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1S4-d\"/>
    </mc:Choice>
  </mc:AlternateContent>
  <xr:revisionPtr revIDLastSave="0" documentId="13_ncr:1_{205767E4-3923-41D8-877C-8AD58B617C50}" xr6:coauthVersionLast="47" xr6:coauthVersionMax="47" xr10:uidLastSave="{00000000-0000-0000-0000-000000000000}"/>
  <bookViews>
    <workbookView xWindow="-120" yWindow="-120" windowWidth="51840" windowHeight="21120" tabRatio="399"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U54" i="10"/>
  <c r="T54" i="10"/>
  <c r="S54" i="10"/>
  <c r="R54" i="10"/>
  <c r="Q54" i="10"/>
  <c r="P54" i="10"/>
  <c r="O54" i="10"/>
  <c r="N54" i="10"/>
  <c r="M54" i="10"/>
  <c r="L54" i="10"/>
  <c r="K54" i="10"/>
  <c r="AH46" i="10"/>
  <c r="AG46" i="10"/>
  <c r="AF46" i="10"/>
  <c r="AE46" i="10"/>
  <c r="AD46" i="10"/>
  <c r="AC46" i="10"/>
  <c r="AB46" i="10"/>
  <c r="AA46" i="10"/>
  <c r="Z46" i="10"/>
  <c r="Y46" i="10"/>
  <c r="X46" i="10"/>
  <c r="W46" i="10"/>
  <c r="V46" i="10"/>
  <c r="U46" i="10"/>
  <c r="T46" i="10"/>
  <c r="S46" i="10"/>
  <c r="R46" i="10"/>
  <c r="Q46" i="10"/>
  <c r="P46" i="10"/>
  <c r="O46" i="10"/>
  <c r="N46" i="10"/>
  <c r="M46" i="10"/>
  <c r="L46" i="10"/>
  <c r="K46" i="10"/>
  <c r="AH100" i="10"/>
  <c r="AG100" i="10"/>
  <c r="AF100" i="10"/>
  <c r="AE100" i="10"/>
  <c r="AD100" i="10"/>
  <c r="AC100" i="10"/>
  <c r="AB100" i="10"/>
  <c r="AA100" i="10"/>
  <c r="AH99" i="10"/>
  <c r="AG99" i="10"/>
  <c r="AF99" i="10"/>
  <c r="AE99" i="10"/>
  <c r="AD99" i="10"/>
  <c r="AC99" i="10"/>
  <c r="AB99" i="10"/>
  <c r="AA99" i="10"/>
  <c r="I3" i="14"/>
  <c r="F10" i="5"/>
  <c r="R10" i="5" s="1"/>
  <c r="U10" i="5"/>
  <c r="V10" i="5" s="1"/>
  <c r="L78" i="10"/>
  <c r="M78" i="10"/>
  <c r="N78" i="10"/>
  <c r="O78" i="10"/>
  <c r="P78" i="10"/>
  <c r="Q78" i="10"/>
  <c r="R78" i="10"/>
  <c r="S78" i="10"/>
  <c r="T78" i="10"/>
  <c r="U78" i="10"/>
  <c r="V78" i="10"/>
  <c r="W78" i="10"/>
  <c r="W49" i="10" s="1"/>
  <c r="X78" i="10"/>
  <c r="X49" i="10" s="1"/>
  <c r="Y78" i="10"/>
  <c r="Z78" i="10"/>
  <c r="AA78" i="10"/>
  <c r="AB78" i="10"/>
  <c r="AC78" i="10"/>
  <c r="AD78" i="10"/>
  <c r="AE78" i="10"/>
  <c r="AF78" i="10"/>
  <c r="AG78" i="10"/>
  <c r="AH78" i="10"/>
  <c r="K78" i="10"/>
  <c r="E59" i="1"/>
  <c r="K41" i="10"/>
  <c r="C35" i="10"/>
  <c r="C38" i="10"/>
  <c r="J38" i="10" s="1"/>
  <c r="K39" i="10" s="1"/>
  <c r="AH56" i="10"/>
  <c r="AG56" i="10"/>
  <c r="AF56" i="10"/>
  <c r="AE56" i="10"/>
  <c r="AD56" i="10"/>
  <c r="AC56" i="10"/>
  <c r="AB56" i="10"/>
  <c r="AA56" i="10"/>
  <c r="Z56" i="10"/>
  <c r="Y56" i="10"/>
  <c r="X56" i="10"/>
  <c r="W56" i="10"/>
  <c r="V56" i="10"/>
  <c r="C56" i="10" s="1"/>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44" i="10"/>
  <c r="AG44" i="10"/>
  <c r="AF44" i="10"/>
  <c r="AE44" i="10"/>
  <c r="AD44" i="10"/>
  <c r="AC44" i="10"/>
  <c r="AB44" i="10"/>
  <c r="AA44" i="10"/>
  <c r="Z44" i="10"/>
  <c r="Y44" i="10"/>
  <c r="X44" i="10"/>
  <c r="W44" i="10"/>
  <c r="V44" i="10"/>
  <c r="U44" i="10"/>
  <c r="T44" i="10"/>
  <c r="S44" i="10"/>
  <c r="R44" i="10"/>
  <c r="Q44" i="10"/>
  <c r="P44" i="10"/>
  <c r="O44" i="10"/>
  <c r="N44" i="10"/>
  <c r="M44" i="10"/>
  <c r="C44" i="10" s="1"/>
  <c r="L44" i="10"/>
  <c r="K44" i="10"/>
  <c r="EF32" i="10"/>
  <c r="AQ221" i="11"/>
  <c r="EE32" i="10"/>
  <c r="AP221" i="11" s="1"/>
  <c r="ED32" i="10"/>
  <c r="AO221" i="11"/>
  <c r="EC32" i="10"/>
  <c r="EB32" i="10"/>
  <c r="AM221" i="11"/>
  <c r="EA32" i="10"/>
  <c r="DZ32" i="10"/>
  <c r="AK221" i="11"/>
  <c r="DY32" i="10"/>
  <c r="DX32" i="10"/>
  <c r="AI221" i="11" s="1"/>
  <c r="DW32" i="10"/>
  <c r="DV32" i="10"/>
  <c r="DU32" i="10"/>
  <c r="DT32" i="10"/>
  <c r="AE221" i="11" s="1"/>
  <c r="DS32" i="10"/>
  <c r="DR32" i="10"/>
  <c r="DQ32" i="10"/>
  <c r="DP32" i="10"/>
  <c r="AA221" i="11" s="1"/>
  <c r="DO32" i="10"/>
  <c r="Z221" i="11" s="1"/>
  <c r="DN32" i="10"/>
  <c r="Y221" i="11" s="1"/>
  <c r="DM32" i="10"/>
  <c r="X221" i="11" s="1"/>
  <c r="DL32" i="10"/>
  <c r="W221" i="11" s="1"/>
  <c r="DK32" i="10"/>
  <c r="DJ32" i="10"/>
  <c r="U221" i="11" s="1"/>
  <c r="U118" i="11" s="1"/>
  <c r="DI32" i="10"/>
  <c r="EF31" i="10"/>
  <c r="EE31" i="10"/>
  <c r="ED31" i="10"/>
  <c r="AO220" i="11" s="1"/>
  <c r="EC31" i="10"/>
  <c r="EB31" i="10"/>
  <c r="EA31" i="10"/>
  <c r="DZ31" i="10"/>
  <c r="AK220" i="11" s="1"/>
  <c r="DY31" i="10"/>
  <c r="AJ220" i="11" s="1"/>
  <c r="DX31" i="10"/>
  <c r="DW31" i="10"/>
  <c r="AH220" i="11" s="1"/>
  <c r="AH120" i="11" s="1"/>
  <c r="DV31" i="10"/>
  <c r="AG220" i="11" s="1"/>
  <c r="DU31" i="10"/>
  <c r="DT31" i="10"/>
  <c r="AE220" i="11" s="1"/>
  <c r="DS31" i="10"/>
  <c r="DR31" i="10"/>
  <c r="DQ31" i="10"/>
  <c r="DP31" i="10"/>
  <c r="AA220" i="11" s="1"/>
  <c r="DO31" i="10"/>
  <c r="DN31" i="10"/>
  <c r="DM31" i="10"/>
  <c r="DL31" i="10"/>
  <c r="W220" i="11" s="1"/>
  <c r="DK31" i="10"/>
  <c r="V220" i="11" s="1"/>
  <c r="DJ31" i="10"/>
  <c r="U220" i="11" s="1"/>
  <c r="DI31" i="10"/>
  <c r="T220" i="11" s="1"/>
  <c r="EF30" i="10"/>
  <c r="AQ219" i="11" s="1"/>
  <c r="EE30" i="10"/>
  <c r="ED30" i="10"/>
  <c r="AO219" i="11" s="1"/>
  <c r="EC30" i="10"/>
  <c r="EB30" i="10"/>
  <c r="EA30" i="10"/>
  <c r="DZ30" i="10"/>
  <c r="AK219" i="11" s="1"/>
  <c r="DY30" i="10"/>
  <c r="DX30" i="10"/>
  <c r="DW30" i="10"/>
  <c r="DV30" i="10"/>
  <c r="AG219" i="11" s="1"/>
  <c r="DU30" i="10"/>
  <c r="AF219" i="11" s="1"/>
  <c r="DT30" i="10"/>
  <c r="AE219" i="11" s="1"/>
  <c r="DS30" i="10"/>
  <c r="AD219" i="11" s="1"/>
  <c r="DR30" i="10"/>
  <c r="AC219" i="11" s="1"/>
  <c r="DQ30" i="10"/>
  <c r="DP30" i="10"/>
  <c r="AA219" i="11" s="1"/>
  <c r="DO30" i="10"/>
  <c r="DN30" i="10"/>
  <c r="DM30" i="10"/>
  <c r="DL30" i="10"/>
  <c r="W219" i="11" s="1"/>
  <c r="DK30" i="10"/>
  <c r="DJ30" i="10"/>
  <c r="DI30" i="10"/>
  <c r="EF28" i="10"/>
  <c r="AQ218" i="11" s="1"/>
  <c r="EE28" i="10"/>
  <c r="AP218" i="11" s="1"/>
  <c r="ED28" i="10"/>
  <c r="AO218" i="11" s="1"/>
  <c r="EC28" i="10"/>
  <c r="AN218" i="11" s="1"/>
  <c r="EB28" i="10"/>
  <c r="AM218" i="11" s="1"/>
  <c r="EA28" i="10"/>
  <c r="DZ28" i="10"/>
  <c r="AK218" i="11" s="1"/>
  <c r="DY28" i="10"/>
  <c r="DX28" i="10"/>
  <c r="DW28" i="10"/>
  <c r="DV28" i="10"/>
  <c r="AG218" i="11" s="1"/>
  <c r="DU28" i="10"/>
  <c r="DT28" i="10"/>
  <c r="DS28" i="10"/>
  <c r="DR28" i="10"/>
  <c r="AC218" i="11" s="1"/>
  <c r="DQ28" i="10"/>
  <c r="AB218" i="11" s="1"/>
  <c r="DP28" i="10"/>
  <c r="AA218" i="11" s="1"/>
  <c r="DO28" i="10"/>
  <c r="DN28" i="10"/>
  <c r="Y218" i="11" s="1"/>
  <c r="DM28" i="10"/>
  <c r="DL28" i="10"/>
  <c r="W218" i="11" s="1"/>
  <c r="DK28" i="10"/>
  <c r="DJ28" i="10"/>
  <c r="DI28" i="10"/>
  <c r="EF27" i="10"/>
  <c r="AQ217" i="11" s="1"/>
  <c r="AQ113" i="11" s="1"/>
  <c r="EE27" i="10"/>
  <c r="ED27" i="10"/>
  <c r="EC27" i="10"/>
  <c r="EB27" i="10"/>
  <c r="AM217" i="11" s="1"/>
  <c r="EA27" i="10"/>
  <c r="AL217" i="11" s="1"/>
  <c r="DZ27" i="10"/>
  <c r="AK217" i="11" s="1"/>
  <c r="DY27" i="10"/>
  <c r="AJ217" i="11" s="1"/>
  <c r="DX27" i="10"/>
  <c r="AI217" i="11" s="1"/>
  <c r="DW27" i="10"/>
  <c r="DV27" i="10"/>
  <c r="AG217" i="11" s="1"/>
  <c r="AG109" i="11" s="1"/>
  <c r="DU27" i="10"/>
  <c r="DT27" i="10"/>
  <c r="DS27" i="10"/>
  <c r="DR27" i="10"/>
  <c r="AC217" i="11" s="1"/>
  <c r="DQ27" i="10"/>
  <c r="DP27" i="10"/>
  <c r="DO27" i="10"/>
  <c r="DN27" i="10"/>
  <c r="Y217" i="11" s="1"/>
  <c r="DM27" i="10"/>
  <c r="X217" i="11" s="1"/>
  <c r="DL27" i="10"/>
  <c r="W217" i="11" s="1"/>
  <c r="DK27" i="10"/>
  <c r="V217" i="11" s="1"/>
  <c r="DJ27" i="10"/>
  <c r="U217" i="11" s="1"/>
  <c r="DI27" i="10"/>
  <c r="EF26" i="10"/>
  <c r="AQ216" i="11" s="1"/>
  <c r="EE26" i="10"/>
  <c r="ED26" i="10"/>
  <c r="EC26" i="10"/>
  <c r="EB26" i="10"/>
  <c r="AM216" i="11" s="1"/>
  <c r="EA26" i="10"/>
  <c r="DZ26" i="10"/>
  <c r="DY26" i="10"/>
  <c r="DX26" i="10"/>
  <c r="AI216" i="11" s="1"/>
  <c r="DW26" i="10"/>
  <c r="AH216" i="11" s="1"/>
  <c r="DV26" i="10"/>
  <c r="AG216" i="11" s="1"/>
  <c r="DU26" i="10"/>
  <c r="AF216" i="11" s="1"/>
  <c r="AF59" i="11" s="1"/>
  <c r="DT26" i="10"/>
  <c r="AE216" i="11" s="1"/>
  <c r="DS26" i="10"/>
  <c r="DR26" i="10"/>
  <c r="AC216" i="11" s="1"/>
  <c r="DQ26" i="10"/>
  <c r="DP26" i="10"/>
  <c r="DO26" i="10"/>
  <c r="DN26" i="10"/>
  <c r="DE100" i="10" s="1"/>
  <c r="M77" i="11" s="1"/>
  <c r="N77" i="11" s="1"/>
  <c r="DM26" i="10"/>
  <c r="DL26" i="10"/>
  <c r="DK26" i="10"/>
  <c r="DJ26" i="10"/>
  <c r="U216" i="11" s="1"/>
  <c r="DI26" i="10"/>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AH79" i="10"/>
  <c r="AG79" i="10"/>
  <c r="AF79" i="10"/>
  <c r="AE79" i="10"/>
  <c r="AD79" i="10"/>
  <c r="AC79" i="10"/>
  <c r="AB79" i="10"/>
  <c r="AA79" i="10"/>
  <c r="W2" i="10"/>
  <c r="T2" i="10"/>
  <c r="N2" i="10"/>
  <c r="AH66" i="10"/>
  <c r="AG66" i="10"/>
  <c r="AF66" i="10"/>
  <c r="AE66" i="10"/>
  <c r="AD66" i="10"/>
  <c r="AC66" i="10"/>
  <c r="AB66" i="10"/>
  <c r="AA66" i="10"/>
  <c r="Z66" i="10"/>
  <c r="Y66" i="10"/>
  <c r="X66" i="10"/>
  <c r="W66" i="10"/>
  <c r="V66" i="10"/>
  <c r="U66" i="10"/>
  <c r="T66" i="10"/>
  <c r="S66" i="10"/>
  <c r="R66" i="10"/>
  <c r="Q66" i="10"/>
  <c r="P66" i="10"/>
  <c r="C66" i="10" s="1"/>
  <c r="O66" i="10"/>
  <c r="N66" i="10"/>
  <c r="M66" i="10"/>
  <c r="L66" i="10"/>
  <c r="K66" i="10"/>
  <c r="F19" i="5"/>
  <c r="U19" i="5" s="1"/>
  <c r="R19" i="5"/>
  <c r="U29" i="10"/>
  <c r="U36" i="10"/>
  <c r="U39" i="10"/>
  <c r="T29" i="10"/>
  <c r="T36" i="10"/>
  <c r="T39" i="10"/>
  <c r="S29" i="10"/>
  <c r="S36" i="10"/>
  <c r="S39" i="10"/>
  <c r="S124" i="10"/>
  <c r="R29" i="10"/>
  <c r="R36" i="10"/>
  <c r="R39" i="10"/>
  <c r="R124" i="10"/>
  <c r="Q29" i="10"/>
  <c r="Q36" i="10"/>
  <c r="Q39" i="10"/>
  <c r="Q124" i="10"/>
  <c r="P29" i="10"/>
  <c r="P36" i="10"/>
  <c r="P39" i="10"/>
  <c r="P124" i="10"/>
  <c r="O29" i="10"/>
  <c r="O36" i="10"/>
  <c r="O39" i="10"/>
  <c r="O124" i="10"/>
  <c r="O126" i="10" s="1"/>
  <c r="N29" i="10"/>
  <c r="N36" i="10"/>
  <c r="N39" i="10"/>
  <c r="N124" i="10"/>
  <c r="M29" i="10"/>
  <c r="M36" i="10"/>
  <c r="M39" i="10"/>
  <c r="M124" i="10"/>
  <c r="L29" i="10"/>
  <c r="L36" i="10"/>
  <c r="L39" i="10"/>
  <c r="L124" i="10"/>
  <c r="K29" i="10"/>
  <c r="K124" i="10"/>
  <c r="K126" i="10"/>
  <c r="T13" i="10"/>
  <c r="S13" i="10"/>
  <c r="R13" i="10"/>
  <c r="Q13" i="10"/>
  <c r="P13" i="10"/>
  <c r="O13" i="10"/>
  <c r="N13" i="10"/>
  <c r="M13" i="10"/>
  <c r="B13" i="10" s="1"/>
  <c r="L13" i="10"/>
  <c r="K13" i="10"/>
  <c r="AQ34" i="10"/>
  <c r="AS234" i="11"/>
  <c r="AQ35" i="10"/>
  <c r="AJ35" i="10" s="1"/>
  <c r="T83" i="10"/>
  <c r="S83" i="10"/>
  <c r="R83" i="10"/>
  <c r="Q83" i="10"/>
  <c r="P83" i="10"/>
  <c r="O83" i="10"/>
  <c r="N83" i="10"/>
  <c r="M83" i="10"/>
  <c r="L83" i="10"/>
  <c r="U41" i="10"/>
  <c r="T41" i="10"/>
  <c r="S41" i="10"/>
  <c r="R41" i="10"/>
  <c r="Q41" i="10"/>
  <c r="P41" i="10"/>
  <c r="O41" i="10"/>
  <c r="N41" i="10"/>
  <c r="M41" i="10"/>
  <c r="L41" i="10"/>
  <c r="K83" i="10"/>
  <c r="AH124" i="10"/>
  <c r="AH125" i="10"/>
  <c r="AG124" i="10"/>
  <c r="AG125" i="10"/>
  <c r="AG126" i="10" s="1"/>
  <c r="AF124" i="10"/>
  <c r="AF125" i="10"/>
  <c r="AF126" i="10" s="1"/>
  <c r="AE124" i="10"/>
  <c r="AE125" i="10"/>
  <c r="AE126" i="10"/>
  <c r="AD124" i="10"/>
  <c r="AD125" i="10"/>
  <c r="AD126" i="10"/>
  <c r="AC124" i="10"/>
  <c r="AC126" i="10" s="1"/>
  <c r="AC125" i="10"/>
  <c r="AB124" i="10"/>
  <c r="AB126" i="10"/>
  <c r="AB125" i="10"/>
  <c r="AA124" i="10"/>
  <c r="AA125" i="10"/>
  <c r="AA126" i="10"/>
  <c r="Z124" i="10"/>
  <c r="Z125" i="10"/>
  <c r="Z126" i="10"/>
  <c r="Y124" i="10"/>
  <c r="Y125" i="10"/>
  <c r="Y126" i="10" s="1"/>
  <c r="X124" i="10"/>
  <c r="X125" i="10"/>
  <c r="X126" i="10" s="1"/>
  <c r="W124" i="10"/>
  <c r="W125" i="10"/>
  <c r="W126" i="10" s="1"/>
  <c r="V124" i="10"/>
  <c r="V126" i="10" s="1"/>
  <c r="V125" i="10"/>
  <c r="U124" i="10"/>
  <c r="U125" i="10"/>
  <c r="U126" i="10" s="1"/>
  <c r="T124" i="10"/>
  <c r="T126" i="10"/>
  <c r="T125" i="10"/>
  <c r="S125" i="10"/>
  <c r="S126" i="10"/>
  <c r="R125" i="10"/>
  <c r="Q125" i="10"/>
  <c r="Q126" i="10" s="1"/>
  <c r="P125" i="10"/>
  <c r="P126" i="10" s="1"/>
  <c r="O125" i="10"/>
  <c r="N125" i="10"/>
  <c r="N126" i="10"/>
  <c r="L125" i="10"/>
  <c r="K125" i="10"/>
  <c r="M125" i="10"/>
  <c r="D48" i="11"/>
  <c r="C48" i="11"/>
  <c r="B48" i="11"/>
  <c r="D47" i="11"/>
  <c r="C47" i="11"/>
  <c r="B47" i="11"/>
  <c r="AQ235" i="11"/>
  <c r="AQ40" i="11" s="1"/>
  <c r="AP235" i="11"/>
  <c r="AO235" i="11"/>
  <c r="AN235" i="11"/>
  <c r="AM235" i="11"/>
  <c r="AL235" i="11"/>
  <c r="AK235" i="11"/>
  <c r="AJ235" i="11"/>
  <c r="AJ40" i="11" s="1"/>
  <c r="AI235" i="11"/>
  <c r="AI40" i="11" s="1"/>
  <c r="AH235" i="11"/>
  <c r="AH40" i="11" s="1"/>
  <c r="AG235" i="11"/>
  <c r="AG40" i="11" s="1"/>
  <c r="AF235" i="11"/>
  <c r="AE235" i="11"/>
  <c r="AD235" i="11"/>
  <c r="AC235" i="11"/>
  <c r="AC40" i="11" s="1"/>
  <c r="AB235" i="11"/>
  <c r="AA235" i="11"/>
  <c r="Z235" i="11"/>
  <c r="Y235" i="11"/>
  <c r="X235" i="11"/>
  <c r="W235" i="11"/>
  <c r="V235" i="11"/>
  <c r="U235" i="11"/>
  <c r="U40" i="11" s="1"/>
  <c r="T235" i="11"/>
  <c r="T40" i="11" s="1"/>
  <c r="AQ234" i="11"/>
  <c r="AQ33" i="11" s="1"/>
  <c r="AP234" i="11"/>
  <c r="AP33" i="11" s="1"/>
  <c r="AO234" i="11"/>
  <c r="AN234" i="11"/>
  <c r="AM234" i="11"/>
  <c r="AM33" i="11" s="1"/>
  <c r="AL234" i="11"/>
  <c r="AL33" i="11" s="1"/>
  <c r="AK234" i="11"/>
  <c r="AJ234" i="11"/>
  <c r="AI234" i="11"/>
  <c r="AH234" i="11"/>
  <c r="AH33" i="11"/>
  <c r="AG234" i="11"/>
  <c r="AG33" i="11" s="1"/>
  <c r="AF234" i="11"/>
  <c r="AF33" i="11" s="1"/>
  <c r="AE234" i="11"/>
  <c r="AE33" i="11" s="1"/>
  <c r="AD234" i="11"/>
  <c r="AD33" i="11" s="1"/>
  <c r="AC234" i="11"/>
  <c r="AB234" i="11"/>
  <c r="AA234" i="11"/>
  <c r="AA33" i="11" s="1"/>
  <c r="Z234" i="11"/>
  <c r="Z33" i="11" s="1"/>
  <c r="Y234" i="11"/>
  <c r="X234" i="11"/>
  <c r="W234" i="11"/>
  <c r="V234" i="11"/>
  <c r="V33" i="11" s="1"/>
  <c r="U234" i="11"/>
  <c r="T234"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R231" i="11"/>
  <c r="DR37" i="10"/>
  <c r="AC231" i="11" s="1"/>
  <c r="DQ37" i="10"/>
  <c r="AB231" i="11" s="1"/>
  <c r="DP37" i="10"/>
  <c r="AA231" i="11" s="1"/>
  <c r="DO37" i="10"/>
  <c r="Z231" i="11"/>
  <c r="DN37" i="10"/>
  <c r="Y231" i="11" s="1"/>
  <c r="DM37" i="10"/>
  <c r="X231" i="11"/>
  <c r="DL37" i="10"/>
  <c r="W231" i="11" s="1"/>
  <c r="DK37" i="10"/>
  <c r="V231" i="11" s="1"/>
  <c r="DJ37" i="10"/>
  <c r="U231" i="11"/>
  <c r="DI37" i="10"/>
  <c r="T231" i="11" s="1"/>
  <c r="AR230" i="11"/>
  <c r="DR36" i="10"/>
  <c r="AC230" i="11"/>
  <c r="DQ36" i="10"/>
  <c r="AB230" i="11" s="1"/>
  <c r="DP36" i="10"/>
  <c r="AA230" i="11" s="1"/>
  <c r="DO36" i="10"/>
  <c r="Z230" i="11"/>
  <c r="DN36" i="10"/>
  <c r="Y230" i="11" s="1"/>
  <c r="DM36" i="10"/>
  <c r="X230" i="11"/>
  <c r="DL36" i="10"/>
  <c r="W230" i="11" s="1"/>
  <c r="DK36" i="10"/>
  <c r="V230" i="11" s="1"/>
  <c r="DJ36" i="10"/>
  <c r="U230" i="11"/>
  <c r="DI36" i="10"/>
  <c r="T230" i="11"/>
  <c r="AR229" i="11"/>
  <c r="DR35" i="10"/>
  <c r="AC229" i="11" s="1"/>
  <c r="DQ35" i="10"/>
  <c r="AB229" i="11" s="1"/>
  <c r="DP35" i="10"/>
  <c r="AA229" i="11" s="1"/>
  <c r="DO35" i="10"/>
  <c r="Z229" i="11"/>
  <c r="DN35" i="10"/>
  <c r="Y229" i="11"/>
  <c r="DM35" i="10"/>
  <c r="X229" i="11" s="1"/>
  <c r="DL35" i="10"/>
  <c r="W229" i="11" s="1"/>
  <c r="DK35" i="10"/>
  <c r="V229" i="11"/>
  <c r="DJ35" i="10"/>
  <c r="U229" i="11" s="1"/>
  <c r="DI35" i="10"/>
  <c r="T229" i="11" s="1"/>
  <c r="AS223" i="11"/>
  <c r="AR223" i="11"/>
  <c r="DS14" i="10"/>
  <c r="AD223" i="11"/>
  <c r="DR14" i="10"/>
  <c r="AC223" i="11"/>
  <c r="DQ14" i="10"/>
  <c r="AB223" i="11" s="1"/>
  <c r="DP14" i="10"/>
  <c r="AA223" i="11" s="1"/>
  <c r="DO13" i="10"/>
  <c r="DO14" i="10"/>
  <c r="Z223" i="11"/>
  <c r="DN13" i="10"/>
  <c r="DN14" i="10"/>
  <c r="Y223" i="11"/>
  <c r="DM13" i="10"/>
  <c r="DM14" i="10"/>
  <c r="X223" i="11" s="1"/>
  <c r="DL13" i="10"/>
  <c r="DL14" i="10"/>
  <c r="W223" i="11" s="1"/>
  <c r="DK14" i="10"/>
  <c r="V223" i="11" s="1"/>
  <c r="DJ13" i="10"/>
  <c r="DJ14" i="10"/>
  <c r="U223" i="11"/>
  <c r="DI13" i="10"/>
  <c r="DI14" i="10"/>
  <c r="AN221" i="11"/>
  <c r="AL221" i="11"/>
  <c r="AJ221" i="11"/>
  <c r="AH221" i="11"/>
  <c r="AG221" i="11"/>
  <c r="AF221" i="11"/>
  <c r="AF131" i="11" s="1"/>
  <c r="AD221" i="11"/>
  <c r="AC221" i="11"/>
  <c r="AB221" i="11"/>
  <c r="V221" i="11"/>
  <c r="T221" i="11"/>
  <c r="AQ220" i="11"/>
  <c r="AP220" i="11"/>
  <c r="AN220" i="11"/>
  <c r="AM220" i="11"/>
  <c r="AL220" i="11"/>
  <c r="AL57" i="11" s="1"/>
  <c r="AI220" i="11"/>
  <c r="AF220" i="11"/>
  <c r="AD220" i="11"/>
  <c r="AC220" i="11"/>
  <c r="AB220" i="11"/>
  <c r="Z220" i="11"/>
  <c r="Y220" i="11"/>
  <c r="X220" i="11"/>
  <c r="AP219" i="11"/>
  <c r="AN219" i="11"/>
  <c r="AM219" i="11"/>
  <c r="AL219" i="11"/>
  <c r="AJ219" i="11"/>
  <c r="AI219" i="11"/>
  <c r="AH219" i="11"/>
  <c r="AB219" i="11"/>
  <c r="Z219" i="11"/>
  <c r="Y219" i="11"/>
  <c r="X219" i="11"/>
  <c r="V219" i="11"/>
  <c r="U219" i="11"/>
  <c r="T219" i="11"/>
  <c r="AL218" i="11"/>
  <c r="AJ218" i="11"/>
  <c r="AI218" i="11"/>
  <c r="AH218" i="11"/>
  <c r="AF218" i="11"/>
  <c r="AE218" i="11"/>
  <c r="AD218" i="11"/>
  <c r="Z218" i="11"/>
  <c r="X218" i="11"/>
  <c r="V218" i="11"/>
  <c r="U218" i="11"/>
  <c r="T218" i="11"/>
  <c r="AP217" i="11"/>
  <c r="AO217" i="11"/>
  <c r="AN217" i="11"/>
  <c r="AH217" i="11"/>
  <c r="AF217" i="11"/>
  <c r="AE217" i="11"/>
  <c r="AD217" i="11"/>
  <c r="AB217" i="11"/>
  <c r="AA217" i="11"/>
  <c r="Z217" i="11"/>
  <c r="T217" i="11"/>
  <c r="AP216" i="11"/>
  <c r="AO216" i="11"/>
  <c r="AN216" i="11"/>
  <c r="AL216" i="11"/>
  <c r="AK216" i="11"/>
  <c r="AJ216" i="11"/>
  <c r="AD216" i="11"/>
  <c r="AB216" i="11"/>
  <c r="AA216" i="11"/>
  <c r="Z216" i="11"/>
  <c r="X216" i="11"/>
  <c r="W216" i="11"/>
  <c r="V216" i="11"/>
  <c r="DR192" i="10"/>
  <c r="AC169" i="11"/>
  <c r="DQ192" i="10"/>
  <c r="AB169" i="11" s="1"/>
  <c r="DP192" i="10"/>
  <c r="AA169" i="11" s="1"/>
  <c r="DO192" i="10"/>
  <c r="Z169" i="11"/>
  <c r="DN192" i="10"/>
  <c r="Y169" i="11"/>
  <c r="DM192" i="10"/>
  <c r="X169" i="11" s="1"/>
  <c r="DL192" i="10"/>
  <c r="W169" i="11" s="1"/>
  <c r="DK192" i="10"/>
  <c r="V169" i="11"/>
  <c r="DJ192" i="10"/>
  <c r="U169" i="11"/>
  <c r="DR191" i="10"/>
  <c r="AC168" i="11"/>
  <c r="DQ191" i="10"/>
  <c r="AB168" i="11"/>
  <c r="DP191" i="10"/>
  <c r="AA168" i="11"/>
  <c r="DO191" i="10"/>
  <c r="Z168" i="11"/>
  <c r="DN191" i="10"/>
  <c r="Y168" i="11" s="1"/>
  <c r="DM191" i="10"/>
  <c r="X168" i="11" s="1"/>
  <c r="DL191" i="10"/>
  <c r="W168" i="11" s="1"/>
  <c r="DK191" i="10"/>
  <c r="V168" i="11" s="1"/>
  <c r="DJ191" i="10"/>
  <c r="U168" i="11"/>
  <c r="DR190" i="10"/>
  <c r="AC167" i="11" s="1"/>
  <c r="DQ190" i="10"/>
  <c r="AB167" i="11" s="1"/>
  <c r="DP190" i="10"/>
  <c r="AA167" i="11" s="1"/>
  <c r="DO190" i="10"/>
  <c r="Z167" i="11" s="1"/>
  <c r="DN190" i="10"/>
  <c r="Y167" i="11" s="1"/>
  <c r="DM190" i="10"/>
  <c r="X167" i="11" s="1"/>
  <c r="DL190" i="10"/>
  <c r="W167" i="11"/>
  <c r="DK190" i="10"/>
  <c r="V167" i="11"/>
  <c r="DJ190" i="10"/>
  <c r="U167" i="11"/>
  <c r="DR189" i="10"/>
  <c r="AC166" i="11" s="1"/>
  <c r="DQ189" i="10"/>
  <c r="AB166" i="11"/>
  <c r="DP189" i="10"/>
  <c r="AA166" i="11" s="1"/>
  <c r="DO189" i="10"/>
  <c r="Z166" i="11"/>
  <c r="DN189" i="10"/>
  <c r="Y166" i="11"/>
  <c r="DM189" i="10"/>
  <c r="X166" i="11" s="1"/>
  <c r="DL189" i="10"/>
  <c r="W166" i="11" s="1"/>
  <c r="DK189" i="10"/>
  <c r="V166" i="11" s="1"/>
  <c r="DJ189" i="10"/>
  <c r="U166" i="11" s="1"/>
  <c r="DR188" i="10"/>
  <c r="AC165" i="11"/>
  <c r="DQ188" i="10"/>
  <c r="AB165" i="11" s="1"/>
  <c r="DP188" i="10"/>
  <c r="AA165" i="11"/>
  <c r="DO188" i="10"/>
  <c r="Z165" i="11"/>
  <c r="DN188" i="10"/>
  <c r="Y165" i="11"/>
  <c r="DM188" i="10"/>
  <c r="X165" i="11" s="1"/>
  <c r="DL188" i="10"/>
  <c r="W165" i="11"/>
  <c r="DK188" i="10"/>
  <c r="V165" i="11" s="1"/>
  <c r="DJ188" i="10"/>
  <c r="U165" i="11"/>
  <c r="DR187" i="10"/>
  <c r="AC164" i="11"/>
  <c r="DQ187" i="10"/>
  <c r="AB164" i="11"/>
  <c r="DP187" i="10"/>
  <c r="AA164" i="11" s="1"/>
  <c r="DO187" i="10"/>
  <c r="Z164" i="11" s="1"/>
  <c r="DN187" i="10"/>
  <c r="Y164" i="11"/>
  <c r="DM187" i="10"/>
  <c r="X164" i="11"/>
  <c r="DL187" i="10"/>
  <c r="W164" i="11" s="1"/>
  <c r="DK187" i="10"/>
  <c r="V164" i="11"/>
  <c r="DJ187" i="10"/>
  <c r="U164" i="11" s="1"/>
  <c r="DR186" i="10"/>
  <c r="AC163" i="11"/>
  <c r="DQ186" i="10"/>
  <c r="AB163" i="11" s="1"/>
  <c r="DP186" i="10"/>
  <c r="AA163" i="11" s="1"/>
  <c r="DO186" i="10"/>
  <c r="Z163" i="11" s="1"/>
  <c r="DN186" i="10"/>
  <c r="Y163" i="11" s="1"/>
  <c r="DM186" i="10"/>
  <c r="X163" i="11"/>
  <c r="DL186" i="10"/>
  <c r="W163" i="11" s="1"/>
  <c r="DK186" i="10"/>
  <c r="V163" i="11" s="1"/>
  <c r="DJ186" i="10"/>
  <c r="U163" i="11" s="1"/>
  <c r="DR185" i="10"/>
  <c r="AC162" i="11"/>
  <c r="DQ185" i="10"/>
  <c r="AB162" i="11"/>
  <c r="DP185" i="10"/>
  <c r="AA162" i="11" s="1"/>
  <c r="DO185" i="10"/>
  <c r="Z162" i="11"/>
  <c r="DN185" i="10"/>
  <c r="Y162" i="11"/>
  <c r="DM185" i="10"/>
  <c r="X162" i="11" s="1"/>
  <c r="DL185" i="10"/>
  <c r="W162" i="11" s="1"/>
  <c r="DK185" i="10"/>
  <c r="V162" i="11" s="1"/>
  <c r="DJ185" i="10"/>
  <c r="U162" i="11" s="1"/>
  <c r="DR184" i="10"/>
  <c r="AC161" i="11"/>
  <c r="DQ184" i="10"/>
  <c r="AB161" i="11"/>
  <c r="DP184" i="10"/>
  <c r="AA161" i="11" s="1"/>
  <c r="DO184" i="10"/>
  <c r="Z161" i="11" s="1"/>
  <c r="DN184" i="10"/>
  <c r="Y161" i="11" s="1"/>
  <c r="DM184" i="10"/>
  <c r="X161" i="11" s="1"/>
  <c r="DL184" i="10"/>
  <c r="W161" i="11"/>
  <c r="DK184" i="10"/>
  <c r="V161" i="11"/>
  <c r="DJ184" i="10"/>
  <c r="U161" i="11"/>
  <c r="DR183" i="10"/>
  <c r="AC160" i="11"/>
  <c r="DQ183" i="10"/>
  <c r="AB160" i="11" s="1"/>
  <c r="DP183" i="10"/>
  <c r="AA160" i="11" s="1"/>
  <c r="DO183" i="10"/>
  <c r="Z160" i="11"/>
  <c r="DN183" i="10"/>
  <c r="Y160" i="11" s="1"/>
  <c r="DM183" i="10"/>
  <c r="X160" i="11" s="1"/>
  <c r="DL183" i="10"/>
  <c r="W160" i="11"/>
  <c r="DK183" i="10"/>
  <c r="V160" i="11" s="1"/>
  <c r="DJ183" i="10"/>
  <c r="U160" i="11" s="1"/>
  <c r="DR182" i="10"/>
  <c r="AC159" i="11" s="1"/>
  <c r="DQ182" i="10"/>
  <c r="AB159" i="11" s="1"/>
  <c r="DP182" i="10"/>
  <c r="AA159" i="11" s="1"/>
  <c r="DO182" i="10"/>
  <c r="Z159" i="11"/>
  <c r="DN182" i="10"/>
  <c r="Y159" i="11"/>
  <c r="DM182" i="10"/>
  <c r="X159" i="11"/>
  <c r="DL182" i="10"/>
  <c r="W159" i="11"/>
  <c r="DK182" i="10"/>
  <c r="V159" i="11" s="1"/>
  <c r="DJ182" i="10"/>
  <c r="U159" i="11" s="1"/>
  <c r="DR181" i="10"/>
  <c r="AC158" i="11"/>
  <c r="DQ181" i="10"/>
  <c r="AB158" i="11" s="1"/>
  <c r="DP181" i="10"/>
  <c r="AA158" i="11"/>
  <c r="DO181" i="10"/>
  <c r="Z158" i="11" s="1"/>
  <c r="DN181" i="10"/>
  <c r="Y158" i="11" s="1"/>
  <c r="DM181" i="10"/>
  <c r="X158" i="11" s="1"/>
  <c r="DL181" i="10"/>
  <c r="W158" i="11"/>
  <c r="DK181" i="10"/>
  <c r="V158" i="11" s="1"/>
  <c r="DJ181" i="10"/>
  <c r="U158" i="11" s="1"/>
  <c r="DR180" i="10"/>
  <c r="AC157" i="11"/>
  <c r="DQ180" i="10"/>
  <c r="AB157" i="11"/>
  <c r="DP180" i="10"/>
  <c r="AA157" i="11"/>
  <c r="DO180" i="10"/>
  <c r="Z157" i="11" s="1"/>
  <c r="DN180" i="10"/>
  <c r="Y157" i="11"/>
  <c r="DM180" i="10"/>
  <c r="X157" i="11"/>
  <c r="DL180" i="10"/>
  <c r="W157" i="11" s="1"/>
  <c r="DK180" i="10"/>
  <c r="V157" i="11"/>
  <c r="DJ180" i="10"/>
  <c r="U157" i="11" s="1"/>
  <c r="DR179" i="10"/>
  <c r="AC156" i="11" s="1"/>
  <c r="DQ179" i="10"/>
  <c r="AB156" i="11" s="1"/>
  <c r="DP179" i="10"/>
  <c r="AA156" i="11"/>
  <c r="DO179" i="10"/>
  <c r="Z156" i="11" s="1"/>
  <c r="DN179" i="10"/>
  <c r="Y156" i="11"/>
  <c r="DM179" i="10"/>
  <c r="X156" i="11"/>
  <c r="DL179" i="10"/>
  <c r="W156" i="11"/>
  <c r="DK179" i="10"/>
  <c r="V156" i="11"/>
  <c r="DJ179" i="10"/>
  <c r="U156" i="11" s="1"/>
  <c r="DR178" i="10"/>
  <c r="AC155" i="11"/>
  <c r="DQ178" i="10"/>
  <c r="AB155" i="11"/>
  <c r="DP178" i="10"/>
  <c r="AA155" i="11"/>
  <c r="DO178" i="10"/>
  <c r="Z155" i="11"/>
  <c r="DN178" i="10"/>
  <c r="Y155" i="11" s="1"/>
  <c r="DM178" i="10"/>
  <c r="X155" i="11" s="1"/>
  <c r="DL178" i="10"/>
  <c r="W155" i="11" s="1"/>
  <c r="DK178" i="10"/>
  <c r="V155" i="11" s="1"/>
  <c r="DJ178" i="10"/>
  <c r="U155" i="11" s="1"/>
  <c r="DR177" i="10"/>
  <c r="AC154" i="11"/>
  <c r="DQ177" i="10"/>
  <c r="AB154" i="11"/>
  <c r="DP177" i="10"/>
  <c r="AA154" i="11" s="1"/>
  <c r="DO177" i="10"/>
  <c r="Z154" i="11"/>
  <c r="DN177" i="10"/>
  <c r="Y154" i="11" s="1"/>
  <c r="DM177" i="10"/>
  <c r="X154" i="11" s="1"/>
  <c r="DL177" i="10"/>
  <c r="W154" i="11" s="1"/>
  <c r="DK177" i="10"/>
  <c r="V154" i="11"/>
  <c r="DJ177" i="10"/>
  <c r="U154" i="11"/>
  <c r="DR176" i="10"/>
  <c r="AC153" i="11"/>
  <c r="DQ176" i="10"/>
  <c r="AB153" i="11" s="1"/>
  <c r="DP176" i="10"/>
  <c r="AA153" i="11" s="1"/>
  <c r="DO176" i="10"/>
  <c r="Z153" i="11"/>
  <c r="DN176" i="10"/>
  <c r="Y153" i="11"/>
  <c r="DM176" i="10"/>
  <c r="X153" i="11" s="1"/>
  <c r="DL176" i="10"/>
  <c r="W153" i="11"/>
  <c r="DK176" i="10"/>
  <c r="V153" i="11"/>
  <c r="DJ176" i="10"/>
  <c r="U153" i="11"/>
  <c r="DR175" i="10"/>
  <c r="AC152" i="11" s="1"/>
  <c r="DQ175" i="10"/>
  <c r="AB152" i="11" s="1"/>
  <c r="DP175" i="10"/>
  <c r="AA152" i="11"/>
  <c r="DO175" i="10"/>
  <c r="Z152" i="11"/>
  <c r="DN175" i="10"/>
  <c r="Y152" i="11"/>
  <c r="DM175" i="10"/>
  <c r="X152" i="11"/>
  <c r="DL175" i="10"/>
  <c r="W152" i="11"/>
  <c r="DK175" i="10"/>
  <c r="V152" i="11" s="1"/>
  <c r="DJ175" i="10"/>
  <c r="U152" i="11"/>
  <c r="DR174" i="10"/>
  <c r="AC151" i="11"/>
  <c r="DQ174" i="10"/>
  <c r="AB151" i="11"/>
  <c r="DP174" i="10"/>
  <c r="AA151" i="11"/>
  <c r="DO174" i="10"/>
  <c r="Z151" i="11" s="1"/>
  <c r="DN174" i="10"/>
  <c r="Y151" i="11"/>
  <c r="DM174" i="10"/>
  <c r="X151" i="11" s="1"/>
  <c r="DL174" i="10"/>
  <c r="W151" i="11" s="1"/>
  <c r="DK174" i="10"/>
  <c r="V151" i="11" s="1"/>
  <c r="DJ174" i="10"/>
  <c r="U151" i="11"/>
  <c r="DR173" i="10"/>
  <c r="AC150" i="11"/>
  <c r="DQ173" i="10"/>
  <c r="AB150" i="11"/>
  <c r="DP173" i="10"/>
  <c r="AA150" i="11" s="1"/>
  <c r="DO173" i="10"/>
  <c r="Z150" i="11" s="1"/>
  <c r="DN173" i="10"/>
  <c r="Y150" i="11" s="1"/>
  <c r="DM173" i="10"/>
  <c r="X150" i="11"/>
  <c r="DL173" i="10"/>
  <c r="W150" i="11"/>
  <c r="DK173" i="10"/>
  <c r="V150" i="11"/>
  <c r="DJ173" i="10"/>
  <c r="U150" i="11" s="1"/>
  <c r="DR172" i="10"/>
  <c r="AC149" i="11" s="1"/>
  <c r="DQ172" i="10"/>
  <c r="AB149" i="11" s="1"/>
  <c r="DP172" i="10"/>
  <c r="AA149" i="11"/>
  <c r="DO172" i="10"/>
  <c r="Z149" i="11" s="1"/>
  <c r="DN172" i="10"/>
  <c r="Y149" i="11" s="1"/>
  <c r="DM172" i="10"/>
  <c r="X149" i="11"/>
  <c r="DL172" i="10"/>
  <c r="W149" i="11" s="1"/>
  <c r="DK172" i="10"/>
  <c r="V149" i="11"/>
  <c r="DJ172" i="10"/>
  <c r="U149" i="11" s="1"/>
  <c r="DR171" i="10"/>
  <c r="AC148" i="11" s="1"/>
  <c r="DQ171" i="10"/>
  <c r="AB148" i="11" s="1"/>
  <c r="DP171" i="10"/>
  <c r="AA148" i="11"/>
  <c r="DO171" i="10"/>
  <c r="Z148" i="11"/>
  <c r="DN171" i="10"/>
  <c r="Y148" i="11"/>
  <c r="DM171" i="10"/>
  <c r="X148" i="11"/>
  <c r="DL171" i="10"/>
  <c r="W148" i="11" s="1"/>
  <c r="DK171" i="10"/>
  <c r="V148" i="11"/>
  <c r="DJ171" i="10"/>
  <c r="U148" i="11" s="1"/>
  <c r="DR170" i="10"/>
  <c r="AC147" i="11" s="1"/>
  <c r="DQ170" i="10"/>
  <c r="AB147" i="11"/>
  <c r="DP170" i="10"/>
  <c r="AA147" i="11"/>
  <c r="DO170" i="10"/>
  <c r="Z147" i="11" s="1"/>
  <c r="DN170" i="10"/>
  <c r="Y147" i="11" s="1"/>
  <c r="DM170" i="10"/>
  <c r="X147" i="11"/>
  <c r="DL170" i="10"/>
  <c r="W147" i="11" s="1"/>
  <c r="DK170" i="10"/>
  <c r="V147" i="11" s="1"/>
  <c r="DJ170" i="10"/>
  <c r="U147" i="11"/>
  <c r="DR169" i="10"/>
  <c r="AC146" i="11"/>
  <c r="DQ169" i="10"/>
  <c r="AB146" i="11"/>
  <c r="DP169" i="10"/>
  <c r="AA146" i="11" s="1"/>
  <c r="DO169" i="10"/>
  <c r="Z146" i="11"/>
  <c r="DN169" i="10"/>
  <c r="Y146" i="11"/>
  <c r="DM169" i="10"/>
  <c r="X146" i="11" s="1"/>
  <c r="DL169" i="10"/>
  <c r="W146" i="11"/>
  <c r="DK169" i="10"/>
  <c r="V146" i="11" s="1"/>
  <c r="DJ169" i="10"/>
  <c r="U146" i="11" s="1"/>
  <c r="DR168" i="10"/>
  <c r="AC145" i="11" s="1"/>
  <c r="DQ168" i="10"/>
  <c r="AB145" i="11"/>
  <c r="DP168" i="10"/>
  <c r="AA145" i="11" s="1"/>
  <c r="DO168" i="10"/>
  <c r="Z145" i="11" s="1"/>
  <c r="DN168" i="10"/>
  <c r="Y145" i="11"/>
  <c r="DM168" i="10"/>
  <c r="X145" i="11" s="1"/>
  <c r="DL168" i="10"/>
  <c r="W145" i="11"/>
  <c r="DK168" i="10"/>
  <c r="V145" i="11" s="1"/>
  <c r="DJ168" i="10"/>
  <c r="U145" i="11" s="1"/>
  <c r="DR167" i="10"/>
  <c r="AC144" i="11" s="1"/>
  <c r="DQ167" i="10"/>
  <c r="AB144" i="11" s="1"/>
  <c r="DP167" i="10"/>
  <c r="AA144" i="11"/>
  <c r="DO167" i="10"/>
  <c r="Z144" i="11" s="1"/>
  <c r="DN167" i="10"/>
  <c r="Y144" i="11" s="1"/>
  <c r="DM167" i="10"/>
  <c r="X144" i="11" s="1"/>
  <c r="DL167" i="10"/>
  <c r="W144" i="11"/>
  <c r="DK167" i="10"/>
  <c r="V144" i="11" s="1"/>
  <c r="DJ167" i="10"/>
  <c r="U144" i="11"/>
  <c r="DR166" i="10"/>
  <c r="AC143" i="11"/>
  <c r="DQ166" i="10"/>
  <c r="AB143" i="11"/>
  <c r="DP166" i="10"/>
  <c r="AA143" i="11"/>
  <c r="DO166" i="10"/>
  <c r="Z143" i="11" s="1"/>
  <c r="DN166" i="10"/>
  <c r="Y143" i="11" s="1"/>
  <c r="DM166" i="10"/>
  <c r="X143" i="11" s="1"/>
  <c r="DL166" i="10"/>
  <c r="W143" i="11" s="1"/>
  <c r="DK166" i="10"/>
  <c r="V143" i="11"/>
  <c r="DJ166" i="10"/>
  <c r="U143" i="11" s="1"/>
  <c r="DR165" i="10"/>
  <c r="AC142" i="11" s="1"/>
  <c r="DQ165" i="10"/>
  <c r="AB142" i="11" s="1"/>
  <c r="DP165" i="10"/>
  <c r="AA142" i="11"/>
  <c r="DO165" i="10"/>
  <c r="Z142" i="11" s="1"/>
  <c r="DN165" i="10"/>
  <c r="Y142" i="11"/>
  <c r="DM165" i="10"/>
  <c r="X142" i="11"/>
  <c r="DL165" i="10"/>
  <c r="W142" i="11" s="1"/>
  <c r="DK165" i="10"/>
  <c r="V142" i="11"/>
  <c r="DJ165" i="10"/>
  <c r="U142" i="11" s="1"/>
  <c r="DR164" i="10"/>
  <c r="AC141" i="11" s="1"/>
  <c r="DQ164" i="10"/>
  <c r="AB141" i="11" s="1"/>
  <c r="DP164" i="10"/>
  <c r="AA141" i="11" s="1"/>
  <c r="DO164" i="10"/>
  <c r="Z141" i="11"/>
  <c r="DN164" i="10"/>
  <c r="Y141" i="11" s="1"/>
  <c r="DM164" i="10"/>
  <c r="X141" i="11" s="1"/>
  <c r="DL164" i="10"/>
  <c r="W141" i="11" s="1"/>
  <c r="DK164" i="10"/>
  <c r="V141" i="11"/>
  <c r="DJ164" i="10"/>
  <c r="U141" i="11"/>
  <c r="DR163" i="10"/>
  <c r="AC140" i="11" s="1"/>
  <c r="DQ163" i="10"/>
  <c r="AB140" i="11"/>
  <c r="DP163" i="10"/>
  <c r="AA140" i="11"/>
  <c r="DO163" i="10"/>
  <c r="Z140" i="11"/>
  <c r="DN163" i="10"/>
  <c r="Y140" i="11" s="1"/>
  <c r="DM163" i="10"/>
  <c r="X140" i="11" s="1"/>
  <c r="DL163" i="10"/>
  <c r="W140" i="11" s="1"/>
  <c r="DK163" i="10"/>
  <c r="V140" i="11"/>
  <c r="DJ163" i="10"/>
  <c r="U140" i="11"/>
  <c r="DR162" i="10"/>
  <c r="AC139" i="11" s="1"/>
  <c r="DQ162" i="10"/>
  <c r="AB139" i="11" s="1"/>
  <c r="DP162" i="10"/>
  <c r="AA139" i="11" s="1"/>
  <c r="DO162" i="10"/>
  <c r="Z139" i="11"/>
  <c r="DN162" i="10"/>
  <c r="Y139" i="11"/>
  <c r="DM162" i="10"/>
  <c r="X139" i="11"/>
  <c r="DL162" i="10"/>
  <c r="W139" i="11"/>
  <c r="DK162" i="10"/>
  <c r="V139" i="11" s="1"/>
  <c r="DJ162" i="10"/>
  <c r="U139" i="11"/>
  <c r="DR161" i="10"/>
  <c r="AC138" i="11" s="1"/>
  <c r="DQ161" i="10"/>
  <c r="AB138" i="11"/>
  <c r="DP161" i="10"/>
  <c r="AA138" i="11" s="1"/>
  <c r="DO161" i="10"/>
  <c r="Z138" i="11" s="1"/>
  <c r="DN161" i="10"/>
  <c r="Y138" i="11"/>
  <c r="DM161" i="10"/>
  <c r="X138" i="11" s="1"/>
  <c r="DL161" i="10"/>
  <c r="W138" i="11" s="1"/>
  <c r="DK161" i="10"/>
  <c r="V138" i="11" s="1"/>
  <c r="DJ161" i="10"/>
  <c r="U138" i="11"/>
  <c r="DR160" i="10"/>
  <c r="AC137" i="11"/>
  <c r="DQ160" i="10"/>
  <c r="AB137" i="11"/>
  <c r="DP160" i="10"/>
  <c r="AA137" i="11"/>
  <c r="DO160" i="10"/>
  <c r="Z137" i="11" s="1"/>
  <c r="DN160" i="10"/>
  <c r="Y137" i="11" s="1"/>
  <c r="DM160" i="10"/>
  <c r="X137" i="11" s="1"/>
  <c r="DL160" i="10"/>
  <c r="W137" i="11" s="1"/>
  <c r="DK160" i="10"/>
  <c r="V137" i="11"/>
  <c r="DJ160" i="10"/>
  <c r="U137" i="11" s="1"/>
  <c r="DR159" i="10"/>
  <c r="AC136" i="11"/>
  <c r="DQ159" i="10"/>
  <c r="AB136" i="11"/>
  <c r="DP159" i="10"/>
  <c r="AA136" i="11" s="1"/>
  <c r="DO159" i="10"/>
  <c r="Z136" i="11" s="1"/>
  <c r="DN159" i="10"/>
  <c r="Y136" i="11" s="1"/>
  <c r="DM159" i="10"/>
  <c r="X136" i="11" s="1"/>
  <c r="DL159" i="10"/>
  <c r="W136" i="11" s="1"/>
  <c r="DK159" i="10"/>
  <c r="V136" i="11"/>
  <c r="DJ159" i="10"/>
  <c r="U136" i="11"/>
  <c r="DR158" i="10"/>
  <c r="AC135" i="11"/>
  <c r="DQ158" i="10"/>
  <c r="AB135" i="11" s="1"/>
  <c r="DP158" i="10"/>
  <c r="AA135" i="11"/>
  <c r="DO158" i="10"/>
  <c r="Z135" i="11" s="1"/>
  <c r="DN158" i="10"/>
  <c r="Y135" i="11"/>
  <c r="DM158" i="10"/>
  <c r="X135" i="11"/>
  <c r="DL158" i="10"/>
  <c r="W135" i="11" s="1"/>
  <c r="DK158" i="10"/>
  <c r="V135" i="11" s="1"/>
  <c r="DJ158" i="10"/>
  <c r="U135" i="11" s="1"/>
  <c r="DR157" i="10"/>
  <c r="AC134" i="11"/>
  <c r="DQ157" i="10"/>
  <c r="AB134" i="11"/>
  <c r="DP157" i="10"/>
  <c r="AA134" i="11" s="1"/>
  <c r="DO157" i="10"/>
  <c r="Z134" i="11"/>
  <c r="DN157" i="10"/>
  <c r="Y134" i="11"/>
  <c r="DM157" i="10"/>
  <c r="X134" i="11"/>
  <c r="DL157" i="10"/>
  <c r="W134" i="11" s="1"/>
  <c r="DK157" i="10"/>
  <c r="V134" i="11"/>
  <c r="DJ157" i="10"/>
  <c r="U134" i="1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L128" i="11"/>
  <c r="DR34" i="10"/>
  <c r="DQ34" i="10"/>
  <c r="DP34" i="10"/>
  <c r="DO34" i="10"/>
  <c r="DN34" i="10"/>
  <c r="DM34" i="10"/>
  <c r="DL34" i="10"/>
  <c r="DK34" i="10"/>
  <c r="DJ34" i="10"/>
  <c r="DI34" i="10"/>
  <c r="L127" i="11"/>
  <c r="L126" i="11"/>
  <c r="L125" i="11"/>
  <c r="L124" i="11"/>
  <c r="L120" i="11"/>
  <c r="L119" i="11"/>
  <c r="L118" i="11"/>
  <c r="AR118" i="11"/>
  <c r="L117" i="11"/>
  <c r="L116" i="11"/>
  <c r="L115" i="11"/>
  <c r="L114" i="11"/>
  <c r="L113" i="11"/>
  <c r="L112" i="11"/>
  <c r="L111" i="11"/>
  <c r="L110" i="11"/>
  <c r="L109" i="11"/>
  <c r="L108" i="11"/>
  <c r="L107" i="11"/>
  <c r="L106" i="11"/>
  <c r="L105" i="11"/>
  <c r="L104" i="11"/>
  <c r="L103" i="11"/>
  <c r="L102" i="11"/>
  <c r="L101" i="11"/>
  <c r="L100" i="11"/>
  <c r="AR100" i="11" s="1"/>
  <c r="L99" i="11"/>
  <c r="L98" i="11"/>
  <c r="L97" i="11"/>
  <c r="L96" i="11"/>
  <c r="L95" i="11"/>
  <c r="L94" i="11"/>
  <c r="L93" i="11"/>
  <c r="L92" i="11"/>
  <c r="L91" i="11"/>
  <c r="L90" i="11"/>
  <c r="L89" i="11"/>
  <c r="L88" i="11"/>
  <c r="L87" i="11"/>
  <c r="L86" i="11"/>
  <c r="L85" i="11"/>
  <c r="L84" i="11"/>
  <c r="L83" i="11"/>
  <c r="L82" i="11"/>
  <c r="L81" i="11"/>
  <c r="L80" i="11"/>
  <c r="AR80" i="11" s="1"/>
  <c r="L76" i="11"/>
  <c r="L75" i="11"/>
  <c r="AR75" i="11" s="1"/>
  <c r="L74" i="11"/>
  <c r="L73" i="11"/>
  <c r="L72" i="11"/>
  <c r="L71" i="11"/>
  <c r="L70" i="11"/>
  <c r="L69" i="11"/>
  <c r="L68" i="11"/>
  <c r="L67" i="11"/>
  <c r="L66" i="11"/>
  <c r="L65" i="11"/>
  <c r="L64" i="11"/>
  <c r="AR64" i="11" s="1"/>
  <c r="L63" i="11"/>
  <c r="L62" i="11"/>
  <c r="L61" i="11"/>
  <c r="AR61" i="11" s="1"/>
  <c r="L60" i="11"/>
  <c r="L59" i="11"/>
  <c r="AR59" i="11"/>
  <c r="L58" i="11"/>
  <c r="AR58" i="11" s="1"/>
  <c r="L57" i="11"/>
  <c r="L56" i="11"/>
  <c r="L55" i="11"/>
  <c r="L54" i="11"/>
  <c r="L53" i="11"/>
  <c r="L52" i="11"/>
  <c r="L51" i="11"/>
  <c r="AR51" i="11" s="1"/>
  <c r="L50" i="11"/>
  <c r="L49" i="11"/>
  <c r="L48" i="11"/>
  <c r="L47" i="11"/>
  <c r="L46" i="11"/>
  <c r="L45" i="11"/>
  <c r="L44" i="11"/>
  <c r="L43" i="11"/>
  <c r="L42" i="11"/>
  <c r="L41" i="11"/>
  <c r="AS33" i="11"/>
  <c r="AO33" i="11"/>
  <c r="AN33" i="11"/>
  <c r="AK33" i="11"/>
  <c r="AJ33" i="11"/>
  <c r="AI33" i="11"/>
  <c r="AC33" i="11"/>
  <c r="AB33" i="11"/>
  <c r="Y33" i="11"/>
  <c r="X33" i="11"/>
  <c r="W33" i="11"/>
  <c r="U33" i="11"/>
  <c r="T33" i="11"/>
  <c r="AS28" i="11"/>
  <c r="AR28" i="11"/>
  <c r="AR133" i="11"/>
  <c r="AR132" i="11"/>
  <c r="AR129" i="11"/>
  <c r="AR119" i="11"/>
  <c r="AR99" i="11"/>
  <c r="AR96" i="11"/>
  <c r="AR93" i="11"/>
  <c r="AR92" i="11"/>
  <c r="AR88" i="11"/>
  <c r="AR87" i="11"/>
  <c r="AR72" i="11"/>
  <c r="AR69" i="11"/>
  <c r="AR66" i="11"/>
  <c r="AR56" i="11"/>
  <c r="AR54" i="11"/>
  <c r="AR53" i="11"/>
  <c r="AR44" i="11"/>
  <c r="AR42" i="11"/>
  <c r="AP40" i="11"/>
  <c r="AO40" i="11"/>
  <c r="AN40" i="11"/>
  <c r="AM40" i="11"/>
  <c r="AL40" i="11"/>
  <c r="AK40" i="11"/>
  <c r="AF40" i="11"/>
  <c r="AE40" i="11"/>
  <c r="AD40" i="11"/>
  <c r="AB40" i="11"/>
  <c r="AA40" i="11"/>
  <c r="Z40" i="11"/>
  <c r="Y40" i="11"/>
  <c r="X40" i="11"/>
  <c r="W40" i="11"/>
  <c r="V40" i="11"/>
  <c r="AS39" i="11"/>
  <c r="AR39" i="11"/>
  <c r="AS38" i="11"/>
  <c r="AR38" i="11"/>
  <c r="AS37" i="11"/>
  <c r="AR37" i="11"/>
  <c r="AS36" i="11"/>
  <c r="AR36" i="11"/>
  <c r="AS35" i="11"/>
  <c r="AR35" i="11"/>
  <c r="AS34" i="11"/>
  <c r="AR34" i="11"/>
  <c r="AS32" i="11"/>
  <c r="AR32" i="11"/>
  <c r="AS31" i="11"/>
  <c r="AR31" i="11"/>
  <c r="AS30" i="11"/>
  <c r="AR30" i="11"/>
  <c r="AS29" i="11"/>
  <c r="AR29" i="11"/>
  <c r="AS27" i="11"/>
  <c r="AR27" i="11"/>
  <c r="AG39" i="10"/>
  <c r="AF39" i="10"/>
  <c r="AE39" i="10"/>
  <c r="AD39" i="10"/>
  <c r="AC39" i="10"/>
  <c r="AB39" i="10"/>
  <c r="AA39" i="10"/>
  <c r="Z39" i="10"/>
  <c r="Y39" i="10"/>
  <c r="X39" i="10"/>
  <c r="W39" i="10"/>
  <c r="V39" i="10"/>
  <c r="AQ38" i="10"/>
  <c r="AQ37" i="10"/>
  <c r="AJ38" i="10" s="1"/>
  <c r="AS235" i="11" s="1"/>
  <c r="AS40" i="11" s="1"/>
  <c r="AG36" i="10"/>
  <c r="AF36" i="10"/>
  <c r="AE36" i="10"/>
  <c r="AD36" i="10"/>
  <c r="AC36" i="10"/>
  <c r="AB36" i="10"/>
  <c r="AA36" i="10"/>
  <c r="Z36" i="10"/>
  <c r="Y36" i="10"/>
  <c r="X36" i="10"/>
  <c r="W36" i="10"/>
  <c r="V36" i="10"/>
  <c r="Z13" i="10"/>
  <c r="Y13" i="10"/>
  <c r="X13" i="10"/>
  <c r="W13" i="10"/>
  <c r="V13" i="10"/>
  <c r="U13" i="10"/>
  <c r="AP40" i="10"/>
  <c r="AH41" i="10"/>
  <c r="AG41" i="10"/>
  <c r="AF41" i="10"/>
  <c r="AE41" i="10"/>
  <c r="AD41" i="10"/>
  <c r="AC41" i="10"/>
  <c r="AB41" i="10"/>
  <c r="AA41" i="10"/>
  <c r="Z41" i="10"/>
  <c r="Y41" i="10"/>
  <c r="X41" i="10"/>
  <c r="W41" i="10"/>
  <c r="V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S91" i="10"/>
  <c r="S93" i="10" s="1"/>
  <c r="R91" i="10"/>
  <c r="Q91" i="10"/>
  <c r="P91" i="10"/>
  <c r="O91" i="10"/>
  <c r="N91" i="10"/>
  <c r="M91" i="10"/>
  <c r="L91" i="10"/>
  <c r="K91" i="10"/>
  <c r="S92" i="10"/>
  <c r="R92" i="10"/>
  <c r="Q92" i="10"/>
  <c r="P92" i="10"/>
  <c r="P93" i="10"/>
  <c r="O92" i="10"/>
  <c r="O93" i="10" s="1"/>
  <c r="N92" i="10"/>
  <c r="N93" i="10" s="1"/>
  <c r="M92" i="10"/>
  <c r="M93" i="10"/>
  <c r="L92" i="10"/>
  <c r="K92" i="10"/>
  <c r="B8" i="10"/>
  <c r="AO6" i="10"/>
  <c r="K2" i="10"/>
  <c r="E2" i="10"/>
  <c r="B2" i="10"/>
  <c r="EI192" i="10"/>
  <c r="AS169" i="11" s="1"/>
  <c r="EH192" i="10"/>
  <c r="AR169" i="11" s="1"/>
  <c r="EG192" i="10"/>
  <c r="EF192" i="10"/>
  <c r="AQ169" i="11" s="1"/>
  <c r="EE192" i="10"/>
  <c r="AP169" i="11" s="1"/>
  <c r="ED192" i="10"/>
  <c r="AO169" i="11" s="1"/>
  <c r="EC192" i="10"/>
  <c r="AN169" i="11"/>
  <c r="EB192" i="10"/>
  <c r="AM169" i="11"/>
  <c r="EA192" i="10"/>
  <c r="AL169" i="11" s="1"/>
  <c r="DZ192" i="10"/>
  <c r="AK169" i="11" s="1"/>
  <c r="DY192" i="10"/>
  <c r="AJ169" i="11"/>
  <c r="DX192" i="10"/>
  <c r="AI169" i="11"/>
  <c r="DW192" i="10"/>
  <c r="AH169" i="11" s="1"/>
  <c r="DV192" i="10"/>
  <c r="AG169" i="11"/>
  <c r="DU192" i="10"/>
  <c r="AF169" i="11"/>
  <c r="DT192" i="10"/>
  <c r="AE169" i="11" s="1"/>
  <c r="DS192" i="10"/>
  <c r="AD169" i="11" s="1"/>
  <c r="DI192" i="10"/>
  <c r="T169" i="11"/>
  <c r="DH192" i="10"/>
  <c r="S169" i="11" s="1"/>
  <c r="DG192" i="10"/>
  <c r="R169" i="11"/>
  <c r="AH83" i="10"/>
  <c r="AG83" i="10"/>
  <c r="AF83" i="10"/>
  <c r="AE83" i="10"/>
  <c r="AD83" i="10"/>
  <c r="AC83" i="10"/>
  <c r="AB83" i="10"/>
  <c r="AA83" i="10"/>
  <c r="Z83" i="10"/>
  <c r="Y83" i="10"/>
  <c r="X83" i="10"/>
  <c r="W83" i="10"/>
  <c r="V83" i="10"/>
  <c r="U83" i="10"/>
  <c r="EI191" i="10"/>
  <c r="AS168" i="11"/>
  <c r="EH191" i="10"/>
  <c r="AR168" i="11" s="1"/>
  <c r="EG191" i="10"/>
  <c r="EF191" i="10"/>
  <c r="AQ168" i="11" s="1"/>
  <c r="EE191" i="10"/>
  <c r="AP168" i="11"/>
  <c r="ED191" i="10"/>
  <c r="AO168" i="11" s="1"/>
  <c r="EC191" i="10"/>
  <c r="AN168" i="11" s="1"/>
  <c r="EB191" i="10"/>
  <c r="AM168" i="11" s="1"/>
  <c r="EA191" i="10"/>
  <c r="AL168" i="11"/>
  <c r="DZ191" i="10"/>
  <c r="AK168" i="11"/>
  <c r="DY191" i="10"/>
  <c r="AJ168" i="11"/>
  <c r="DX191" i="10"/>
  <c r="AI168" i="11" s="1"/>
  <c r="DW191" i="10"/>
  <c r="AH168" i="11" s="1"/>
  <c r="DV191" i="10"/>
  <c r="AG168" i="11"/>
  <c r="DU191" i="10"/>
  <c r="AF168" i="11" s="1"/>
  <c r="DT191" i="10"/>
  <c r="AE168" i="11" s="1"/>
  <c r="DS191" i="10"/>
  <c r="AD168" i="11"/>
  <c r="DI191" i="10"/>
  <c r="T168" i="11" s="1"/>
  <c r="DH191" i="10"/>
  <c r="S168" i="11" s="1"/>
  <c r="DG191" i="10"/>
  <c r="R168" i="11"/>
  <c r="EI190" i="10"/>
  <c r="AS167" i="11"/>
  <c r="EH190" i="10"/>
  <c r="AR167" i="11" s="1"/>
  <c r="EG190" i="10"/>
  <c r="EF190" i="10"/>
  <c r="AQ167" i="11"/>
  <c r="EE190" i="10"/>
  <c r="AP167" i="11" s="1"/>
  <c r="ED190" i="10"/>
  <c r="AO167" i="11" s="1"/>
  <c r="EC190" i="10"/>
  <c r="AN167" i="11" s="1"/>
  <c r="EB190" i="10"/>
  <c r="AM167" i="11"/>
  <c r="EA190" i="10"/>
  <c r="AL167" i="11"/>
  <c r="DZ190" i="10"/>
  <c r="AK167" i="11"/>
  <c r="DY190" i="10"/>
  <c r="AJ167" i="11" s="1"/>
  <c r="DX190" i="10"/>
  <c r="AI167" i="11" s="1"/>
  <c r="DW190" i="10"/>
  <c r="AH167" i="11" s="1"/>
  <c r="DV190" i="10"/>
  <c r="AG167" i="11" s="1"/>
  <c r="DU190" i="10"/>
  <c r="AF167" i="11"/>
  <c r="DT190" i="10"/>
  <c r="AE167" i="11"/>
  <c r="DS190" i="10"/>
  <c r="AD167" i="11"/>
  <c r="DI190" i="10"/>
  <c r="T167" i="11" s="1"/>
  <c r="DH190" i="10"/>
  <c r="S167" i="11" s="1"/>
  <c r="DG190" i="10"/>
  <c r="R167" i="11" s="1"/>
  <c r="EI189" i="10"/>
  <c r="AS166" i="11" s="1"/>
  <c r="EH189" i="10"/>
  <c r="AR166" i="11"/>
  <c r="EG189" i="10"/>
  <c r="EF189" i="10"/>
  <c r="AQ166" i="11" s="1"/>
  <c r="EE189" i="10"/>
  <c r="AP166" i="11"/>
  <c r="ED189" i="10"/>
  <c r="AO166" i="11" s="1"/>
  <c r="EC189" i="10"/>
  <c r="AN166" i="11" s="1"/>
  <c r="EB189" i="10"/>
  <c r="AM166" i="11" s="1"/>
  <c r="EA189" i="10"/>
  <c r="AL166" i="11" s="1"/>
  <c r="DZ189" i="10"/>
  <c r="AK166" i="11"/>
  <c r="DY189" i="10"/>
  <c r="AJ166" i="11" s="1"/>
  <c r="DX189" i="10"/>
  <c r="AI166" i="11" s="1"/>
  <c r="DW189" i="10"/>
  <c r="AH166" i="11"/>
  <c r="DV189" i="10"/>
  <c r="AG166" i="11"/>
  <c r="DU189" i="10"/>
  <c r="AF166" i="11" s="1"/>
  <c r="DT189" i="10"/>
  <c r="AE166" i="11"/>
  <c r="DS189" i="10"/>
  <c r="AD166" i="11" s="1"/>
  <c r="DI189" i="10"/>
  <c r="T166" i="11" s="1"/>
  <c r="DH189" i="10"/>
  <c r="S166" i="11" s="1"/>
  <c r="DG189" i="10"/>
  <c r="R166" i="11"/>
  <c r="EI188" i="10"/>
  <c r="AS165" i="11"/>
  <c r="EH188" i="10"/>
  <c r="AR165" i="11"/>
  <c r="EG188" i="10"/>
  <c r="EF188" i="10"/>
  <c r="AQ165" i="11" s="1"/>
  <c r="EE188" i="10"/>
  <c r="AP165" i="11" s="1"/>
  <c r="ED188" i="10"/>
  <c r="AO165" i="11"/>
  <c r="EC188" i="10"/>
  <c r="AN165" i="11" s="1"/>
  <c r="EB188" i="10"/>
  <c r="AM165" i="11" s="1"/>
  <c r="EA188" i="10"/>
  <c r="AL165" i="11" s="1"/>
  <c r="DZ188" i="10"/>
  <c r="AK165" i="11"/>
  <c r="DY188" i="10"/>
  <c r="AJ165" i="11"/>
  <c r="DX188" i="10"/>
  <c r="AI165" i="11" s="1"/>
  <c r="DW188" i="10"/>
  <c r="AH165" i="11"/>
  <c r="DV188" i="10"/>
  <c r="AG165" i="11" s="1"/>
  <c r="DU188" i="10"/>
  <c r="AF165" i="11"/>
  <c r="DT188" i="10"/>
  <c r="AE165" i="11"/>
  <c r="DS188" i="10"/>
  <c r="AD165" i="11" s="1"/>
  <c r="DI188" i="10"/>
  <c r="T165" i="11"/>
  <c r="DH188" i="10"/>
  <c r="S165" i="11" s="1"/>
  <c r="DG188" i="10"/>
  <c r="R165" i="11"/>
  <c r="EI187" i="10"/>
  <c r="AS164" i="11" s="1"/>
  <c r="EH187" i="10"/>
  <c r="AR164" i="11" s="1"/>
  <c r="EG187" i="10"/>
  <c r="EF187" i="10"/>
  <c r="AQ164" i="11"/>
  <c r="EE187" i="10"/>
  <c r="AP164" i="11" s="1"/>
  <c r="ED187" i="10"/>
  <c r="AO164" i="11" s="1"/>
  <c r="EC187" i="10"/>
  <c r="AN164" i="11" s="1"/>
  <c r="EB187" i="10"/>
  <c r="AM164" i="11" s="1"/>
  <c r="EA187" i="10"/>
  <c r="AL164" i="11" s="1"/>
  <c r="DZ187" i="10"/>
  <c r="AK164" i="11" s="1"/>
  <c r="DY187" i="10"/>
  <c r="AJ164" i="11" s="1"/>
  <c r="DX187" i="10"/>
  <c r="AI164" i="11" s="1"/>
  <c r="DW187" i="10"/>
  <c r="AH164" i="11"/>
  <c r="DV187" i="10"/>
  <c r="AG164" i="11" s="1"/>
  <c r="DU187" i="10"/>
  <c r="AF164" i="11"/>
  <c r="DT187" i="10"/>
  <c r="AE164" i="11" s="1"/>
  <c r="DS187" i="10"/>
  <c r="AD164" i="11" s="1"/>
  <c r="DI187" i="10"/>
  <c r="T164" i="11"/>
  <c r="DH187" i="10"/>
  <c r="S164" i="11" s="1"/>
  <c r="DG187" i="10"/>
  <c r="R164" i="11" s="1"/>
  <c r="EI186" i="10"/>
  <c r="AS163" i="11" s="1"/>
  <c r="EH186" i="10"/>
  <c r="AR163" i="11" s="1"/>
  <c r="EG186" i="10"/>
  <c r="EF186" i="10"/>
  <c r="AQ163" i="11"/>
  <c r="EE186" i="10"/>
  <c r="AP163" i="11" s="1"/>
  <c r="ED186" i="10"/>
  <c r="AO163" i="11" s="1"/>
  <c r="EC186" i="10"/>
  <c r="AN163" i="11" s="1"/>
  <c r="EB186" i="10"/>
  <c r="AM163" i="11"/>
  <c r="EA186" i="10"/>
  <c r="AL163" i="11"/>
  <c r="DZ186" i="10"/>
  <c r="AK163" i="11"/>
  <c r="DY186" i="10"/>
  <c r="AJ163" i="11"/>
  <c r="DX186" i="10"/>
  <c r="AI163" i="11" s="1"/>
  <c r="DW186" i="10"/>
  <c r="AH163" i="11" s="1"/>
  <c r="DV186" i="10"/>
  <c r="AG163" i="11" s="1"/>
  <c r="DU186" i="10"/>
  <c r="AF163" i="11" s="1"/>
  <c r="DT186" i="10"/>
  <c r="AE163" i="11"/>
  <c r="DS186" i="10"/>
  <c r="AD163" i="11"/>
  <c r="DI186" i="10"/>
  <c r="T163" i="11"/>
  <c r="DH186" i="10"/>
  <c r="S163" i="11" s="1"/>
  <c r="DG186" i="10"/>
  <c r="R163" i="11" s="1"/>
  <c r="EI185" i="10"/>
  <c r="AS162" i="11"/>
  <c r="EH185" i="10"/>
  <c r="AR162" i="11"/>
  <c r="EG185" i="10"/>
  <c r="EF185" i="10"/>
  <c r="AQ162" i="11" s="1"/>
  <c r="EE185" i="10"/>
  <c r="AP162" i="11"/>
  <c r="ED185" i="10"/>
  <c r="AO162" i="11"/>
  <c r="EC185" i="10"/>
  <c r="AN162" i="11" s="1"/>
  <c r="EB185" i="10"/>
  <c r="AM162" i="11" s="1"/>
  <c r="EA185" i="10"/>
  <c r="AL162" i="11" s="1"/>
  <c r="DZ185" i="10"/>
  <c r="AK162" i="11" s="1"/>
  <c r="DY185" i="10"/>
  <c r="AJ162" i="11"/>
  <c r="DX185" i="10"/>
  <c r="AI162" i="11"/>
  <c r="DW185" i="10"/>
  <c r="AH162" i="11"/>
  <c r="DV185" i="10"/>
  <c r="AG162" i="11" s="1"/>
  <c r="DU185" i="10"/>
  <c r="AF162" i="11" s="1"/>
  <c r="DT185" i="10"/>
  <c r="AE162" i="11"/>
  <c r="DS185" i="10"/>
  <c r="AD162" i="11" s="1"/>
  <c r="DI185" i="10"/>
  <c r="T162" i="11" s="1"/>
  <c r="DH185" i="10"/>
  <c r="S162" i="11" s="1"/>
  <c r="DG185" i="10"/>
  <c r="R162" i="11"/>
  <c r="EI184" i="10"/>
  <c r="AS161" i="11" s="1"/>
  <c r="EH184" i="10"/>
  <c r="AR161" i="11"/>
  <c r="EG184" i="10"/>
  <c r="EF184" i="10"/>
  <c r="AQ161" i="11" s="1"/>
  <c r="EE184" i="10"/>
  <c r="AP161" i="11"/>
  <c r="ED184" i="10"/>
  <c r="AO161" i="11" s="1"/>
  <c r="EC184" i="10"/>
  <c r="AN161" i="11"/>
  <c r="EB184" i="10"/>
  <c r="AM161" i="11"/>
  <c r="EA184" i="10"/>
  <c r="AL161" i="11"/>
  <c r="DZ184" i="10"/>
  <c r="AK161" i="11" s="1"/>
  <c r="DY184" i="10"/>
  <c r="AJ161" i="11" s="1"/>
  <c r="DX184" i="10"/>
  <c r="AI161" i="11"/>
  <c r="DW184" i="10"/>
  <c r="AH161" i="11"/>
  <c r="DV184" i="10"/>
  <c r="AG161" i="11"/>
  <c r="DU184" i="10"/>
  <c r="AF161" i="11"/>
  <c r="DT184" i="10"/>
  <c r="AE161" i="11"/>
  <c r="DS184" i="10"/>
  <c r="AD161" i="11" s="1"/>
  <c r="DI184" i="10"/>
  <c r="T161" i="11" s="1"/>
  <c r="DH184" i="10"/>
  <c r="S161" i="11"/>
  <c r="DG184" i="10"/>
  <c r="R161" i="11"/>
  <c r="EI183" i="10"/>
  <c r="AS160" i="11"/>
  <c r="EH183" i="10"/>
  <c r="AR160" i="11" s="1"/>
  <c r="EG183" i="10"/>
  <c r="EF183" i="10"/>
  <c r="AQ160" i="11"/>
  <c r="EE183" i="10"/>
  <c r="AP160" i="11" s="1"/>
  <c r="ED183" i="10"/>
  <c r="AO160" i="11" s="1"/>
  <c r="EC183" i="10"/>
  <c r="AN160" i="11" s="1"/>
  <c r="EB183" i="10"/>
  <c r="AM160" i="11" s="1"/>
  <c r="EA183" i="10"/>
  <c r="AL160" i="11"/>
  <c r="DZ183" i="10"/>
  <c r="AK160" i="11"/>
  <c r="DY183" i="10"/>
  <c r="AJ160" i="11" s="1"/>
  <c r="DX183" i="10"/>
  <c r="AI160" i="11" s="1"/>
  <c r="DW183" i="10"/>
  <c r="AH160" i="11" s="1"/>
  <c r="DV183" i="10"/>
  <c r="AG160" i="11"/>
  <c r="DU183" i="10"/>
  <c r="AF160" i="11" s="1"/>
  <c r="DT183" i="10"/>
  <c r="AE160" i="11" s="1"/>
  <c r="DS183" i="10"/>
  <c r="AD160" i="11"/>
  <c r="DI183" i="10"/>
  <c r="T160" i="11"/>
  <c r="DH183" i="10"/>
  <c r="S160" i="11"/>
  <c r="DG183" i="10"/>
  <c r="R160" i="11" s="1"/>
  <c r="EI182" i="10"/>
  <c r="AS159" i="11" s="1"/>
  <c r="EH182" i="10"/>
  <c r="AR159" i="11"/>
  <c r="EG182" i="10"/>
  <c r="EF182" i="10"/>
  <c r="AQ159" i="11" s="1"/>
  <c r="EE182" i="10"/>
  <c r="AP159" i="11" s="1"/>
  <c r="ED182" i="10"/>
  <c r="AO159" i="11"/>
  <c r="EC182" i="10"/>
  <c r="AN159" i="11"/>
  <c r="EB182" i="10"/>
  <c r="AM159" i="11"/>
  <c r="EA182" i="10"/>
  <c r="AL159" i="11" s="1"/>
  <c r="DZ182" i="10"/>
  <c r="AK159" i="11"/>
  <c r="DY182" i="10"/>
  <c r="AJ159" i="11" s="1"/>
  <c r="DX182" i="10"/>
  <c r="AI159" i="11"/>
  <c r="DW182" i="10"/>
  <c r="AH159" i="11" s="1"/>
  <c r="DV182" i="10"/>
  <c r="AG159" i="11"/>
  <c r="DU182" i="10"/>
  <c r="AF159" i="11"/>
  <c r="DT182" i="10"/>
  <c r="AE159" i="11" s="1"/>
  <c r="DS182" i="10"/>
  <c r="AD159" i="11" s="1"/>
  <c r="DI182" i="10"/>
  <c r="T159" i="11" s="1"/>
  <c r="DH182" i="10"/>
  <c r="S159" i="11" s="1"/>
  <c r="DG182" i="10"/>
  <c r="R159" i="11" s="1"/>
  <c r="EI181" i="10"/>
  <c r="AS158" i="11"/>
  <c r="EH181" i="10"/>
  <c r="AR158" i="11"/>
  <c r="EG181" i="10"/>
  <c r="EF181" i="10"/>
  <c r="AQ158" i="11" s="1"/>
  <c r="EE181" i="10"/>
  <c r="AP158" i="11" s="1"/>
  <c r="ED181" i="10"/>
  <c r="AO158" i="11"/>
  <c r="EC181" i="10"/>
  <c r="AN158" i="11"/>
  <c r="EB181" i="10"/>
  <c r="AM158" i="11" s="1"/>
  <c r="EA181" i="10"/>
  <c r="AL158" i="11" s="1"/>
  <c r="DZ181" i="10"/>
  <c r="AK158" i="11"/>
  <c r="DY181" i="10"/>
  <c r="AJ158" i="11" s="1"/>
  <c r="DX181" i="10"/>
  <c r="AI158" i="11" s="1"/>
  <c r="DW181" i="10"/>
  <c r="AH158" i="11" s="1"/>
  <c r="DV181" i="10"/>
  <c r="AG158" i="11" s="1"/>
  <c r="DU181" i="10"/>
  <c r="AF158" i="11"/>
  <c r="DT181" i="10"/>
  <c r="AE158" i="11" s="1"/>
  <c r="DS181" i="10"/>
  <c r="AD158" i="11" s="1"/>
  <c r="DI181" i="10"/>
  <c r="T158" i="11" s="1"/>
  <c r="DH181" i="10"/>
  <c r="S158" i="11"/>
  <c r="DG181" i="10"/>
  <c r="R158" i="11" s="1"/>
  <c r="EI180" i="10"/>
  <c r="AS157" i="11"/>
  <c r="EH180" i="10"/>
  <c r="AR157" i="11"/>
  <c r="EG180" i="10"/>
  <c r="EF180" i="10"/>
  <c r="AQ157" i="11"/>
  <c r="EE180" i="10"/>
  <c r="AP157" i="11" s="1"/>
  <c r="ED180" i="10"/>
  <c r="AO157" i="11" s="1"/>
  <c r="EC180" i="10"/>
  <c r="AN157" i="11" s="1"/>
  <c r="EB180" i="10"/>
  <c r="AM157" i="11" s="1"/>
  <c r="EA180" i="10"/>
  <c r="AL157" i="11"/>
  <c r="DZ180" i="10"/>
  <c r="AK157" i="11"/>
  <c r="DY180" i="10"/>
  <c r="AJ157" i="11"/>
  <c r="DX180" i="10"/>
  <c r="AI157" i="11"/>
  <c r="DW180" i="10"/>
  <c r="AH157" i="11" s="1"/>
  <c r="DV180" i="10"/>
  <c r="AG157" i="11" s="1"/>
  <c r="DU180" i="10"/>
  <c r="AF157" i="11" s="1"/>
  <c r="DT180" i="10"/>
  <c r="AE157" i="11" s="1"/>
  <c r="DS180" i="10"/>
  <c r="AD157" i="11"/>
  <c r="DI180" i="10"/>
  <c r="T157" i="11"/>
  <c r="DH180" i="10"/>
  <c r="S157" i="11"/>
  <c r="DG180" i="10"/>
  <c r="R157" i="11"/>
  <c r="EI179" i="10"/>
  <c r="AS156" i="11" s="1"/>
  <c r="EH179" i="10"/>
  <c r="AR156" i="11" s="1"/>
  <c r="EG179" i="10"/>
  <c r="EF179" i="10"/>
  <c r="AQ156" i="11" s="1"/>
  <c r="EE179" i="10"/>
  <c r="AP156" i="11" s="1"/>
  <c r="ED179" i="10"/>
  <c r="AO156" i="11" s="1"/>
  <c r="EC179" i="10"/>
  <c r="AN156" i="11"/>
  <c r="EB179" i="10"/>
  <c r="AM156" i="11"/>
  <c r="EA179" i="10"/>
  <c r="AL156" i="11"/>
  <c r="DZ179" i="10"/>
  <c r="AK156" i="11"/>
  <c r="DY179" i="10"/>
  <c r="AJ156" i="11" s="1"/>
  <c r="DX179" i="10"/>
  <c r="AI156" i="11" s="1"/>
  <c r="DW179" i="10"/>
  <c r="AH156" i="11"/>
  <c r="DV179" i="10"/>
  <c r="AG156" i="11"/>
  <c r="DU179" i="10"/>
  <c r="AF156" i="11"/>
  <c r="DT179" i="10"/>
  <c r="AE156" i="11"/>
  <c r="DS179" i="10"/>
  <c r="AD156" i="11"/>
  <c r="DI179" i="10"/>
  <c r="T156" i="11" s="1"/>
  <c r="DH179" i="10"/>
  <c r="S156" i="11" s="1"/>
  <c r="DG179" i="10"/>
  <c r="R156" i="11" s="1"/>
  <c r="EI178" i="10"/>
  <c r="AS155" i="11" s="1"/>
  <c r="EH178" i="10"/>
  <c r="AR155" i="11" s="1"/>
  <c r="EG178" i="10"/>
  <c r="EF178" i="10"/>
  <c r="AQ155" i="11" s="1"/>
  <c r="EE178" i="10"/>
  <c r="AP155" i="11" s="1"/>
  <c r="ED178" i="10"/>
  <c r="AO155" i="11" s="1"/>
  <c r="EC178" i="10"/>
  <c r="AN155" i="11" s="1"/>
  <c r="EB178" i="10"/>
  <c r="AM155" i="11" s="1"/>
  <c r="EA178" i="10"/>
  <c r="AL155" i="11" s="1"/>
  <c r="DZ178" i="10"/>
  <c r="AK155" i="11" s="1"/>
  <c r="DY178" i="10"/>
  <c r="AJ155" i="11" s="1"/>
  <c r="DX178" i="10"/>
  <c r="AI155" i="11"/>
  <c r="DW178" i="10"/>
  <c r="AH155" i="11" s="1"/>
  <c r="DV178" i="10"/>
  <c r="AG155" i="11"/>
  <c r="DU178" i="10"/>
  <c r="AF155" i="11"/>
  <c r="DT178" i="10"/>
  <c r="AE155" i="11" s="1"/>
  <c r="DS178" i="10"/>
  <c r="AD155" i="11" s="1"/>
  <c r="DI178" i="10"/>
  <c r="T155" i="11" s="1"/>
  <c r="DH178" i="10"/>
  <c r="S155" i="11"/>
  <c r="DG178" i="10"/>
  <c r="R155" i="11" s="1"/>
  <c r="EI177" i="10"/>
  <c r="AS154" i="11" s="1"/>
  <c r="EH177" i="10"/>
  <c r="AR154" i="11" s="1"/>
  <c r="EG177" i="10"/>
  <c r="EF177" i="10"/>
  <c r="AQ154" i="11"/>
  <c r="EE177" i="10"/>
  <c r="AP154" i="11"/>
  <c r="ED177" i="10"/>
  <c r="AO154" i="11"/>
  <c r="EC177" i="10"/>
  <c r="AN154" i="11" s="1"/>
  <c r="EB177" i="10"/>
  <c r="AM154" i="11" s="1"/>
  <c r="EA177" i="10"/>
  <c r="AL154" i="11"/>
  <c r="DZ177" i="10"/>
  <c r="AK154" i="11" s="1"/>
  <c r="DY177" i="10"/>
  <c r="AJ154" i="11"/>
  <c r="DX177" i="10"/>
  <c r="AI154" i="11"/>
  <c r="DW177" i="10"/>
  <c r="AH154" i="11"/>
  <c r="DV177" i="10"/>
  <c r="AG154" i="11"/>
  <c r="DU177" i="10"/>
  <c r="AF154" i="11" s="1"/>
  <c r="DT177" i="10"/>
  <c r="AE154" i="11"/>
  <c r="DS177" i="10"/>
  <c r="AD154" i="11" s="1"/>
  <c r="DI177" i="10"/>
  <c r="T154" i="11" s="1"/>
  <c r="DH177" i="10"/>
  <c r="S154" i="11"/>
  <c r="DG177" i="10"/>
  <c r="R154" i="11"/>
  <c r="EI176" i="10"/>
  <c r="AS153" i="11" s="1"/>
  <c r="EH176" i="10"/>
  <c r="AR153" i="11" s="1"/>
  <c r="EG176" i="10"/>
  <c r="EF176" i="10"/>
  <c r="AQ153" i="11"/>
  <c r="EE176" i="10"/>
  <c r="AP153" i="11"/>
  <c r="ED176" i="10"/>
  <c r="AO153" i="11" s="1"/>
  <c r="EC176" i="10"/>
  <c r="AN153" i="11" s="1"/>
  <c r="EB176" i="10"/>
  <c r="AM153" i="11"/>
  <c r="EA176" i="10"/>
  <c r="AL153" i="11" s="1"/>
  <c r="DZ176" i="10"/>
  <c r="AK153" i="11" s="1"/>
  <c r="DY176" i="10"/>
  <c r="AJ153" i="11"/>
  <c r="DX176" i="10"/>
  <c r="AI153" i="11"/>
  <c r="DW176" i="10"/>
  <c r="AH153" i="11" s="1"/>
  <c r="DV176" i="10"/>
  <c r="AG153" i="11" s="1"/>
  <c r="DU176" i="10"/>
  <c r="AF153" i="11" s="1"/>
  <c r="DT176" i="10"/>
  <c r="AE153" i="11"/>
  <c r="DS176" i="10"/>
  <c r="AD153" i="11" s="1"/>
  <c r="DI176" i="10"/>
  <c r="T153" i="11" s="1"/>
  <c r="DH176" i="10"/>
  <c r="S153" i="11"/>
  <c r="DG176" i="10"/>
  <c r="R153" i="11"/>
  <c r="EI175" i="10"/>
  <c r="AS152" i="11" s="1"/>
  <c r="EH175" i="10"/>
  <c r="AR152" i="11"/>
  <c r="EG175" i="10"/>
  <c r="EF175" i="10"/>
  <c r="AQ152" i="11" s="1"/>
  <c r="EE175" i="10"/>
  <c r="AP152" i="11" s="1"/>
  <c r="ED175" i="10"/>
  <c r="AO152" i="11" s="1"/>
  <c r="EC175" i="10"/>
  <c r="AN152" i="11"/>
  <c r="EB175" i="10"/>
  <c r="AM152" i="11"/>
  <c r="EA175" i="10"/>
  <c r="AL152" i="11"/>
  <c r="DZ175" i="10"/>
  <c r="AK152" i="11"/>
  <c r="DY175" i="10"/>
  <c r="AJ152" i="11"/>
  <c r="DX175" i="10"/>
  <c r="AI152" i="11" s="1"/>
  <c r="DW175" i="10"/>
  <c r="AH152" i="11" s="1"/>
  <c r="DV175" i="10"/>
  <c r="AG152" i="11"/>
  <c r="DU175" i="10"/>
  <c r="AF152" i="11"/>
  <c r="DT175" i="10"/>
  <c r="AE152" i="11"/>
  <c r="DS175" i="10"/>
  <c r="AD152" i="11"/>
  <c r="DI175" i="10"/>
  <c r="T152" i="11"/>
  <c r="DH175" i="10"/>
  <c r="S152" i="11" s="1"/>
  <c r="DG175" i="10"/>
  <c r="R152" i="11" s="1"/>
  <c r="EI174" i="10"/>
  <c r="AS151" i="11" s="1"/>
  <c r="EH174" i="10"/>
  <c r="AR151" i="11"/>
  <c r="EG174" i="10"/>
  <c r="EF174" i="10"/>
  <c r="AQ151" i="11" s="1"/>
  <c r="EE174" i="10"/>
  <c r="AP151" i="11" s="1"/>
  <c r="ED174" i="10"/>
  <c r="AO151" i="11"/>
  <c r="EC174" i="10"/>
  <c r="AN151" i="11" s="1"/>
  <c r="EB174" i="10"/>
  <c r="AM151" i="11"/>
  <c r="EA174" i="10"/>
  <c r="AL151" i="11" s="1"/>
  <c r="DZ174" i="10"/>
  <c r="AK151" i="11" s="1"/>
  <c r="DY174" i="10"/>
  <c r="AJ151" i="11"/>
  <c r="DX174" i="10"/>
  <c r="AI151" i="11" s="1"/>
  <c r="DW174" i="10"/>
  <c r="AH151" i="11" s="1"/>
  <c r="DV174" i="10"/>
  <c r="AG151" i="11"/>
  <c r="DU174" i="10"/>
  <c r="AF151" i="11" s="1"/>
  <c r="DT174" i="10"/>
  <c r="AE151" i="11"/>
  <c r="DS174" i="10"/>
  <c r="AD151" i="11" s="1"/>
  <c r="DI174" i="10"/>
  <c r="T151" i="11"/>
  <c r="DH174" i="10"/>
  <c r="S151" i="11"/>
  <c r="DG174" i="10"/>
  <c r="R151" i="11" s="1"/>
  <c r="EI173" i="10"/>
  <c r="AS150" i="11" s="1"/>
  <c r="EH173" i="10"/>
  <c r="AR150" i="11" s="1"/>
  <c r="EG173" i="10"/>
  <c r="EF173" i="10"/>
  <c r="AQ150" i="11"/>
  <c r="EE173" i="10"/>
  <c r="AP150" i="11"/>
  <c r="ED173" i="10"/>
  <c r="AO150" i="11" s="1"/>
  <c r="EC173" i="10"/>
  <c r="AN150" i="11"/>
  <c r="EB173" i="10"/>
  <c r="AM150" i="11" s="1"/>
  <c r="EA173" i="10"/>
  <c r="AL150" i="11" s="1"/>
  <c r="DZ173" i="10"/>
  <c r="AK150" i="11" s="1"/>
  <c r="DY173" i="10"/>
  <c r="AJ150" i="11"/>
  <c r="DX173" i="10"/>
  <c r="AI150" i="11"/>
  <c r="DW173" i="10"/>
  <c r="AH150" i="11"/>
  <c r="DV173" i="10"/>
  <c r="AG150" i="11"/>
  <c r="DU173" i="10"/>
  <c r="AF150" i="11"/>
  <c r="DT173" i="10"/>
  <c r="AE150" i="11"/>
  <c r="DS173" i="10"/>
  <c r="AD150" i="11" s="1"/>
  <c r="DI173" i="10"/>
  <c r="T150" i="11"/>
  <c r="DH173" i="10"/>
  <c r="S150" i="11"/>
  <c r="DG173" i="10"/>
  <c r="R150" i="11"/>
  <c r="EI172" i="10"/>
  <c r="AS149" i="11"/>
  <c r="EH172" i="10"/>
  <c r="AR149" i="11" s="1"/>
  <c r="EG172" i="10"/>
  <c r="EF172" i="10"/>
  <c r="AQ149" i="11" s="1"/>
  <c r="EE172" i="10"/>
  <c r="AP149" i="11"/>
  <c r="ED172" i="10"/>
  <c r="AO149" i="11" s="1"/>
  <c r="EC172" i="10"/>
  <c r="AN149" i="11"/>
  <c r="EB172" i="10"/>
  <c r="AM149" i="11"/>
  <c r="EA172" i="10"/>
  <c r="AL149" i="11"/>
  <c r="DZ172" i="10"/>
  <c r="AK149" i="11"/>
  <c r="DY172" i="10"/>
  <c r="AJ149" i="11"/>
  <c r="DX172" i="10"/>
  <c r="AI149" i="11" s="1"/>
  <c r="DW172" i="10"/>
  <c r="AH149" i="11" s="1"/>
  <c r="DV172" i="10"/>
  <c r="AG149" i="11"/>
  <c r="DU172" i="10"/>
  <c r="AF149" i="11"/>
  <c r="DT172" i="10"/>
  <c r="AE149" i="11"/>
  <c r="DS172" i="10"/>
  <c r="AD149" i="11"/>
  <c r="DI172" i="10"/>
  <c r="T149" i="11"/>
  <c r="DH172" i="10"/>
  <c r="S149" i="11" s="1"/>
  <c r="DG172" i="10"/>
  <c r="R149" i="11" s="1"/>
  <c r="EI171" i="10"/>
  <c r="AS148" i="11"/>
  <c r="EH171" i="10"/>
  <c r="AR148" i="11"/>
  <c r="EG171" i="10"/>
  <c r="EF171" i="10"/>
  <c r="AQ148" i="11" s="1"/>
  <c r="EE171" i="10"/>
  <c r="AP148" i="11"/>
  <c r="ED171" i="10"/>
  <c r="AO148" i="11"/>
  <c r="EC171" i="10"/>
  <c r="AN148" i="11" s="1"/>
  <c r="EB171" i="10"/>
  <c r="AM148" i="11"/>
  <c r="EA171" i="10"/>
  <c r="AL148" i="11"/>
  <c r="DZ171" i="10"/>
  <c r="AK148" i="11"/>
  <c r="DY171" i="10"/>
  <c r="AJ148" i="11"/>
  <c r="DX171" i="10"/>
  <c r="AI148" i="11"/>
  <c r="DW171" i="10"/>
  <c r="AH148" i="11"/>
  <c r="DV171" i="10"/>
  <c r="AG148" i="11" s="1"/>
  <c r="DU171" i="10"/>
  <c r="AF148" i="11"/>
  <c r="DT171" i="10"/>
  <c r="AE148" i="11" s="1"/>
  <c r="DS171" i="10"/>
  <c r="AD148" i="11" s="1"/>
  <c r="DI171" i="10"/>
  <c r="T148" i="11" s="1"/>
  <c r="DH171" i="10"/>
  <c r="S148" i="11"/>
  <c r="DG171" i="10"/>
  <c r="R148" i="11" s="1"/>
  <c r="EI170" i="10"/>
  <c r="AS147" i="11" s="1"/>
  <c r="EH170" i="10"/>
  <c r="AR147" i="11"/>
  <c r="EG170" i="10"/>
  <c r="EF170" i="10"/>
  <c r="AQ147" i="11" s="1"/>
  <c r="EE170" i="10"/>
  <c r="AP147" i="11" s="1"/>
  <c r="ED170" i="10"/>
  <c r="AO147" i="11"/>
  <c r="EC170" i="10"/>
  <c r="AN147" i="11"/>
  <c r="EB170" i="10"/>
  <c r="AM147" i="11"/>
  <c r="EA170" i="10"/>
  <c r="AL147" i="11" s="1"/>
  <c r="DZ170" i="10"/>
  <c r="AK147" i="11"/>
  <c r="DY170" i="10"/>
  <c r="AJ147" i="11" s="1"/>
  <c r="DX170" i="10"/>
  <c r="AI147" i="11" s="1"/>
  <c r="DW170" i="10"/>
  <c r="AH147" i="11"/>
  <c r="DV170" i="10"/>
  <c r="AG147" i="11"/>
  <c r="DU170" i="10"/>
  <c r="AF147" i="11" s="1"/>
  <c r="DT170" i="10"/>
  <c r="AE147" i="11" s="1"/>
  <c r="DS170" i="10"/>
  <c r="AD147" i="11" s="1"/>
  <c r="DI170" i="10"/>
  <c r="T147" i="11" s="1"/>
  <c r="DH170" i="10"/>
  <c r="S147" i="11"/>
  <c r="DG170" i="10"/>
  <c r="R147" i="11" s="1"/>
  <c r="EI169" i="10"/>
  <c r="AS146" i="11"/>
  <c r="EH169" i="10"/>
  <c r="AR146" i="11"/>
  <c r="EG169" i="10"/>
  <c r="EF169" i="10"/>
  <c r="AQ146" i="11"/>
  <c r="EE169" i="10"/>
  <c r="AP146" i="11"/>
  <c r="ED169" i="10"/>
  <c r="AO146" i="11" s="1"/>
  <c r="EC169" i="10"/>
  <c r="AN146" i="11" s="1"/>
  <c r="EB169" i="10"/>
  <c r="AM146" i="11" s="1"/>
  <c r="EA169" i="10"/>
  <c r="AL146" i="11"/>
  <c r="DZ169" i="10"/>
  <c r="AK146" i="11"/>
  <c r="DY169" i="10"/>
  <c r="AJ146" i="11"/>
  <c r="DX169" i="10"/>
  <c r="AI146" i="11"/>
  <c r="DW169" i="10"/>
  <c r="AH146" i="11"/>
  <c r="DV169" i="10"/>
  <c r="AG146" i="11" s="1"/>
  <c r="DU169" i="10"/>
  <c r="AF146" i="11" s="1"/>
  <c r="DT169" i="10"/>
  <c r="AE146" i="11"/>
  <c r="DS169" i="10"/>
  <c r="AD146" i="11"/>
  <c r="DI169" i="10"/>
  <c r="T146" i="11"/>
  <c r="DH169" i="10"/>
  <c r="S146" i="11"/>
  <c r="DG169" i="10"/>
  <c r="R146" i="11"/>
  <c r="EI168" i="10"/>
  <c r="AS145" i="11" s="1"/>
  <c r="EH168" i="10"/>
  <c r="AR145" i="11" s="1"/>
  <c r="EG168" i="10"/>
  <c r="EF168" i="10"/>
  <c r="AQ145" i="11"/>
  <c r="EE168" i="10"/>
  <c r="AP145" i="11" s="1"/>
  <c r="ED168" i="10"/>
  <c r="AO145" i="11" s="1"/>
  <c r="EC168" i="10"/>
  <c r="AN145" i="11"/>
  <c r="EB168" i="10"/>
  <c r="AM145" i="11" s="1"/>
  <c r="EA168" i="10"/>
  <c r="AL145" i="11" s="1"/>
  <c r="DZ168" i="10"/>
  <c r="AK145" i="11" s="1"/>
  <c r="DY168" i="10"/>
  <c r="AJ145" i="11"/>
  <c r="DX168" i="10"/>
  <c r="AI145" i="11" s="1"/>
  <c r="DW168" i="10"/>
  <c r="AH145" i="11"/>
  <c r="DV168" i="10"/>
  <c r="AG145" i="11" s="1"/>
  <c r="DU168" i="10"/>
  <c r="AF145" i="11"/>
  <c r="DT168" i="10"/>
  <c r="AE145" i="11"/>
  <c r="DS168" i="10"/>
  <c r="AD145" i="11"/>
  <c r="DI168" i="10"/>
  <c r="T145" i="11" s="1"/>
  <c r="DH168" i="10"/>
  <c r="S145" i="11" s="1"/>
  <c r="DG168" i="10"/>
  <c r="R145" i="11"/>
  <c r="EI167" i="10"/>
  <c r="AS144" i="11" s="1"/>
  <c r="EH167" i="10"/>
  <c r="AR144" i="11"/>
  <c r="EG167" i="10"/>
  <c r="EF167" i="10"/>
  <c r="AQ144" i="11"/>
  <c r="EE167" i="10"/>
  <c r="AP144" i="11"/>
  <c r="ED167" i="10"/>
  <c r="AO144" i="11" s="1"/>
  <c r="EC167" i="10"/>
  <c r="AN144" i="11"/>
  <c r="EB167" i="10"/>
  <c r="AM144" i="11" s="1"/>
  <c r="EA167" i="10"/>
  <c r="AL144" i="11" s="1"/>
  <c r="DZ167" i="10"/>
  <c r="AK144" i="11" s="1"/>
  <c r="DY167" i="10"/>
  <c r="AJ144" i="11"/>
  <c r="DX167" i="10"/>
  <c r="AI144" i="11"/>
  <c r="DW167" i="10"/>
  <c r="AH144" i="11"/>
  <c r="DV167" i="10"/>
  <c r="AG144" i="11"/>
  <c r="DU167" i="10"/>
  <c r="AF144" i="11"/>
  <c r="DT167" i="10"/>
  <c r="AE144" i="11" s="1"/>
  <c r="DS167" i="10"/>
  <c r="AD144" i="11"/>
  <c r="DI167" i="10"/>
  <c r="T144" i="11" s="1"/>
  <c r="DH167" i="10"/>
  <c r="S144" i="11"/>
  <c r="DG167" i="10"/>
  <c r="R144" i="11"/>
  <c r="EI166" i="10"/>
  <c r="AS143" i="11"/>
  <c r="EH166" i="10"/>
  <c r="AR143" i="11" s="1"/>
  <c r="EG166" i="10"/>
  <c r="EF166" i="10"/>
  <c r="AQ143" i="11"/>
  <c r="EE166" i="10"/>
  <c r="AP143" i="11" s="1"/>
  <c r="ED166" i="10"/>
  <c r="AO143" i="11" s="1"/>
  <c r="EC166" i="10"/>
  <c r="AN143" i="11"/>
  <c r="EB166" i="10"/>
  <c r="AM143" i="11" s="1"/>
  <c r="EA166" i="10"/>
  <c r="AL143" i="11" s="1"/>
  <c r="DZ166" i="10"/>
  <c r="AK143" i="11" s="1"/>
  <c r="DY166" i="10"/>
  <c r="AJ143" i="11" s="1"/>
  <c r="DX166" i="10"/>
  <c r="AI143" i="11"/>
  <c r="DW166" i="10"/>
  <c r="AH143" i="11" s="1"/>
  <c r="DV166" i="10"/>
  <c r="AG143" i="11" s="1"/>
  <c r="DU166" i="10"/>
  <c r="AF143" i="11" s="1"/>
  <c r="DT166" i="10"/>
  <c r="AE143" i="11" s="1"/>
  <c r="DS166" i="10"/>
  <c r="AD143" i="11" s="1"/>
  <c r="DI166" i="10"/>
  <c r="T143" i="11" s="1"/>
  <c r="DH166" i="10"/>
  <c r="S143" i="11"/>
  <c r="DG166" i="10"/>
  <c r="R143" i="11" s="1"/>
  <c r="EI165" i="10"/>
  <c r="AS142" i="11" s="1"/>
  <c r="EH165" i="10"/>
  <c r="AR142" i="11" s="1"/>
  <c r="EG165" i="10"/>
  <c r="EF165" i="10"/>
  <c r="AQ142" i="11" s="1"/>
  <c r="EE165" i="10"/>
  <c r="AP142" i="11" s="1"/>
  <c r="ED165" i="10"/>
  <c r="AO142" i="11" s="1"/>
  <c r="EC165" i="10"/>
  <c r="AN142" i="11"/>
  <c r="EB165" i="10"/>
  <c r="AM142" i="11"/>
  <c r="EA165" i="10"/>
  <c r="AL142" i="11" s="1"/>
  <c r="DZ165" i="10"/>
  <c r="AK142" i="11"/>
  <c r="DY165" i="10"/>
  <c r="AJ142" i="11"/>
  <c r="DX165" i="10"/>
  <c r="AI142" i="11" s="1"/>
  <c r="DW165" i="10"/>
  <c r="AH142" i="11" s="1"/>
  <c r="DV165" i="10"/>
  <c r="AG142" i="11"/>
  <c r="DU165" i="10"/>
  <c r="AF142" i="11"/>
  <c r="DT165" i="10"/>
  <c r="AE142" i="11" s="1"/>
  <c r="DS165" i="10"/>
  <c r="AD142" i="11"/>
  <c r="DI165" i="10"/>
  <c r="T142" i="11"/>
  <c r="DH165" i="10"/>
  <c r="S142" i="11" s="1"/>
  <c r="DG165" i="10"/>
  <c r="R142" i="11" s="1"/>
  <c r="EI164" i="10"/>
  <c r="AS141" i="11"/>
  <c r="EH164" i="10"/>
  <c r="AR141" i="11" s="1"/>
  <c r="EG164" i="10"/>
  <c r="EF164" i="10"/>
  <c r="AQ141" i="11" s="1"/>
  <c r="EE164" i="10"/>
  <c r="AP141" i="11"/>
  <c r="ED164" i="10"/>
  <c r="AO141" i="11"/>
  <c r="EC164" i="10"/>
  <c r="AN141" i="11"/>
  <c r="EB164" i="10"/>
  <c r="AM141" i="11" s="1"/>
  <c r="EA164" i="10"/>
  <c r="AL141" i="11"/>
  <c r="DZ164" i="10"/>
  <c r="AK141" i="11" s="1"/>
  <c r="DY164" i="10"/>
  <c r="AJ141" i="11" s="1"/>
  <c r="DX164" i="10"/>
  <c r="AI141" i="11" s="1"/>
  <c r="DW164" i="10"/>
  <c r="AH141" i="11" s="1"/>
  <c r="DV164" i="10"/>
  <c r="AG141" i="11" s="1"/>
  <c r="DU164" i="10"/>
  <c r="AF141" i="11" s="1"/>
  <c r="DT164" i="10"/>
  <c r="AE141" i="11" s="1"/>
  <c r="DS164" i="10"/>
  <c r="AD141" i="11"/>
  <c r="DI164" i="10"/>
  <c r="T141" i="11" s="1"/>
  <c r="DH164" i="10"/>
  <c r="S141" i="11" s="1"/>
  <c r="DG164" i="10"/>
  <c r="R141" i="11"/>
  <c r="EI163" i="10"/>
  <c r="AS140" i="11"/>
  <c r="EH163" i="10"/>
  <c r="AR140" i="11" s="1"/>
  <c r="EG163" i="10"/>
  <c r="EF163" i="10"/>
  <c r="AQ140" i="11" s="1"/>
  <c r="EE163" i="10"/>
  <c r="AP140" i="11"/>
  <c r="ED163" i="10"/>
  <c r="AO140" i="11"/>
  <c r="EC163" i="10"/>
  <c r="AN140" i="11" s="1"/>
  <c r="EB163" i="10"/>
  <c r="AM140" i="11" s="1"/>
  <c r="EA163" i="10"/>
  <c r="AL140" i="11"/>
  <c r="DZ163" i="10"/>
  <c r="AK140" i="11"/>
  <c r="DY163" i="10"/>
  <c r="AJ140" i="11" s="1"/>
  <c r="DX163" i="10"/>
  <c r="AI140" i="11"/>
  <c r="DW163" i="10"/>
  <c r="AH140" i="11"/>
  <c r="DV163" i="10"/>
  <c r="AG140" i="11" s="1"/>
  <c r="DU163" i="10"/>
  <c r="AF140" i="11"/>
  <c r="DT163" i="10"/>
  <c r="AE140" i="11" s="1"/>
  <c r="DS163" i="10"/>
  <c r="AD140" i="11"/>
  <c r="DI163" i="10"/>
  <c r="T140" i="11" s="1"/>
  <c r="DH163" i="10"/>
  <c r="S140" i="11"/>
  <c r="DG163" i="10"/>
  <c r="R140" i="11"/>
  <c r="EI162" i="10"/>
  <c r="AS139" i="11"/>
  <c r="EH162" i="10"/>
  <c r="AR139" i="11" s="1"/>
  <c r="EG162" i="10"/>
  <c r="EF162" i="10"/>
  <c r="AQ139" i="11" s="1"/>
  <c r="EE162" i="10"/>
  <c r="AP139" i="11" s="1"/>
  <c r="ED162" i="10"/>
  <c r="AO139" i="11"/>
  <c r="EC162" i="10"/>
  <c r="AN139" i="11" s="1"/>
  <c r="EB162" i="10"/>
  <c r="AM139" i="11"/>
  <c r="EA162" i="10"/>
  <c r="AL139" i="11"/>
  <c r="DZ162" i="10"/>
  <c r="AK139" i="11" s="1"/>
  <c r="DY162" i="10"/>
  <c r="AJ139" i="11"/>
  <c r="DX162" i="10"/>
  <c r="AI139" i="11" s="1"/>
  <c r="DW162" i="10"/>
  <c r="AH139" i="11" s="1"/>
  <c r="DV162" i="10"/>
  <c r="AG139" i="11" s="1"/>
  <c r="DU162" i="10"/>
  <c r="AF139" i="11"/>
  <c r="DT162" i="10"/>
  <c r="AE139" i="11" s="1"/>
  <c r="DS162" i="10"/>
  <c r="AD139" i="11" s="1"/>
  <c r="DI162" i="10"/>
  <c r="T139" i="11" s="1"/>
  <c r="DH162" i="10"/>
  <c r="S139" i="11"/>
  <c r="DG162" i="10"/>
  <c r="R139" i="11" s="1"/>
  <c r="EI161" i="10"/>
  <c r="AS138" i="11" s="1"/>
  <c r="EH161" i="10"/>
  <c r="AR138" i="11" s="1"/>
  <c r="EG161" i="10"/>
  <c r="EF161" i="10"/>
  <c r="AQ138" i="11"/>
  <c r="EE161" i="10"/>
  <c r="AP138" i="11"/>
  <c r="ED161" i="10"/>
  <c r="AO138" i="11"/>
  <c r="EC161" i="10"/>
  <c r="AN138" i="11" s="1"/>
  <c r="EB161" i="10"/>
  <c r="AM138" i="11" s="1"/>
  <c r="EA161" i="10"/>
  <c r="AL138" i="11"/>
  <c r="DZ161" i="10"/>
  <c r="AK138" i="11" s="1"/>
  <c r="DY161" i="10"/>
  <c r="AJ138" i="11" s="1"/>
  <c r="DX161" i="10"/>
  <c r="AI138" i="11"/>
  <c r="DW161" i="10"/>
  <c r="AH138" i="11"/>
  <c r="DV161" i="10"/>
  <c r="AG138" i="11" s="1"/>
  <c r="DU161" i="10"/>
  <c r="AF138" i="11" s="1"/>
  <c r="DT161" i="10"/>
  <c r="AE138" i="11"/>
  <c r="DS161" i="10"/>
  <c r="AD138" i="11"/>
  <c r="DI161" i="10"/>
  <c r="T138" i="11" s="1"/>
  <c r="DH161" i="10"/>
  <c r="S138" i="11" s="1"/>
  <c r="DG161" i="10"/>
  <c r="R138" i="11"/>
  <c r="EI160" i="10"/>
  <c r="AS137" i="11" s="1"/>
  <c r="EH160" i="10"/>
  <c r="AR137" i="11" s="1"/>
  <c r="EG160" i="10"/>
  <c r="EF160" i="10"/>
  <c r="AQ137" i="11" s="1"/>
  <c r="EE160" i="10"/>
  <c r="AP137" i="11" s="1"/>
  <c r="ED160" i="10"/>
  <c r="AO137" i="11" s="1"/>
  <c r="EC160" i="10"/>
  <c r="AN137" i="11" s="1"/>
  <c r="EB160" i="10"/>
  <c r="AM137" i="11"/>
  <c r="EA160" i="10"/>
  <c r="AL137" i="11"/>
  <c r="DZ160" i="10"/>
  <c r="AK137" i="11" s="1"/>
  <c r="DY160" i="10"/>
  <c r="AJ137" i="11"/>
  <c r="DX160" i="10"/>
  <c r="AI137" i="11"/>
  <c r="DW160" i="10"/>
  <c r="AH137" i="11" s="1"/>
  <c r="DV160" i="10"/>
  <c r="AG137" i="11" s="1"/>
  <c r="DU160" i="10"/>
  <c r="AF137" i="11" s="1"/>
  <c r="DT160" i="10"/>
  <c r="AE137" i="11"/>
  <c r="DS160" i="10"/>
  <c r="AD137" i="11" s="1"/>
  <c r="DI160" i="10"/>
  <c r="T137" i="11" s="1"/>
  <c r="DH160" i="10"/>
  <c r="S137" i="11"/>
  <c r="DG160" i="10"/>
  <c r="R137" i="11"/>
  <c r="EI159" i="10"/>
  <c r="AS136" i="11" s="1"/>
  <c r="EH159" i="10"/>
  <c r="AR136" i="11" s="1"/>
  <c r="EG159" i="10"/>
  <c r="EF159" i="10"/>
  <c r="AQ136" i="11"/>
  <c r="EE159" i="10"/>
  <c r="AP136" i="11"/>
  <c r="ED159" i="10"/>
  <c r="AO136" i="11"/>
  <c r="EC159" i="10"/>
  <c r="AN136" i="11" s="1"/>
  <c r="EB159" i="10"/>
  <c r="AM136" i="11"/>
  <c r="EA159" i="10"/>
  <c r="AL136" i="11"/>
  <c r="DZ159" i="10"/>
  <c r="AK136" i="11" s="1"/>
  <c r="DY159" i="10"/>
  <c r="AJ136" i="11" s="1"/>
  <c r="DX159" i="10"/>
  <c r="AI136" i="11"/>
  <c r="DW159" i="10"/>
  <c r="AH136" i="11"/>
  <c r="DV159" i="10"/>
  <c r="AG136" i="11" s="1"/>
  <c r="DU159" i="10"/>
  <c r="AF136" i="11"/>
  <c r="DT159" i="10"/>
  <c r="AE136" i="11"/>
  <c r="DS159" i="10"/>
  <c r="AD136" i="11" s="1"/>
  <c r="DI159" i="10"/>
  <c r="T136" i="11" s="1"/>
  <c r="DH159" i="10"/>
  <c r="S136" i="11"/>
  <c r="DG159" i="10"/>
  <c r="R136" i="11"/>
  <c r="EI158" i="10"/>
  <c r="AS135" i="11" s="1"/>
  <c r="EH158" i="10"/>
  <c r="AR135" i="11"/>
  <c r="EG158" i="10"/>
  <c r="EF158" i="10"/>
  <c r="AQ135" i="11"/>
  <c r="EE158" i="10"/>
  <c r="AP135" i="11"/>
  <c r="ED158" i="10"/>
  <c r="AO135" i="11" s="1"/>
  <c r="EC158" i="10"/>
  <c r="AN135" i="11" s="1"/>
  <c r="EB158" i="10"/>
  <c r="AM135" i="11"/>
  <c r="EA158" i="10"/>
  <c r="AL135" i="11"/>
  <c r="DZ158" i="10"/>
  <c r="AK135" i="11"/>
  <c r="DY158" i="10"/>
  <c r="AJ135" i="11" s="1"/>
  <c r="DX158" i="10"/>
  <c r="AI135" i="11"/>
  <c r="DW158" i="10"/>
  <c r="AH135" i="11" s="1"/>
  <c r="DV158" i="10"/>
  <c r="AG135" i="11" s="1"/>
  <c r="DU158" i="10"/>
  <c r="AF135" i="11" s="1"/>
  <c r="DT158" i="10"/>
  <c r="AE135" i="11"/>
  <c r="DS158" i="10"/>
  <c r="AD135" i="11"/>
  <c r="DI158" i="10"/>
  <c r="T135" i="11"/>
  <c r="DH158" i="10"/>
  <c r="S135" i="11"/>
  <c r="DG158" i="10"/>
  <c r="R135" i="11" s="1"/>
  <c r="EI157" i="10"/>
  <c r="AS134" i="11"/>
  <c r="EH157" i="10"/>
  <c r="AR134" i="11" s="1"/>
  <c r="EG157" i="10"/>
  <c r="EF157" i="10"/>
  <c r="AQ134" i="11" s="1"/>
  <c r="EE157" i="10"/>
  <c r="AP134" i="11" s="1"/>
  <c r="ED157" i="10"/>
  <c r="AO134" i="11"/>
  <c r="EC157" i="10"/>
  <c r="AN134" i="11"/>
  <c r="EB157" i="10"/>
  <c r="AM134" i="11"/>
  <c r="EA157" i="10"/>
  <c r="AL134" i="11" s="1"/>
  <c r="DZ157" i="10"/>
  <c r="AK134" i="11" s="1"/>
  <c r="DY157" i="10"/>
  <c r="AJ134" i="11" s="1"/>
  <c r="DX157" i="10"/>
  <c r="AI134" i="11" s="1"/>
  <c r="DW157" i="10"/>
  <c r="AH134" i="11"/>
  <c r="DV157" i="10"/>
  <c r="AG134" i="11" s="1"/>
  <c r="DU157" i="10"/>
  <c r="AF134" i="11"/>
  <c r="DT157" i="10"/>
  <c r="AE134" i="11"/>
  <c r="DS157" i="10"/>
  <c r="AD134" i="11" s="1"/>
  <c r="DI157" i="10"/>
  <c r="T134" i="11"/>
  <c r="DH157" i="10"/>
  <c r="S134" i="11" s="1"/>
  <c r="DG157" i="10"/>
  <c r="R134" i="11" s="1"/>
  <c r="EF14" i="10"/>
  <c r="AQ223" i="11"/>
  <c r="EE14" i="10"/>
  <c r="AP223" i="11"/>
  <c r="ED14" i="10"/>
  <c r="DE153" i="10" s="1"/>
  <c r="M130" i="11" s="1"/>
  <c r="N130" i="11" s="1"/>
  <c r="EC14" i="10"/>
  <c r="AN223" i="11" s="1"/>
  <c r="EB14" i="10"/>
  <c r="AM223" i="11"/>
  <c r="EA14" i="10"/>
  <c r="AL223" i="11" s="1"/>
  <c r="DZ14" i="10"/>
  <c r="DY14" i="10"/>
  <c r="AJ223" i="11"/>
  <c r="DX14" i="10"/>
  <c r="AI223" i="11"/>
  <c r="DW14" i="10"/>
  <c r="AH223" i="11"/>
  <c r="DV14" i="10"/>
  <c r="AG223" i="11" s="1"/>
  <c r="DU14" i="10"/>
  <c r="AF223" i="11"/>
  <c r="DT14" i="10"/>
  <c r="DE105" i="10" s="1"/>
  <c r="M82" i="11" s="1"/>
  <c r="N82" i="11" s="1"/>
  <c r="AE223" i="11"/>
  <c r="EF37" i="10"/>
  <c r="AQ231" i="11" s="1"/>
  <c r="EE37" i="10"/>
  <c r="AP231" i="11" s="1"/>
  <c r="ED37" i="10"/>
  <c r="AO231" i="11"/>
  <c r="EC37" i="10"/>
  <c r="AN231" i="11"/>
  <c r="EB37" i="10"/>
  <c r="AM231" i="11" s="1"/>
  <c r="EA37" i="10"/>
  <c r="AL231" i="11"/>
  <c r="DZ37" i="10"/>
  <c r="AK231" i="11"/>
  <c r="DY37" i="10"/>
  <c r="AJ231" i="11"/>
  <c r="AJ119" i="11" s="1"/>
  <c r="DX37" i="10"/>
  <c r="AI231" i="11" s="1"/>
  <c r="AI93" i="11" s="1"/>
  <c r="DW37" i="10"/>
  <c r="AH231" i="11"/>
  <c r="DV37" i="10"/>
  <c r="AG231" i="11"/>
  <c r="DU37" i="10"/>
  <c r="AF231" i="11" s="1"/>
  <c r="DT37" i="10"/>
  <c r="AE231" i="11"/>
  <c r="DS37" i="10"/>
  <c r="AD231" i="11" s="1"/>
  <c r="EF36" i="10"/>
  <c r="AQ230" i="11" s="1"/>
  <c r="EE36" i="10"/>
  <c r="AP230" i="11"/>
  <c r="ED36" i="10"/>
  <c r="AO230" i="11"/>
  <c r="EC36" i="10"/>
  <c r="AN230" i="11" s="1"/>
  <c r="EB36" i="10"/>
  <c r="AM230" i="11" s="1"/>
  <c r="EA36" i="10"/>
  <c r="AL230" i="11" s="1"/>
  <c r="DZ36" i="10"/>
  <c r="AK230" i="11" s="1"/>
  <c r="DY36" i="10"/>
  <c r="AJ230" i="11"/>
  <c r="DX36" i="10"/>
  <c r="AI230" i="11"/>
  <c r="DW36" i="10"/>
  <c r="AH230" i="11"/>
  <c r="DV36" i="10"/>
  <c r="AG230" i="11"/>
  <c r="DU36" i="10"/>
  <c r="AF230" i="11" s="1"/>
  <c r="DT36" i="10"/>
  <c r="AE230" i="11"/>
  <c r="DS36" i="10"/>
  <c r="AD230" i="11"/>
  <c r="EF35" i="10"/>
  <c r="AQ229" i="11" s="1"/>
  <c r="EE35" i="10"/>
  <c r="AP229" i="11" s="1"/>
  <c r="ED35" i="10"/>
  <c r="AO229" i="11"/>
  <c r="EC35" i="10"/>
  <c r="AN229" i="11" s="1"/>
  <c r="EB35" i="10"/>
  <c r="AM229" i="11" s="1"/>
  <c r="EA35" i="10"/>
  <c r="AL229" i="11" s="1"/>
  <c r="AL67" i="11" s="1"/>
  <c r="DZ35" i="10"/>
  <c r="AK229" i="11"/>
  <c r="DY35" i="10"/>
  <c r="AJ229" i="11"/>
  <c r="DX35" i="10"/>
  <c r="AI229" i="11"/>
  <c r="DW35" i="10"/>
  <c r="AH229" i="11"/>
  <c r="DV35" i="10"/>
  <c r="AG229" i="11"/>
  <c r="DU35" i="10"/>
  <c r="AF229" i="11" s="1"/>
  <c r="DT35" i="10"/>
  <c r="AE229" i="11" s="1"/>
  <c r="DS35" i="10"/>
  <c r="AD229" i="11" s="1"/>
  <c r="EF34" i="10"/>
  <c r="EE34" i="10"/>
  <c r="ED34" i="10"/>
  <c r="EC34" i="10"/>
  <c r="EB34" i="10"/>
  <c r="EA34" i="10"/>
  <c r="DZ34" i="10"/>
  <c r="DY34" i="10"/>
  <c r="DX34" i="10"/>
  <c r="DW34" i="10"/>
  <c r="DV34" i="10"/>
  <c r="DU34" i="10"/>
  <c r="DT34" i="10"/>
  <c r="DS34" i="10"/>
  <c r="EF33" i="10"/>
  <c r="AQ222" i="11" s="1"/>
  <c r="EE33" i="10"/>
  <c r="AP222" i="11"/>
  <c r="ED33" i="10"/>
  <c r="AO222" i="11"/>
  <c r="EC33" i="10"/>
  <c r="AN222" i="11"/>
  <c r="EB33" i="10"/>
  <c r="AM222" i="11" s="1"/>
  <c r="EA33" i="10"/>
  <c r="AL222" i="11"/>
  <c r="DZ33" i="10"/>
  <c r="AK222" i="11" s="1"/>
  <c r="DY33" i="10"/>
  <c r="AJ222" i="11" s="1"/>
  <c r="DX33" i="10"/>
  <c r="AI222" i="11"/>
  <c r="DW33" i="10"/>
  <c r="AH222" i="11"/>
  <c r="AH78" i="11" s="1"/>
  <c r="DV33" i="10"/>
  <c r="AG222" i="11"/>
  <c r="DU33" i="10"/>
  <c r="AF222" i="11" s="1"/>
  <c r="DT33" i="10"/>
  <c r="AE222" i="11"/>
  <c r="DS33" i="10"/>
  <c r="AD222" i="11" s="1"/>
  <c r="DR33" i="10"/>
  <c r="AC222" i="11" s="1"/>
  <c r="DQ33" i="10"/>
  <c r="AB222" i="11" s="1"/>
  <c r="DP33" i="10"/>
  <c r="AA222" i="11"/>
  <c r="DO33" i="10"/>
  <c r="Z222" i="11"/>
  <c r="DN33" i="10"/>
  <c r="Y222" i="11" s="1"/>
  <c r="DM33" i="10"/>
  <c r="X222" i="11"/>
  <c r="DL33" i="10"/>
  <c r="W222" i="11"/>
  <c r="DK33" i="10"/>
  <c r="V222" i="11" s="1"/>
  <c r="DJ33" i="10"/>
  <c r="U222" i="11" s="1"/>
  <c r="DI33" i="10"/>
  <c r="T222" i="11" s="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3" i="10" s="1"/>
  <c r="AH92" i="10"/>
  <c r="AG91" i="10"/>
  <c r="AG93" i="10" s="1"/>
  <c r="AG92" i="10"/>
  <c r="AF91" i="10"/>
  <c r="AF93" i="10"/>
  <c r="AF92" i="10"/>
  <c r="AE91" i="10"/>
  <c r="AE92" i="10"/>
  <c r="AE93" i="10"/>
  <c r="AD91" i="10"/>
  <c r="AD92" i="10"/>
  <c r="AD93" i="10" s="1"/>
  <c r="AC91" i="10"/>
  <c r="AC93" i="10"/>
  <c r="AC92" i="10"/>
  <c r="AB91" i="10"/>
  <c r="AB92" i="10"/>
  <c r="AB93" i="10" s="1"/>
  <c r="AA91" i="10"/>
  <c r="AA93" i="10" s="1"/>
  <c r="AA92" i="10"/>
  <c r="Z91" i="10"/>
  <c r="Z92" i="10"/>
  <c r="Z93" i="10" s="1"/>
  <c r="Y91" i="10"/>
  <c r="Y93" i="10"/>
  <c r="Y92" i="10"/>
  <c r="X91" i="10"/>
  <c r="X93" i="10" s="1"/>
  <c r="X92" i="10"/>
  <c r="W91" i="10"/>
  <c r="W92" i="10"/>
  <c r="W93" i="10"/>
  <c r="V91" i="10"/>
  <c r="V92" i="10"/>
  <c r="U91" i="10"/>
  <c r="U93" i="10"/>
  <c r="U92" i="10"/>
  <c r="T91" i="10"/>
  <c r="T92" i="10"/>
  <c r="AJ92" i="10"/>
  <c r="AK92" i="10"/>
  <c r="AL92" i="10" s="1"/>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T75" i="10"/>
  <c r="S75" i="10"/>
  <c r="R75" i="10"/>
  <c r="Q75" i="10"/>
  <c r="P75" i="10"/>
  <c r="O75" i="10"/>
  <c r="N75" i="10"/>
  <c r="M75" i="10"/>
  <c r="L75" i="10"/>
  <c r="AP73" i="10"/>
  <c r="DE150" i="10"/>
  <c r="M127" i="11"/>
  <c r="N127" i="11" s="1"/>
  <c r="AP72" i="10"/>
  <c r="C67" i="10"/>
  <c r="C64" i="10"/>
  <c r="AJ44" i="10"/>
  <c r="AP32" i="10"/>
  <c r="C26" i="10"/>
  <c r="EF13" i="10"/>
  <c r="EE13" i="10"/>
  <c r="ED13" i="10"/>
  <c r="EC13" i="10"/>
  <c r="EB13" i="10"/>
  <c r="EA13" i="10"/>
  <c r="DZ13" i="10"/>
  <c r="DY13" i="10"/>
  <c r="DX13" i="10"/>
  <c r="DW13" i="10"/>
  <c r="DV13" i="10"/>
  <c r="DU13" i="10"/>
  <c r="DT13" i="10"/>
  <c r="DS13" i="10"/>
  <c r="DR13" i="10"/>
  <c r="DQ13" i="10"/>
  <c r="DP13" i="10"/>
  <c r="DK13" i="10"/>
  <c r="AH13" i="10"/>
  <c r="AG13" i="10"/>
  <c r="AF13" i="10"/>
  <c r="AE13" i="10"/>
  <c r="AD13" i="10"/>
  <c r="AC13" i="10"/>
  <c r="AB13" i="10"/>
  <c r="AA13" i="10"/>
  <c r="F52" i="1"/>
  <c r="R52" i="1" s="1"/>
  <c r="F55" i="1"/>
  <c r="R55" i="1"/>
  <c r="S55" i="1" s="1"/>
  <c r="AJ8" i="10" s="1"/>
  <c r="F49" i="1"/>
  <c r="R49" i="1"/>
  <c r="AB20" i="10" s="1"/>
  <c r="F43" i="1"/>
  <c r="R43" i="1" s="1"/>
  <c r="S43" i="1"/>
  <c r="F46" i="1"/>
  <c r="R46" i="1"/>
  <c r="F67" i="1"/>
  <c r="R67" i="1"/>
  <c r="S67" i="1" s="1"/>
  <c r="F28" i="1"/>
  <c r="R28" i="1" s="1"/>
  <c r="S28" i="1"/>
  <c r="F58" i="1"/>
  <c r="R58" i="1"/>
  <c r="S58" i="1" s="1"/>
  <c r="F16" i="5"/>
  <c r="F13" i="5"/>
  <c r="U13" i="5"/>
  <c r="V13" i="5" s="1"/>
  <c r="R13" i="5"/>
  <c r="O113" i="10" s="1"/>
  <c r="S40" i="1"/>
  <c r="S37" i="1"/>
  <c r="S34" i="1"/>
  <c r="S31" i="1"/>
  <c r="F7" i="1"/>
  <c r="R7" i="1" s="1"/>
  <c r="F25" i="5"/>
  <c r="F22" i="5"/>
  <c r="U22" i="5" s="1"/>
  <c r="U88" i="5" s="1"/>
  <c r="R22" i="5"/>
  <c r="F7" i="5"/>
  <c r="S13" i="1"/>
  <c r="S16" i="1"/>
  <c r="S19" i="1"/>
  <c r="S22" i="1"/>
  <c r="S25" i="1"/>
  <c r="S61" i="1"/>
  <c r="S64" i="1"/>
  <c r="F49" i="5"/>
  <c r="F46" i="5"/>
  <c r="F52" i="5"/>
  <c r="F55" i="5"/>
  <c r="F58" i="5"/>
  <c r="T28" i="5"/>
  <c r="T31" i="5"/>
  <c r="T43" i="5"/>
  <c r="T73" i="5"/>
  <c r="T79" i="5"/>
  <c r="T82" i="5"/>
  <c r="F79" i="5"/>
  <c r="U79" i="5"/>
  <c r="V79" i="5"/>
  <c r="V28" i="5"/>
  <c r="V31" i="5"/>
  <c r="V43" i="5"/>
  <c r="V19" i="5"/>
  <c r="V73" i="5"/>
  <c r="V76" i="5"/>
  <c r="F82" i="5"/>
  <c r="U82" i="5" s="1"/>
  <c r="V82" i="5" s="1"/>
  <c r="V88" i="5"/>
  <c r="V22" i="5"/>
  <c r="F73" i="5"/>
  <c r="F76" i="5"/>
  <c r="L93" i="10"/>
  <c r="R113" i="10"/>
  <c r="V113" i="10"/>
  <c r="Z113" i="10"/>
  <c r="K113" i="10"/>
  <c r="N113" i="10"/>
  <c r="M20" i="10"/>
  <c r="AA20" i="10"/>
  <c r="AE20" i="10"/>
  <c r="AG20" i="10"/>
  <c r="K20" i="10"/>
  <c r="L20" i="10"/>
  <c r="M113" i="10"/>
  <c r="AC113" i="10"/>
  <c r="AG113" i="10"/>
  <c r="Q113" i="10"/>
  <c r="K87" i="10"/>
  <c r="K85" i="10"/>
  <c r="AH87" i="10"/>
  <c r="K84" i="10"/>
  <c r="AH86" i="10"/>
  <c r="AR34" i="10"/>
  <c r="AR35" i="10" s="1"/>
  <c r="AR37" i="10"/>
  <c r="AR38" i="10" s="1"/>
  <c r="J34" i="10"/>
  <c r="J37" i="10"/>
  <c r="AF92" i="11"/>
  <c r="AF72" i="11"/>
  <c r="AF117" i="11"/>
  <c r="AF50" i="11"/>
  <c r="AF60" i="11"/>
  <c r="AN62" i="11"/>
  <c r="AN55" i="11"/>
  <c r="AN56" i="11"/>
  <c r="T113" i="10"/>
  <c r="X113" i="10"/>
  <c r="AF113" i="10"/>
  <c r="AB128" i="11"/>
  <c r="AB124" i="11"/>
  <c r="AI109" i="11"/>
  <c r="AQ109" i="11"/>
  <c r="AQ93" i="11"/>
  <c r="T13" i="5"/>
  <c r="R44" i="1"/>
  <c r="C75" i="10"/>
  <c r="AA113" i="10"/>
  <c r="AE113" i="10"/>
  <c r="AH118" i="10"/>
  <c r="AH120" i="10"/>
  <c r="N118" i="10"/>
  <c r="N120" i="10" s="1"/>
  <c r="C1" i="14"/>
  <c r="K47" i="1"/>
  <c r="Z65" i="11"/>
  <c r="Z66" i="11"/>
  <c r="Z50" i="11"/>
  <c r="Z128" i="11"/>
  <c r="Z82" i="11"/>
  <c r="AD88" i="11"/>
  <c r="AD113" i="11"/>
  <c r="AD97" i="11"/>
  <c r="AD77" i="11"/>
  <c r="AD44" i="11"/>
  <c r="AD111" i="11"/>
  <c r="AD99" i="11"/>
  <c r="AD103" i="11"/>
  <c r="AH119" i="11"/>
  <c r="AH103" i="11"/>
  <c r="AH100" i="11"/>
  <c r="AH54" i="11"/>
  <c r="AH102" i="11"/>
  <c r="AH121" i="11"/>
  <c r="AH52" i="11"/>
  <c r="AH65" i="11"/>
  <c r="AL81" i="11"/>
  <c r="AL56" i="11"/>
  <c r="AJ80" i="10"/>
  <c r="AH80" i="10"/>
  <c r="C80" i="10"/>
  <c r="K80" i="10" s="1"/>
  <c r="S46" i="1"/>
  <c r="U59" i="11"/>
  <c r="U43" i="11"/>
  <c r="U85" i="11"/>
  <c r="U72" i="11"/>
  <c r="U117" i="11"/>
  <c r="U106" i="11"/>
  <c r="U90" i="11"/>
  <c r="P68" i="1"/>
  <c r="R68" i="1" s="1"/>
  <c r="T93" i="10"/>
  <c r="R93" i="10"/>
  <c r="AH59" i="10"/>
  <c r="R59" i="10"/>
  <c r="O61" i="10"/>
  <c r="G9" i="10"/>
  <c r="H1" i="14"/>
  <c r="U9" i="10"/>
  <c r="Z9" i="10"/>
  <c r="N9" i="10"/>
  <c r="W9" i="10"/>
  <c r="O9" i="10"/>
  <c r="O88" i="10"/>
  <c r="Z79" i="10"/>
  <c r="AI114" i="11"/>
  <c r="X59" i="11"/>
  <c r="X43" i="11"/>
  <c r="X56" i="11"/>
  <c r="AC65" i="11"/>
  <c r="AC122" i="11"/>
  <c r="AI56" i="11"/>
  <c r="AF42" i="11"/>
  <c r="AF55" i="11"/>
  <c r="AF68" i="11"/>
  <c r="AF52" i="11"/>
  <c r="AF65" i="11"/>
  <c r="AN72" i="11"/>
  <c r="AN122" i="11"/>
  <c r="AN90" i="11"/>
  <c r="AN79" i="11"/>
  <c r="AN112" i="11"/>
  <c r="AN96" i="11"/>
  <c r="AN105" i="11"/>
  <c r="AL109" i="11"/>
  <c r="AL116" i="11"/>
  <c r="AL119" i="11"/>
  <c r="AL82" i="11"/>
  <c r="AL50" i="11"/>
  <c r="T223" i="11"/>
  <c r="W58" i="11"/>
  <c r="AL59" i="11"/>
  <c r="AL60" i="11"/>
  <c r="AL130" i="11"/>
  <c r="AL75" i="11"/>
  <c r="AL84" i="11"/>
  <c r="AL51" i="11"/>
  <c r="AN41" i="11"/>
  <c r="AR70" i="11"/>
  <c r="X70" i="11"/>
  <c r="AN70" i="11"/>
  <c r="Z73" i="11"/>
  <c r="AF73" i="11"/>
  <c r="AR73" i="11"/>
  <c r="AD73" i="11"/>
  <c r="AR76" i="11"/>
  <c r="AR83" i="11"/>
  <c r="Z83" i="11"/>
  <c r="AC94" i="11"/>
  <c r="AR94" i="11"/>
  <c r="AF94" i="11"/>
  <c r="AR101" i="11"/>
  <c r="U101" i="11"/>
  <c r="AD104" i="11"/>
  <c r="AR104" i="11"/>
  <c r="AP108" i="11"/>
  <c r="AR108" i="11"/>
  <c r="AB67" i="11"/>
  <c r="AD67" i="11"/>
  <c r="AR74" i="11"/>
  <c r="AF74" i="11"/>
  <c r="AR91" i="11"/>
  <c r="AH91" i="11"/>
  <c r="AL91" i="11"/>
  <c r="AD91" i="11"/>
  <c r="U91" i="11"/>
  <c r="AR95" i="11"/>
  <c r="AD95" i="11"/>
  <c r="AF95" i="11"/>
  <c r="AB95" i="11"/>
  <c r="AR105" i="11"/>
  <c r="AG105" i="11"/>
  <c r="AI105" i="11"/>
  <c r="AJ105" i="11"/>
  <c r="AR82" i="11"/>
  <c r="AR89" i="11"/>
  <c r="AN89" i="11"/>
  <c r="AR107" i="11"/>
  <c r="AR111" i="11"/>
  <c r="AI111" i="11"/>
  <c r="AL111" i="11"/>
  <c r="AR85" i="11"/>
  <c r="Z88" i="11"/>
  <c r="U88" i="11"/>
  <c r="AI110" i="11"/>
  <c r="AR110" i="11"/>
  <c r="AM110" i="11"/>
  <c r="AR117" i="11"/>
  <c r="AL120" i="11"/>
  <c r="AE24" i="10"/>
  <c r="O24" i="10"/>
  <c r="V107" i="10"/>
  <c r="N61" i="10"/>
  <c r="AC59" i="10"/>
  <c r="X59" i="10"/>
  <c r="S61" i="10"/>
  <c r="Z100" i="10"/>
  <c r="AH62" i="10"/>
  <c r="AH70" i="10" s="1"/>
  <c r="U118" i="10"/>
  <c r="U120" i="10" s="1"/>
  <c r="Y118" i="10"/>
  <c r="Y120" i="10" s="1"/>
  <c r="AC118" i="10"/>
  <c r="AC120" i="10" s="1"/>
  <c r="T118" i="10"/>
  <c r="T120" i="10" s="1"/>
  <c r="AH61" i="10"/>
  <c r="H8" i="1"/>
  <c r="AD61" i="10"/>
  <c r="Y59" i="10"/>
  <c r="AB61" i="10"/>
  <c r="L61" i="10"/>
  <c r="X61" i="10"/>
  <c r="S52" i="1"/>
  <c r="P49" i="10"/>
  <c r="AG57" i="10"/>
  <c r="Y57" i="10"/>
  <c r="AG49" i="10"/>
  <c r="L57" i="10"/>
  <c r="AB49" i="10"/>
  <c r="AC49" i="10"/>
  <c r="M49" i="10"/>
  <c r="AD57" i="10"/>
  <c r="J72" i="10"/>
  <c r="J73" i="10"/>
  <c r="AI73" i="10"/>
  <c r="M126" i="10"/>
  <c r="AE83" i="11" l="1"/>
  <c r="AE107" i="11"/>
  <c r="AE104" i="11"/>
  <c r="AE55" i="11"/>
  <c r="V104" i="11"/>
  <c r="V54" i="11"/>
  <c r="V112" i="11"/>
  <c r="V85" i="11"/>
  <c r="V65" i="11"/>
  <c r="V49" i="11"/>
  <c r="V101" i="11"/>
  <c r="AM44" i="11"/>
  <c r="AM129" i="11"/>
  <c r="AM47" i="11"/>
  <c r="AM92" i="11"/>
  <c r="AM112" i="11"/>
  <c r="AM64" i="11"/>
  <c r="AM123" i="11"/>
  <c r="AM55" i="11"/>
  <c r="AM96" i="11"/>
  <c r="AM118" i="11"/>
  <c r="AM102" i="11"/>
  <c r="AM109" i="11"/>
  <c r="AM81" i="11"/>
  <c r="AM122" i="11"/>
  <c r="AM89" i="11"/>
  <c r="AM100" i="11"/>
  <c r="AM90" i="11"/>
  <c r="AM103" i="11"/>
  <c r="AM46" i="11"/>
  <c r="AM111" i="11"/>
  <c r="AM133" i="11"/>
  <c r="AM99" i="11"/>
  <c r="AM78" i="11"/>
  <c r="AM45" i="11"/>
  <c r="AM80" i="11"/>
  <c r="AM88" i="11"/>
  <c r="AM95" i="11"/>
  <c r="AM59" i="11"/>
  <c r="AM86" i="11"/>
  <c r="AM61" i="11"/>
  <c r="AM120" i="11"/>
  <c r="AM73" i="11"/>
  <c r="AM74" i="11"/>
  <c r="AM75" i="11"/>
  <c r="AM91" i="11"/>
  <c r="AM121" i="11"/>
  <c r="AM56" i="11"/>
  <c r="AM69" i="11"/>
  <c r="AM58" i="11"/>
  <c r="AM101" i="11"/>
  <c r="AM87" i="11"/>
  <c r="AM128" i="11"/>
  <c r="AM57" i="11"/>
  <c r="AM42" i="11"/>
  <c r="AM54" i="11"/>
  <c r="AM60" i="11"/>
  <c r="AM130" i="11"/>
  <c r="AM108" i="11"/>
  <c r="AM119" i="11"/>
  <c r="AM53" i="11"/>
  <c r="AM62" i="11"/>
  <c r="AM117" i="11"/>
  <c r="AM106" i="11"/>
  <c r="AM63" i="11"/>
  <c r="AM79" i="11"/>
  <c r="AM85" i="11"/>
  <c r="AM68" i="11"/>
  <c r="AM76" i="11"/>
  <c r="AM83" i="11"/>
  <c r="AM107" i="11"/>
  <c r="AM48" i="11"/>
  <c r="AM94" i="11"/>
  <c r="AM77" i="11"/>
  <c r="AM52" i="11"/>
  <c r="AM124" i="11"/>
  <c r="AM65" i="11"/>
  <c r="AM49" i="11"/>
  <c r="AM66" i="11"/>
  <c r="AM84" i="11"/>
  <c r="AM50" i="11"/>
  <c r="AM97" i="11"/>
  <c r="AM132" i="11"/>
  <c r="AM71" i="11"/>
  <c r="AM51" i="11"/>
  <c r="AM41" i="11"/>
  <c r="AM104" i="11"/>
  <c r="AM43" i="11"/>
  <c r="AM114" i="11"/>
  <c r="AM82" i="11"/>
  <c r="AM93" i="11"/>
  <c r="AM113" i="11"/>
  <c r="AC121" i="11"/>
  <c r="AC44" i="11"/>
  <c r="W117" i="11"/>
  <c r="W78" i="11"/>
  <c r="AK83" i="11"/>
  <c r="AA58" i="11"/>
  <c r="AA121" i="11"/>
  <c r="AA94" i="11"/>
  <c r="AO68" i="11"/>
  <c r="AO115" i="11"/>
  <c r="AP125" i="11"/>
  <c r="AP64" i="11"/>
  <c r="AP110" i="11"/>
  <c r="AP65" i="11"/>
  <c r="AP111" i="11"/>
  <c r="AP119" i="11"/>
  <c r="AP91" i="11"/>
  <c r="AP86" i="11"/>
  <c r="AP118" i="11"/>
  <c r="AP104" i="11"/>
  <c r="AP98" i="11"/>
  <c r="AP89" i="11"/>
  <c r="AP102" i="11"/>
  <c r="AP95" i="11"/>
  <c r="AP84" i="11"/>
  <c r="AP73" i="11"/>
  <c r="AP45" i="11"/>
  <c r="AP58" i="11"/>
  <c r="AP99" i="11"/>
  <c r="AP112" i="11"/>
  <c r="W110" i="11"/>
  <c r="AM105" i="11"/>
  <c r="W71" i="11"/>
  <c r="AQ128" i="11"/>
  <c r="AI46" i="11"/>
  <c r="C29" i="10"/>
  <c r="AA107" i="11"/>
  <c r="AJ80" i="11"/>
  <c r="W53" i="11"/>
  <c r="AQ46" i="11"/>
  <c r="AM125" i="11"/>
  <c r="AO125" i="11"/>
  <c r="AC59" i="11"/>
  <c r="E3" i="1"/>
  <c r="L2" i="11" s="1"/>
  <c r="E56" i="1"/>
  <c r="J35" i="10"/>
  <c r="K36" i="10" s="1"/>
  <c r="AI35" i="10"/>
  <c r="AE107" i="10"/>
  <c r="P107" i="10"/>
  <c r="AJ15" i="10"/>
  <c r="AA24" i="10"/>
  <c r="AF22" i="10"/>
  <c r="W24" i="10"/>
  <c r="T22" i="10"/>
  <c r="AC16" i="10"/>
  <c r="AH107" i="10"/>
  <c r="AA22" i="10"/>
  <c r="M107" i="10"/>
  <c r="K24" i="10"/>
  <c r="P22" i="10"/>
  <c r="AD107" i="10"/>
  <c r="S22" i="10"/>
  <c r="T107" i="10"/>
  <c r="AD22" i="10"/>
  <c r="AC24" i="10"/>
  <c r="N22" i="10"/>
  <c r="AG22" i="10"/>
  <c r="AD24" i="10"/>
  <c r="Q24" i="10"/>
  <c r="T10" i="5"/>
  <c r="Q22" i="10"/>
  <c r="W107" i="10"/>
  <c r="N24" i="10"/>
  <c r="M24" i="10"/>
  <c r="R107" i="10"/>
  <c r="U22" i="10"/>
  <c r="L107" i="10"/>
  <c r="AF24" i="10"/>
  <c r="AE22" i="10"/>
  <c r="S24" i="10"/>
  <c r="R24" i="10"/>
  <c r="C15" i="10"/>
  <c r="K22" i="10"/>
  <c r="Z22" i="10"/>
  <c r="U24" i="10"/>
  <c r="L16" i="10"/>
  <c r="S16" i="10"/>
  <c r="AH16" i="10"/>
  <c r="AC22" i="10"/>
  <c r="AF107" i="10"/>
  <c r="AA107" i="10"/>
  <c r="M22" i="10"/>
  <c r="AG24" i="10"/>
  <c r="K107" i="10"/>
  <c r="Z107" i="10"/>
  <c r="Y22" i="10"/>
  <c r="W22" i="10"/>
  <c r="T16" i="10"/>
  <c r="AH22" i="10"/>
  <c r="AB107" i="10"/>
  <c r="V22" i="10"/>
  <c r="Y107" i="10"/>
  <c r="P24" i="10"/>
  <c r="AC107" i="10"/>
  <c r="U107" i="10"/>
  <c r="T24" i="10"/>
  <c r="X22" i="10"/>
  <c r="AB22" i="10"/>
  <c r="Z24" i="10"/>
  <c r="L22" i="10"/>
  <c r="P16" i="10"/>
  <c r="V24" i="10"/>
  <c r="X107" i="10"/>
  <c r="R22" i="10"/>
  <c r="Y24" i="10"/>
  <c r="O22" i="10"/>
  <c r="N107" i="10"/>
  <c r="AG107" i="10"/>
  <c r="S107" i="10"/>
  <c r="AI80" i="11"/>
  <c r="W119" i="11"/>
  <c r="AA91" i="11"/>
  <c r="AK125" i="11"/>
  <c r="AC57" i="11"/>
  <c r="W115" i="11"/>
  <c r="X86" i="11"/>
  <c r="X100" i="11"/>
  <c r="X123" i="11"/>
  <c r="X95" i="11"/>
  <c r="X113" i="11"/>
  <c r="X84" i="11"/>
  <c r="X125" i="11"/>
  <c r="X101" i="11"/>
  <c r="X107" i="11"/>
  <c r="X93" i="11"/>
  <c r="X75" i="11"/>
  <c r="AH126" i="10"/>
  <c r="Q107" i="10"/>
  <c r="AM98" i="11"/>
  <c r="X74" i="11"/>
  <c r="AA68" i="11"/>
  <c r="AQ45" i="11"/>
  <c r="W133" i="11"/>
  <c r="W80" i="11"/>
  <c r="AA47" i="11"/>
  <c r="AI125" i="11"/>
  <c r="AJ101" i="11"/>
  <c r="AJ42" i="11"/>
  <c r="U7" i="5"/>
  <c r="R7" i="5"/>
  <c r="C78" i="10"/>
  <c r="AI89" i="11"/>
  <c r="AA82" i="11"/>
  <c r="V116" i="11"/>
  <c r="X118" i="11"/>
  <c r="AE110" i="11"/>
  <c r="AE54" i="11"/>
  <c r="AE100" i="11"/>
  <c r="AE133" i="11"/>
  <c r="AE130" i="11"/>
  <c r="AE56" i="11"/>
  <c r="AE117" i="11"/>
  <c r="AE48" i="11"/>
  <c r="AE123" i="11"/>
  <c r="AE78" i="11"/>
  <c r="AE122" i="11"/>
  <c r="AE97" i="11"/>
  <c r="AE99" i="11"/>
  <c r="AE103" i="11"/>
  <c r="AE91" i="11"/>
  <c r="AE87" i="11"/>
  <c r="AE90" i="11"/>
  <c r="AE105" i="11"/>
  <c r="AE111" i="11"/>
  <c r="AE129" i="11"/>
  <c r="AE71" i="11"/>
  <c r="AE79" i="11"/>
  <c r="AE77" i="11"/>
  <c r="AE114" i="11"/>
  <c r="AE68" i="11"/>
  <c r="AE132" i="11"/>
  <c r="AE96" i="11"/>
  <c r="AE81" i="11"/>
  <c r="AE112" i="11"/>
  <c r="AE88" i="11"/>
  <c r="AE63" i="11"/>
  <c r="AE49" i="11"/>
  <c r="AE43" i="11"/>
  <c r="AE94" i="11"/>
  <c r="AE67" i="11"/>
  <c r="AE120" i="11"/>
  <c r="AE59" i="11"/>
  <c r="AE47" i="11"/>
  <c r="AE66" i="11"/>
  <c r="AE45" i="11"/>
  <c r="AE52" i="11"/>
  <c r="AE41" i="11"/>
  <c r="AE46" i="11"/>
  <c r="AE131" i="11"/>
  <c r="AE50" i="11"/>
  <c r="AE116" i="11"/>
  <c r="AE58" i="11"/>
  <c r="AE118" i="11"/>
  <c r="AE84" i="11"/>
  <c r="AE108" i="11"/>
  <c r="AE85" i="11"/>
  <c r="AE92" i="11"/>
  <c r="AE42" i="11"/>
  <c r="AE128" i="11"/>
  <c r="AE75" i="11"/>
  <c r="AE76" i="11"/>
  <c r="AE95" i="11"/>
  <c r="AE72" i="11"/>
  <c r="AE64" i="11"/>
  <c r="AE70" i="11"/>
  <c r="AE101" i="11"/>
  <c r="AE124" i="11"/>
  <c r="AE102" i="11"/>
  <c r="AE98" i="11"/>
  <c r="AE89" i="11"/>
  <c r="AE74" i="11"/>
  <c r="AE109" i="11"/>
  <c r="AE69" i="11"/>
  <c r="AE60" i="11"/>
  <c r="AE51" i="11"/>
  <c r="AE44" i="11"/>
  <c r="AE73" i="11"/>
  <c r="AE61" i="11"/>
  <c r="AE62" i="11"/>
  <c r="AE113" i="11"/>
  <c r="AE82" i="11"/>
  <c r="AE86" i="11"/>
  <c r="AE125" i="11"/>
  <c r="AE115" i="11"/>
  <c r="AE80" i="11"/>
  <c r="AE121" i="11"/>
  <c r="AE53" i="11"/>
  <c r="AE57" i="11"/>
  <c r="AG89" i="11"/>
  <c r="AA59" i="11"/>
  <c r="X24" i="10"/>
  <c r="AP52" i="11"/>
  <c r="DE118" i="10"/>
  <c r="M95" i="11" s="1"/>
  <c r="N95" i="11" s="1"/>
  <c r="AJ55" i="11"/>
  <c r="AM67" i="11"/>
  <c r="AA96" i="11"/>
  <c r="AG122" i="11"/>
  <c r="AB24" i="10"/>
  <c r="AP68" i="11"/>
  <c r="V123" i="11"/>
  <c r="DE117" i="10"/>
  <c r="M94" i="11" s="1"/>
  <c r="N94" i="11" s="1"/>
  <c r="AG67" i="11"/>
  <c r="AG49" i="11"/>
  <c r="AG77" i="11"/>
  <c r="AG104" i="11"/>
  <c r="AG42" i="11"/>
  <c r="AG48" i="11"/>
  <c r="AG57" i="11"/>
  <c r="AG100" i="11"/>
  <c r="AG119" i="11"/>
  <c r="AG128" i="11"/>
  <c r="AG58" i="11"/>
  <c r="AG93" i="11"/>
  <c r="AG116" i="11"/>
  <c r="AG87" i="11"/>
  <c r="AG114" i="11"/>
  <c r="AG99" i="11"/>
  <c r="AG133" i="11"/>
  <c r="AG72" i="11"/>
  <c r="AG108" i="11"/>
  <c r="AG75" i="11"/>
  <c r="AG45" i="11"/>
  <c r="AG84" i="11"/>
  <c r="AG117" i="11"/>
  <c r="AG53" i="11"/>
  <c r="AG98" i="11"/>
  <c r="AG130" i="11"/>
  <c r="AG59" i="11"/>
  <c r="AG50" i="11"/>
  <c r="AG106" i="11"/>
  <c r="AG51" i="11"/>
  <c r="AG85" i="11"/>
  <c r="AG113" i="11"/>
  <c r="AG43" i="11"/>
  <c r="AG47" i="11"/>
  <c r="AG61" i="11"/>
  <c r="AG96" i="11"/>
  <c r="AG46" i="11"/>
  <c r="AG107" i="11"/>
  <c r="AG120" i="11"/>
  <c r="AG121" i="11"/>
  <c r="AG44" i="11"/>
  <c r="AG124" i="11"/>
  <c r="AG123" i="11"/>
  <c r="AG64" i="11"/>
  <c r="AG73" i="11"/>
  <c r="AG95" i="11"/>
  <c r="AG129" i="11"/>
  <c r="AG118" i="11"/>
  <c r="AG103" i="11"/>
  <c r="AG70" i="11"/>
  <c r="AG66" i="11"/>
  <c r="AG80" i="11"/>
  <c r="AG102" i="11"/>
  <c r="AG78" i="11"/>
  <c r="AG83" i="11"/>
  <c r="AG65" i="11"/>
  <c r="AG60" i="11"/>
  <c r="AG115" i="11"/>
  <c r="AG62" i="11"/>
  <c r="AG94" i="11"/>
  <c r="AG90" i="11"/>
  <c r="AG112" i="11"/>
  <c r="AG56" i="11"/>
  <c r="AG81" i="11"/>
  <c r="AG125" i="11"/>
  <c r="AG88" i="11"/>
  <c r="AG82" i="11"/>
  <c r="AG110" i="11"/>
  <c r="AG69" i="11"/>
  <c r="AG55" i="11"/>
  <c r="AG131" i="11"/>
  <c r="AG54" i="11"/>
  <c r="AG52" i="11"/>
  <c r="AG111" i="11"/>
  <c r="AG71" i="11"/>
  <c r="AG132" i="11"/>
  <c r="AG74" i="11"/>
  <c r="AG68" i="11"/>
  <c r="AG41" i="11"/>
  <c r="AG101" i="11"/>
  <c r="AG91" i="11"/>
  <c r="AG92" i="11"/>
  <c r="AG63" i="11"/>
  <c r="AG76" i="11"/>
  <c r="AG97" i="11"/>
  <c r="AA52" i="11"/>
  <c r="AO57" i="11"/>
  <c r="V124" i="11"/>
  <c r="AK67" i="11"/>
  <c r="AM70" i="11"/>
  <c r="AA112" i="11"/>
  <c r="AI58" i="11"/>
  <c r="AG79" i="11"/>
  <c r="O107" i="10"/>
  <c r="AP121" i="11"/>
  <c r="V51" i="11"/>
  <c r="Y216" i="11"/>
  <c r="Y131" i="11" s="1"/>
  <c r="DE62" i="10"/>
  <c r="M41" i="11" s="1"/>
  <c r="N41" i="11" s="1"/>
  <c r="DE82" i="10"/>
  <c r="M59" i="11" s="1"/>
  <c r="N59" i="11" s="1"/>
  <c r="DE131" i="10"/>
  <c r="M108" i="11" s="1"/>
  <c r="N108" i="11" s="1"/>
  <c r="DE86" i="10"/>
  <c r="M63" i="11" s="1"/>
  <c r="N63" i="11" s="1"/>
  <c r="DE135" i="10"/>
  <c r="M112" i="11" s="1"/>
  <c r="N112" i="11" s="1"/>
  <c r="DE75" i="10"/>
  <c r="M52" i="11" s="1"/>
  <c r="N52" i="11" s="1"/>
  <c r="DE120" i="10"/>
  <c r="M97" i="11" s="1"/>
  <c r="N97" i="11" s="1"/>
  <c r="DE80" i="10"/>
  <c r="M57" i="11" s="1"/>
  <c r="N57" i="11" s="1"/>
  <c r="DE125" i="10"/>
  <c r="M102" i="11" s="1"/>
  <c r="N102" i="11" s="1"/>
  <c r="DE81" i="10"/>
  <c r="M58" i="11" s="1"/>
  <c r="N58" i="11" s="1"/>
  <c r="DE129" i="10"/>
  <c r="M106" i="11" s="1"/>
  <c r="N106" i="11" s="1"/>
  <c r="DE138" i="10"/>
  <c r="M115" i="11" s="1"/>
  <c r="N115" i="11" s="1"/>
  <c r="DE147" i="10"/>
  <c r="M124" i="11" s="1"/>
  <c r="N124" i="11" s="1"/>
  <c r="DE77" i="10"/>
  <c r="M54" i="11" s="1"/>
  <c r="N54" i="11" s="1"/>
  <c r="DE146" i="10"/>
  <c r="M123" i="11" s="1"/>
  <c r="N123" i="11" s="1"/>
  <c r="DE96" i="10"/>
  <c r="M73" i="11" s="1"/>
  <c r="N73" i="11" s="1"/>
  <c r="DE127" i="10"/>
  <c r="M104" i="11" s="1"/>
  <c r="N104" i="11" s="1"/>
  <c r="DE79" i="10"/>
  <c r="M56" i="11" s="1"/>
  <c r="N56" i="11" s="1"/>
  <c r="DE144" i="10"/>
  <c r="M121" i="11" s="1"/>
  <c r="N121" i="11" s="1"/>
  <c r="DE121" i="10"/>
  <c r="M98" i="11" s="1"/>
  <c r="N98" i="11" s="1"/>
  <c r="DE101" i="10"/>
  <c r="M78" i="11" s="1"/>
  <c r="N78" i="11" s="1"/>
  <c r="DE123" i="10"/>
  <c r="M100" i="11" s="1"/>
  <c r="N100" i="11" s="1"/>
  <c r="DE71" i="10"/>
  <c r="M48" i="11" s="1"/>
  <c r="N48" i="11" s="1"/>
  <c r="DE145" i="10"/>
  <c r="M122" i="11" s="1"/>
  <c r="N122" i="11" s="1"/>
  <c r="DE142" i="10"/>
  <c r="M119" i="11" s="1"/>
  <c r="N119" i="11" s="1"/>
  <c r="DE137" i="10"/>
  <c r="M114" i="11" s="1"/>
  <c r="N114" i="11" s="1"/>
  <c r="DE148" i="10"/>
  <c r="M125" i="11" s="1"/>
  <c r="N125" i="11" s="1"/>
  <c r="DE67" i="10"/>
  <c r="M45" i="11" s="1"/>
  <c r="N45" i="11" s="1"/>
  <c r="DE63" i="10"/>
  <c r="M42" i="11" s="1"/>
  <c r="N42" i="11" s="1"/>
  <c r="DE133" i="10"/>
  <c r="M110" i="11" s="1"/>
  <c r="N110" i="11" s="1"/>
  <c r="DE94" i="10"/>
  <c r="M71" i="11" s="1"/>
  <c r="N71" i="11" s="1"/>
  <c r="DE68" i="10"/>
  <c r="M46" i="11" s="1"/>
  <c r="N46" i="11" s="1"/>
  <c r="DE115" i="10"/>
  <c r="M92" i="11" s="1"/>
  <c r="N92" i="11" s="1"/>
  <c r="DE103" i="10"/>
  <c r="M80" i="11" s="1"/>
  <c r="N80" i="11" s="1"/>
  <c r="DE119" i="10"/>
  <c r="M96" i="11" s="1"/>
  <c r="N96" i="11" s="1"/>
  <c r="DE97" i="10"/>
  <c r="M74" i="11" s="1"/>
  <c r="N74" i="11" s="1"/>
  <c r="DE84" i="10"/>
  <c r="M61" i="11" s="1"/>
  <c r="N61" i="11" s="1"/>
  <c r="DE114" i="10"/>
  <c r="M91" i="11" s="1"/>
  <c r="N91" i="11" s="1"/>
  <c r="V107" i="11"/>
  <c r="AC77" i="11"/>
  <c r="AO62" i="11"/>
  <c r="W120" i="11"/>
  <c r="AJ100" i="11"/>
  <c r="AJ93" i="11"/>
  <c r="AJ116" i="11"/>
  <c r="AJ57" i="11"/>
  <c r="AJ120" i="11"/>
  <c r="AJ81" i="11"/>
  <c r="AJ94" i="11"/>
  <c r="AQ88" i="11"/>
  <c r="AC95" i="11"/>
  <c r="AO223" i="11"/>
  <c r="AO42" i="11" s="1"/>
  <c r="DE112" i="10"/>
  <c r="M89" i="11" s="1"/>
  <c r="N89" i="11" s="1"/>
  <c r="DE154" i="10"/>
  <c r="M131" i="11" s="1"/>
  <c r="N131" i="11" s="1"/>
  <c r="DE108" i="10"/>
  <c r="M85" i="11" s="1"/>
  <c r="N85" i="11" s="1"/>
  <c r="DE152" i="10"/>
  <c r="M129" i="11" s="1"/>
  <c r="N129" i="11" s="1"/>
  <c r="DE156" i="10"/>
  <c r="M133" i="11" s="1"/>
  <c r="N133" i="11" s="1"/>
  <c r="DE151" i="10"/>
  <c r="M128" i="11" s="1"/>
  <c r="N128" i="11" s="1"/>
  <c r="AQ98" i="11"/>
  <c r="AQ62" i="11"/>
  <c r="DE172" i="10"/>
  <c r="M149" i="11" s="1"/>
  <c r="N149" i="11" s="1"/>
  <c r="DE177" i="10"/>
  <c r="M154" i="11" s="1"/>
  <c r="N154" i="11" s="1"/>
  <c r="DE191" i="10"/>
  <c r="M168" i="11" s="1"/>
  <c r="N168" i="11" s="1"/>
  <c r="C83" i="10"/>
  <c r="DE182" i="10"/>
  <c r="M159" i="11" s="1"/>
  <c r="N159" i="11" s="1"/>
  <c r="DE169" i="10"/>
  <c r="M146" i="11" s="1"/>
  <c r="N146" i="11" s="1"/>
  <c r="DE186" i="10"/>
  <c r="M163" i="11" s="1"/>
  <c r="N163" i="11" s="1"/>
  <c r="DE170" i="10"/>
  <c r="M147" i="11" s="1"/>
  <c r="N147" i="11" s="1"/>
  <c r="DE179" i="10"/>
  <c r="M156" i="11" s="1"/>
  <c r="N156" i="11" s="1"/>
  <c r="DE181" i="10"/>
  <c r="M158" i="11" s="1"/>
  <c r="N158" i="11" s="1"/>
  <c r="DE160" i="10"/>
  <c r="M137" i="11" s="1"/>
  <c r="N137" i="11" s="1"/>
  <c r="AO76" i="11"/>
  <c r="AI120" i="11"/>
  <c r="AO74" i="11"/>
  <c r="AJ71" i="11"/>
  <c r="L24" i="10"/>
  <c r="C24" i="10" s="1"/>
  <c r="V75" i="11"/>
  <c r="AP120" i="11"/>
  <c r="AJ114" i="11"/>
  <c r="W94" i="11"/>
  <c r="AA70" i="11"/>
  <c r="DE155" i="10"/>
  <c r="M132" i="11" s="1"/>
  <c r="N132" i="11" s="1"/>
  <c r="AA129" i="11"/>
  <c r="AI45" i="11"/>
  <c r="AG86" i="11"/>
  <c r="AP96" i="11"/>
  <c r="W79" i="11"/>
  <c r="C54" i="10"/>
  <c r="AJ54" i="10"/>
  <c r="AH24" i="10"/>
  <c r="AC110" i="11"/>
  <c r="AA72" i="11"/>
  <c r="AC132" i="11"/>
  <c r="AC120" i="11"/>
  <c r="AA110" i="11"/>
  <c r="AA105" i="11"/>
  <c r="V67" i="11"/>
  <c r="AI96" i="11"/>
  <c r="X69" i="11"/>
  <c r="AI60" i="11"/>
  <c r="DE88" i="10"/>
  <c r="M65" i="11" s="1"/>
  <c r="N65" i="11" s="1"/>
  <c r="AQ103" i="11"/>
  <c r="O79" i="10"/>
  <c r="O100" i="10"/>
  <c r="O99" i="10"/>
  <c r="W118" i="10"/>
  <c r="W120" i="10" s="1"/>
  <c r="V118" i="10"/>
  <c r="V120" i="10" s="1"/>
  <c r="L118" i="10"/>
  <c r="L120" i="10" s="1"/>
  <c r="M118" i="10"/>
  <c r="M120" i="10" s="1"/>
  <c r="AD62" i="10"/>
  <c r="T62" i="10"/>
  <c r="T70" i="10" s="1"/>
  <c r="AG118" i="10"/>
  <c r="AG120" i="10" s="1"/>
  <c r="S62" i="10"/>
  <c r="L62" i="10"/>
  <c r="Z118" i="10"/>
  <c r="Z120" i="10" s="1"/>
  <c r="P62" i="10"/>
  <c r="P70" i="10" s="1"/>
  <c r="W62" i="10"/>
  <c r="T22" i="5"/>
  <c r="Q57" i="10"/>
  <c r="AB57" i="10"/>
  <c r="AD118" i="10"/>
  <c r="AD120" i="10" s="1"/>
  <c r="K118" i="10"/>
  <c r="K120" i="10" s="1"/>
  <c r="E23" i="5"/>
  <c r="AF62" i="10"/>
  <c r="V62" i="10"/>
  <c r="O118" i="10"/>
  <c r="O120" i="10" s="1"/>
  <c r="Q49" i="10"/>
  <c r="AC62" i="10"/>
  <c r="R62" i="10"/>
  <c r="L49" i="10"/>
  <c r="AA62" i="10"/>
  <c r="O62" i="10"/>
  <c r="Z57" i="10"/>
  <c r="AA118" i="10"/>
  <c r="AA120" i="10" s="1"/>
  <c r="Y62" i="10"/>
  <c r="S118" i="10"/>
  <c r="S120" i="10" s="1"/>
  <c r="AC57" i="10"/>
  <c r="R88" i="5"/>
  <c r="T88" i="5" s="1"/>
  <c r="AE118" i="10"/>
  <c r="AE120" i="10" s="1"/>
  <c r="P118" i="10"/>
  <c r="P120" i="10" s="1"/>
  <c r="U62" i="10"/>
  <c r="Z97" i="11"/>
  <c r="Z117" i="11"/>
  <c r="Z87" i="11"/>
  <c r="Z84" i="11"/>
  <c r="Z77" i="11"/>
  <c r="Z101" i="11"/>
  <c r="Z129" i="11"/>
  <c r="Z123" i="11"/>
  <c r="Z44" i="11"/>
  <c r="Z64" i="11"/>
  <c r="Z112" i="11"/>
  <c r="Z75" i="11"/>
  <c r="Z61" i="11"/>
  <c r="Z48" i="11"/>
  <c r="Z96" i="11"/>
  <c r="Z100" i="11"/>
  <c r="Z43" i="11"/>
  <c r="Z114" i="11"/>
  <c r="Z125" i="11"/>
  <c r="Z132" i="11"/>
  <c r="Z103" i="11"/>
  <c r="Z93" i="11"/>
  <c r="Z70" i="11"/>
  <c r="Z94" i="11"/>
  <c r="Z74" i="11"/>
  <c r="Z105" i="11"/>
  <c r="Z71" i="11"/>
  <c r="Z108" i="11"/>
  <c r="Z106" i="11"/>
  <c r="Z89" i="11"/>
  <c r="Z57" i="11"/>
  <c r="Z133" i="11"/>
  <c r="Z63" i="11"/>
  <c r="Z109" i="11"/>
  <c r="Z67" i="11"/>
  <c r="Z79" i="11"/>
  <c r="Z47" i="11"/>
  <c r="Z58" i="11"/>
  <c r="Z113" i="11"/>
  <c r="Z119" i="11"/>
  <c r="Z62" i="11"/>
  <c r="Z51" i="11"/>
  <c r="Z91" i="11"/>
  <c r="Z107" i="11"/>
  <c r="Z85" i="11"/>
  <c r="Z118" i="11"/>
  <c r="Z99" i="11"/>
  <c r="Z102" i="11"/>
  <c r="Z80" i="11"/>
  <c r="Z110" i="11"/>
  <c r="Z59" i="11"/>
  <c r="Z86" i="11"/>
  <c r="Z124" i="11"/>
  <c r="Z81" i="11"/>
  <c r="AB81" i="11"/>
  <c r="AB71" i="11"/>
  <c r="AB125" i="11"/>
  <c r="AB60" i="11"/>
  <c r="AB98" i="11"/>
  <c r="AB76" i="11"/>
  <c r="AB121" i="11"/>
  <c r="AB56" i="11"/>
  <c r="AB133" i="11"/>
  <c r="AB57" i="11"/>
  <c r="AB91" i="11"/>
  <c r="AB70" i="11"/>
  <c r="AB108" i="11"/>
  <c r="AB83" i="11"/>
  <c r="AB114" i="11"/>
  <c r="AB43" i="11"/>
  <c r="AB80" i="11"/>
  <c r="AB89" i="11"/>
  <c r="AB68" i="11"/>
  <c r="AB47" i="11"/>
  <c r="AB41" i="11"/>
  <c r="AB74" i="11"/>
  <c r="AB64" i="11"/>
  <c r="AB101" i="11"/>
  <c r="AB85" i="11"/>
  <c r="AC84" i="11"/>
  <c r="AC129" i="11"/>
  <c r="AC133" i="11"/>
  <c r="AC71" i="11"/>
  <c r="AC61" i="11"/>
  <c r="AC69" i="11"/>
  <c r="AC125" i="11"/>
  <c r="AC68" i="11"/>
  <c r="AC54" i="11"/>
  <c r="AC45" i="11"/>
  <c r="AC103" i="11"/>
  <c r="AC72" i="11"/>
  <c r="AC101" i="11"/>
  <c r="AC107" i="11"/>
  <c r="AC63" i="11"/>
  <c r="AC47" i="11"/>
  <c r="AC96" i="11"/>
  <c r="AC55" i="11"/>
  <c r="AC90" i="11"/>
  <c r="AC56" i="11"/>
  <c r="AC74" i="11"/>
  <c r="AC112" i="11"/>
  <c r="AC128" i="11"/>
  <c r="AC43" i="11"/>
  <c r="AC42" i="11"/>
  <c r="AC58" i="11"/>
  <c r="AC87" i="11"/>
  <c r="AC111" i="11"/>
  <c r="AC82" i="11"/>
  <c r="AC124" i="11"/>
  <c r="AC119" i="11"/>
  <c r="AC88" i="11"/>
  <c r="AC106" i="11"/>
  <c r="AC113" i="11"/>
  <c r="AC91" i="11"/>
  <c r="AC123" i="11"/>
  <c r="AC81" i="11"/>
  <c r="AC70" i="11"/>
  <c r="AC62" i="11"/>
  <c r="AC104" i="11"/>
  <c r="AC89" i="11"/>
  <c r="AC60" i="11"/>
  <c r="AC73" i="11"/>
  <c r="AC100" i="11"/>
  <c r="AC114" i="11"/>
  <c r="AC66" i="11"/>
  <c r="AC92" i="11"/>
  <c r="AC97" i="11"/>
  <c r="AC98" i="11"/>
  <c r="AC117" i="11"/>
  <c r="AC102" i="11"/>
  <c r="AC105" i="11"/>
  <c r="AC93" i="11"/>
  <c r="AC50" i="11"/>
  <c r="AC78" i="11"/>
  <c r="AQ99" i="11"/>
  <c r="AQ56" i="11"/>
  <c r="AQ60" i="11"/>
  <c r="AQ77" i="11"/>
  <c r="AQ71" i="11"/>
  <c r="AQ53" i="11"/>
  <c r="AQ132" i="11"/>
  <c r="AQ47" i="11"/>
  <c r="AQ114" i="11"/>
  <c r="AQ43" i="11"/>
  <c r="AQ51" i="11"/>
  <c r="AQ79" i="11"/>
  <c r="AQ78" i="11"/>
  <c r="AQ44" i="11"/>
  <c r="AQ64" i="11"/>
  <c r="AQ124" i="11"/>
  <c r="AQ83" i="11"/>
  <c r="AQ91" i="11"/>
  <c r="AQ105" i="11"/>
  <c r="AQ119" i="11"/>
  <c r="AQ69" i="11"/>
  <c r="AQ96" i="11"/>
  <c r="AQ102" i="11"/>
  <c r="AQ106" i="11"/>
  <c r="AQ104" i="11"/>
  <c r="AQ74" i="11"/>
  <c r="AQ63" i="11"/>
  <c r="AQ123" i="11"/>
  <c r="AQ133" i="11"/>
  <c r="AQ41" i="11"/>
  <c r="AQ86" i="11"/>
  <c r="AQ59" i="11"/>
  <c r="AQ75" i="11"/>
  <c r="AQ111" i="11"/>
  <c r="AQ73" i="11"/>
  <c r="AQ80" i="11"/>
  <c r="AQ95" i="11"/>
  <c r="AQ125" i="11"/>
  <c r="AQ57" i="11"/>
  <c r="AQ116" i="11"/>
  <c r="AQ97" i="11"/>
  <c r="AQ72" i="11"/>
  <c r="AQ118" i="11"/>
  <c r="AQ112" i="11"/>
  <c r="AQ55" i="11"/>
  <c r="AQ58" i="11"/>
  <c r="AQ84" i="11"/>
  <c r="AQ65" i="11"/>
  <c r="AQ49" i="11"/>
  <c r="AQ70" i="11"/>
  <c r="AQ66" i="11"/>
  <c r="AQ48" i="11"/>
  <c r="AQ50" i="11"/>
  <c r="AQ120" i="11"/>
  <c r="AQ76" i="11"/>
  <c r="AQ67" i="11"/>
  <c r="AQ94" i="11"/>
  <c r="AQ110" i="11"/>
  <c r="AQ121" i="11"/>
  <c r="AQ61" i="11"/>
  <c r="C48" i="10"/>
  <c r="AJ48" i="10"/>
  <c r="C41" i="10"/>
  <c r="P57" i="10"/>
  <c r="Z62" i="10"/>
  <c r="Z70" i="10" s="1"/>
  <c r="AB110" i="11"/>
  <c r="U111" i="11"/>
  <c r="AB105" i="11"/>
  <c r="AF119" i="11"/>
  <c r="AA57" i="11"/>
  <c r="AQ130" i="11"/>
  <c r="W79" i="10"/>
  <c r="W88" i="10"/>
  <c r="W100" i="10"/>
  <c r="W99" i="10"/>
  <c r="U102" i="11"/>
  <c r="AH76" i="11"/>
  <c r="Z45" i="11"/>
  <c r="AB61" i="11"/>
  <c r="AB72" i="11"/>
  <c r="V49" i="10"/>
  <c r="AF57" i="10"/>
  <c r="AI85" i="11"/>
  <c r="AL74" i="11"/>
  <c r="U73" i="11"/>
  <c r="W46" i="11"/>
  <c r="W93" i="11"/>
  <c r="AF109" i="11"/>
  <c r="AA44" i="11"/>
  <c r="AI66" i="11"/>
  <c r="AO121" i="11"/>
  <c r="AC48" i="11"/>
  <c r="AH96" i="11"/>
  <c r="Z130" i="11"/>
  <c r="AB52" i="11"/>
  <c r="AF124" i="11"/>
  <c r="AI72" i="10"/>
  <c r="DE149" i="10"/>
  <c r="M126" i="11" s="1"/>
  <c r="N126" i="11" s="1"/>
  <c r="AI131" i="11"/>
  <c r="AD130" i="11"/>
  <c r="AD133" i="11"/>
  <c r="AD132" i="11"/>
  <c r="AD66" i="11"/>
  <c r="AD84" i="11"/>
  <c r="AD100" i="11"/>
  <c r="AD118" i="11"/>
  <c r="AD55" i="11"/>
  <c r="AD59" i="11"/>
  <c r="AD50" i="11"/>
  <c r="AD93" i="11"/>
  <c r="AD102" i="11"/>
  <c r="AD122" i="11"/>
  <c r="AD43" i="11"/>
  <c r="AD63" i="11"/>
  <c r="AD56" i="11"/>
  <c r="AD123" i="11"/>
  <c r="AD110" i="11"/>
  <c r="AD47" i="11"/>
  <c r="AD69" i="11"/>
  <c r="AD107" i="11"/>
  <c r="AD90" i="11"/>
  <c r="AD128" i="11"/>
  <c r="AD53" i="11"/>
  <c r="AD60" i="11"/>
  <c r="AD62" i="11"/>
  <c r="AD119" i="11"/>
  <c r="AD70" i="11"/>
  <c r="AD101" i="11"/>
  <c r="AD57" i="11"/>
  <c r="AD129" i="11"/>
  <c r="AD87" i="11"/>
  <c r="AD58" i="11"/>
  <c r="AD112" i="11"/>
  <c r="AD71" i="11"/>
  <c r="AD41" i="11"/>
  <c r="AD42" i="11"/>
  <c r="AD96" i="11"/>
  <c r="AD116" i="11"/>
  <c r="AD72" i="11"/>
  <c r="AD98" i="11"/>
  <c r="AD94" i="11"/>
  <c r="AD80" i="11"/>
  <c r="AD117" i="11"/>
  <c r="AD78" i="11"/>
  <c r="AD86" i="11"/>
  <c r="AD61" i="11"/>
  <c r="AD109" i="11"/>
  <c r="AD79" i="11"/>
  <c r="AD125" i="11"/>
  <c r="AD85" i="11"/>
  <c r="AD51" i="11"/>
  <c r="AD48" i="11"/>
  <c r="AD124" i="11"/>
  <c r="AD54" i="11"/>
  <c r="AD64" i="11"/>
  <c r="AD108" i="11"/>
  <c r="AD45" i="11"/>
  <c r="AD120" i="11"/>
  <c r="U96" i="11"/>
  <c r="U125" i="11"/>
  <c r="U120" i="11"/>
  <c r="U132" i="11"/>
  <c r="U93" i="11"/>
  <c r="U113" i="11"/>
  <c r="U124" i="11"/>
  <c r="U129" i="11"/>
  <c r="U78" i="11"/>
  <c r="U42" i="11"/>
  <c r="U83" i="11"/>
  <c r="U110" i="11"/>
  <c r="U45" i="11"/>
  <c r="U51" i="11"/>
  <c r="U68" i="11"/>
  <c r="U80" i="11"/>
  <c r="U89" i="11"/>
  <c r="U57" i="11"/>
  <c r="U66" i="11"/>
  <c r="U64" i="11"/>
  <c r="U76" i="11"/>
  <c r="U92" i="11"/>
  <c r="U62" i="11"/>
  <c r="U50" i="11"/>
  <c r="U48" i="11"/>
  <c r="U116" i="11"/>
  <c r="U49" i="11"/>
  <c r="U100" i="11"/>
  <c r="U131" i="11"/>
  <c r="U86" i="11"/>
  <c r="U58" i="11"/>
  <c r="U55" i="11"/>
  <c r="U79" i="11"/>
  <c r="U112" i="11"/>
  <c r="U97" i="11"/>
  <c r="U108" i="11"/>
  <c r="U105" i="11"/>
  <c r="U107" i="11"/>
  <c r="U128" i="11"/>
  <c r="U133" i="11"/>
  <c r="U119" i="11"/>
  <c r="U46" i="11"/>
  <c r="U77" i="11"/>
  <c r="AI59" i="11"/>
  <c r="AI53" i="11"/>
  <c r="AI88" i="11"/>
  <c r="AI132" i="11"/>
  <c r="AI97" i="11"/>
  <c r="AI124" i="11"/>
  <c r="AI54" i="11"/>
  <c r="AI70" i="11"/>
  <c r="AI118" i="11"/>
  <c r="AI55" i="11"/>
  <c r="AI112" i="11"/>
  <c r="AI102" i="11"/>
  <c r="AI43" i="11"/>
  <c r="AI73" i="11"/>
  <c r="AI91" i="11"/>
  <c r="AI119" i="11"/>
  <c r="AI90" i="11"/>
  <c r="AI86" i="11"/>
  <c r="AI95" i="11"/>
  <c r="AI133" i="11"/>
  <c r="AI69" i="11"/>
  <c r="AI81" i="11"/>
  <c r="AI87" i="11"/>
  <c r="AI50" i="11"/>
  <c r="AI77" i="11"/>
  <c r="AI78" i="11"/>
  <c r="AI99" i="11"/>
  <c r="AI82" i="11"/>
  <c r="AI103" i="11"/>
  <c r="AI123" i="11"/>
  <c r="AI76" i="11"/>
  <c r="AI101" i="11"/>
  <c r="AI67" i="11"/>
  <c r="AI100" i="11"/>
  <c r="AI94" i="11"/>
  <c r="AI84" i="11"/>
  <c r="AI121" i="11"/>
  <c r="AI104" i="11"/>
  <c r="AI71" i="11"/>
  <c r="AI64" i="11"/>
  <c r="AI48" i="11"/>
  <c r="AI63" i="11"/>
  <c r="AI57" i="11"/>
  <c r="AI98" i="11"/>
  <c r="AI107" i="11"/>
  <c r="AI92" i="11"/>
  <c r="U49" i="10"/>
  <c r="K57" i="10"/>
  <c r="Q62" i="10"/>
  <c r="Q70" i="10" s="1"/>
  <c r="AQ117" i="11"/>
  <c r="Z111" i="11"/>
  <c r="AD82" i="11"/>
  <c r="U74" i="11"/>
  <c r="AQ108" i="11"/>
  <c r="AQ101" i="11"/>
  <c r="AC76" i="11"/>
  <c r="AO73" i="11"/>
  <c r="W44" i="11"/>
  <c r="AL102" i="11"/>
  <c r="AF53" i="11"/>
  <c r="AC51" i="11"/>
  <c r="AA60" i="11"/>
  <c r="Z88" i="10"/>
  <c r="Z99" i="10"/>
  <c r="AC64" i="11"/>
  <c r="U44" i="11"/>
  <c r="AL45" i="11"/>
  <c r="AH59" i="11"/>
  <c r="AD75" i="11"/>
  <c r="Z120" i="11"/>
  <c r="AG61" i="10"/>
  <c r="Z61" i="10"/>
  <c r="M59" i="10"/>
  <c r="AA59" i="10"/>
  <c r="AF59" i="10"/>
  <c r="K59" i="10"/>
  <c r="W59" i="10"/>
  <c r="AG59" i="10"/>
  <c r="T61" i="10"/>
  <c r="E8" i="1"/>
  <c r="Z59" i="10"/>
  <c r="L59" i="10"/>
  <c r="K61" i="10"/>
  <c r="Q59" i="10"/>
  <c r="E50" i="1"/>
  <c r="AD59" i="10"/>
  <c r="P59" i="10"/>
  <c r="O59" i="10"/>
  <c r="Q61" i="10"/>
  <c r="R61" i="10"/>
  <c r="H6" i="1"/>
  <c r="V59" i="10"/>
  <c r="AF61" i="10"/>
  <c r="M49" i="1"/>
  <c r="Y61" i="10"/>
  <c r="AB59" i="10"/>
  <c r="U59" i="10"/>
  <c r="V61" i="10"/>
  <c r="P61" i="10"/>
  <c r="R126" i="10"/>
  <c r="T19" i="5"/>
  <c r="C17" i="10"/>
  <c r="P18" i="10" s="1"/>
  <c r="V114" i="11"/>
  <c r="V86" i="11"/>
  <c r="V58" i="11"/>
  <c r="V60" i="11"/>
  <c r="V132" i="11"/>
  <c r="V78" i="11"/>
  <c r="V118" i="11"/>
  <c r="V42" i="11"/>
  <c r="V44" i="11"/>
  <c r="V110" i="11"/>
  <c r="V102" i="11"/>
  <c r="V55" i="11"/>
  <c r="V57" i="11"/>
  <c r="V117" i="11"/>
  <c r="V103" i="11"/>
  <c r="V84" i="11"/>
  <c r="V62" i="11"/>
  <c r="V129" i="11"/>
  <c r="V93" i="11"/>
  <c r="V77" i="11"/>
  <c r="V96" i="11"/>
  <c r="V69" i="11"/>
  <c r="V43" i="11"/>
  <c r="V76" i="11"/>
  <c r="V83" i="11"/>
  <c r="V99" i="11"/>
  <c r="V121" i="11"/>
  <c r="V53" i="11"/>
  <c r="V92" i="11"/>
  <c r="V89" i="11"/>
  <c r="V71" i="11"/>
  <c r="V61" i="11"/>
  <c r="V100" i="11"/>
  <c r="V105" i="11"/>
  <c r="V45" i="11"/>
  <c r="V125" i="11"/>
  <c r="V128" i="11"/>
  <c r="V106" i="11"/>
  <c r="V72" i="11"/>
  <c r="V56" i="11"/>
  <c r="V73" i="11"/>
  <c r="V94" i="11"/>
  <c r="V48" i="11"/>
  <c r="V133" i="11"/>
  <c r="V98" i="11"/>
  <c r="V111" i="11"/>
  <c r="V64" i="11"/>
  <c r="V122" i="11"/>
  <c r="V63" i="11"/>
  <c r="V120" i="11"/>
  <c r="V47" i="11"/>
  <c r="V79" i="11"/>
  <c r="V41" i="11"/>
  <c r="V74" i="11"/>
  <c r="V91" i="11"/>
  <c r="AN78" i="11"/>
  <c r="AN53" i="11"/>
  <c r="AN85" i="11"/>
  <c r="AN123" i="11"/>
  <c r="AN130" i="11"/>
  <c r="AN118" i="11"/>
  <c r="AN109" i="11"/>
  <c r="AN97" i="11"/>
  <c r="AN69" i="11"/>
  <c r="AN82" i="11"/>
  <c r="AN44" i="11"/>
  <c r="AN77" i="11"/>
  <c r="AN92" i="11"/>
  <c r="AN57" i="11"/>
  <c r="AN64" i="11"/>
  <c r="AN76" i="11"/>
  <c r="AN95" i="11"/>
  <c r="AN98" i="11"/>
  <c r="AN114" i="11"/>
  <c r="AN43" i="11"/>
  <c r="AN106" i="11"/>
  <c r="AN121" i="11"/>
  <c r="AN101" i="11"/>
  <c r="AN116" i="11"/>
  <c r="AN133" i="11"/>
  <c r="AN132" i="11"/>
  <c r="AN108" i="11"/>
  <c r="AN88" i="11"/>
  <c r="AN111" i="11"/>
  <c r="AN110" i="11"/>
  <c r="AN104" i="11"/>
  <c r="AN74" i="11"/>
  <c r="AN81" i="11"/>
  <c r="AN58" i="11"/>
  <c r="AN63" i="11"/>
  <c r="AN61" i="11"/>
  <c r="AN91" i="11"/>
  <c r="AN45" i="11"/>
  <c r="AN46" i="11"/>
  <c r="AN47" i="11"/>
  <c r="AN66" i="11"/>
  <c r="AN83" i="11"/>
  <c r="AN107" i="11"/>
  <c r="AN80" i="11"/>
  <c r="AN117" i="11"/>
  <c r="AN120" i="11"/>
  <c r="AN86" i="11"/>
  <c r="AN50" i="11"/>
  <c r="AN60" i="11"/>
  <c r="AN113" i="11"/>
  <c r="AN129" i="11"/>
  <c r="AN73" i="11"/>
  <c r="X130" i="11"/>
  <c r="X72" i="11"/>
  <c r="X121" i="11"/>
  <c r="X76" i="11"/>
  <c r="X108" i="11"/>
  <c r="X102" i="11"/>
  <c r="X90" i="11"/>
  <c r="X61" i="11"/>
  <c r="X104" i="11"/>
  <c r="X114" i="11"/>
  <c r="X62" i="11"/>
  <c r="X47" i="11"/>
  <c r="X110" i="11"/>
  <c r="X46" i="11"/>
  <c r="X60" i="11"/>
  <c r="X53" i="11"/>
  <c r="X78" i="11"/>
  <c r="X117" i="11"/>
  <c r="X122" i="11"/>
  <c r="X103" i="11"/>
  <c r="X58" i="11"/>
  <c r="X133" i="11"/>
  <c r="X71" i="11"/>
  <c r="X49" i="11"/>
  <c r="X65" i="11"/>
  <c r="X111" i="11"/>
  <c r="X128" i="11"/>
  <c r="X79" i="11"/>
  <c r="T49" i="10"/>
  <c r="AJ46" i="10"/>
  <c r="AE49" i="10"/>
  <c r="X62" i="10"/>
  <c r="AD92" i="11"/>
  <c r="W111" i="11"/>
  <c r="X89" i="11"/>
  <c r="U95" i="11"/>
  <c r="W108" i="11"/>
  <c r="U104" i="11"/>
  <c r="W116" i="11"/>
  <c r="AF69" i="11"/>
  <c r="AC49" i="11"/>
  <c r="X99" i="11"/>
  <c r="AJ66" i="11"/>
  <c r="AJ96" i="11"/>
  <c r="U79" i="10"/>
  <c r="U88" i="10"/>
  <c r="U100" i="10"/>
  <c r="U99" i="10"/>
  <c r="AL64" i="11"/>
  <c r="AH62" i="11"/>
  <c r="Z55" i="11"/>
  <c r="Z90" i="11"/>
  <c r="AQ42" i="11"/>
  <c r="AB111" i="11"/>
  <c r="W122" i="11"/>
  <c r="W99" i="11"/>
  <c r="W54" i="11"/>
  <c r="W55" i="11"/>
  <c r="W51" i="11"/>
  <c r="W128" i="11"/>
  <c r="W68" i="11"/>
  <c r="W125" i="11"/>
  <c r="W69" i="11"/>
  <c r="W75" i="11"/>
  <c r="W101" i="11"/>
  <c r="W74" i="11"/>
  <c r="W82" i="11"/>
  <c r="W86" i="11"/>
  <c r="W64" i="11"/>
  <c r="W121" i="11"/>
  <c r="W45" i="11"/>
  <c r="W112" i="11"/>
  <c r="W102" i="11"/>
  <c r="W67" i="11"/>
  <c r="W105" i="11"/>
  <c r="W50" i="11"/>
  <c r="W59" i="11"/>
  <c r="W123" i="11"/>
  <c r="W132" i="11"/>
  <c r="W43" i="11"/>
  <c r="W107" i="11"/>
  <c r="W90" i="11"/>
  <c r="W49" i="11"/>
  <c r="W131" i="11"/>
  <c r="W42" i="11"/>
  <c r="W57" i="11"/>
  <c r="W70" i="11"/>
  <c r="W109" i="11"/>
  <c r="W62" i="11"/>
  <c r="W66" i="11"/>
  <c r="W130" i="11"/>
  <c r="W65" i="11"/>
  <c r="W103" i="11"/>
  <c r="W100" i="11"/>
  <c r="W76" i="11"/>
  <c r="W98" i="11"/>
  <c r="W87" i="11"/>
  <c r="W92" i="11"/>
  <c r="W129" i="11"/>
  <c r="W83" i="11"/>
  <c r="W91" i="11"/>
  <c r="W95" i="11"/>
  <c r="W96" i="11"/>
  <c r="W47" i="11"/>
  <c r="W73" i="11"/>
  <c r="W85" i="11"/>
  <c r="W61" i="11"/>
  <c r="W81" i="11"/>
  <c r="W63" i="11"/>
  <c r="W104" i="11"/>
  <c r="W89" i="11"/>
  <c r="W56" i="11"/>
  <c r="W60" i="11"/>
  <c r="W124" i="11"/>
  <c r="AK86" i="11"/>
  <c r="AK74" i="11"/>
  <c r="AK58" i="11"/>
  <c r="AK128" i="11"/>
  <c r="AO109" i="11"/>
  <c r="AO130" i="11"/>
  <c r="AO129" i="11"/>
  <c r="AO48" i="11"/>
  <c r="AO93" i="11"/>
  <c r="AO96" i="11"/>
  <c r="AO87" i="11"/>
  <c r="AO104" i="11"/>
  <c r="AO128" i="11"/>
  <c r="AO100" i="11"/>
  <c r="AO55" i="11"/>
  <c r="AO78" i="11"/>
  <c r="AO118" i="11"/>
  <c r="AO103" i="11"/>
  <c r="AO91" i="11"/>
  <c r="AO61" i="11"/>
  <c r="AO102" i="11"/>
  <c r="AO132" i="11"/>
  <c r="AO58" i="11"/>
  <c r="AO107" i="11"/>
  <c r="AO133" i="11"/>
  <c r="AO46" i="11"/>
  <c r="AO60" i="11"/>
  <c r="AO83" i="11"/>
  <c r="AO89" i="11"/>
  <c r="AO64" i="11"/>
  <c r="AO59" i="11"/>
  <c r="AO79" i="11"/>
  <c r="AO54" i="11"/>
  <c r="AO114" i="11"/>
  <c r="AO77" i="11"/>
  <c r="AO85" i="11"/>
  <c r="AO41" i="11"/>
  <c r="AO65" i="11"/>
  <c r="AO112" i="11"/>
  <c r="AO51" i="11"/>
  <c r="AO80" i="11"/>
  <c r="AO70" i="11"/>
  <c r="AO82" i="11"/>
  <c r="AO49" i="11"/>
  <c r="S49" i="10"/>
  <c r="O57" i="10"/>
  <c r="M61" i="10"/>
  <c r="Z92" i="11"/>
  <c r="AN124" i="11"/>
  <c r="U98" i="11"/>
  <c r="AH101" i="11"/>
  <c r="AC83" i="11"/>
  <c r="Z76" i="11"/>
  <c r="AN51" i="11"/>
  <c r="AC118" i="11"/>
  <c r="AA63" i="11"/>
  <c r="X96" i="11"/>
  <c r="AJ95" i="11"/>
  <c r="AJ112" i="11"/>
  <c r="AI106" i="11"/>
  <c r="U61" i="11"/>
  <c r="AL106" i="11"/>
  <c r="AH64" i="11"/>
  <c r="AD52" i="11"/>
  <c r="V59" i="11"/>
  <c r="AQ54" i="11"/>
  <c r="AA50" i="11"/>
  <c r="AB119" i="11"/>
  <c r="AN87" i="11"/>
  <c r="AM91" i="10"/>
  <c r="K93" i="10"/>
  <c r="AK91" i="10"/>
  <c r="AL91" i="10"/>
  <c r="AJ91" i="10"/>
  <c r="AP91" i="10"/>
  <c r="C46" i="10"/>
  <c r="N49" i="10"/>
  <c r="W57" i="10"/>
  <c r="AE62" i="10"/>
  <c r="U61" i="10"/>
  <c r="AI117" i="11"/>
  <c r="AO92" i="11"/>
  <c r="X124" i="11"/>
  <c r="AJ82" i="11"/>
  <c r="Z95" i="11"/>
  <c r="V80" i="11"/>
  <c r="AD74" i="11"/>
  <c r="V108" i="11"/>
  <c r="AF101" i="11"/>
  <c r="X83" i="11"/>
  <c r="AF76" i="11"/>
  <c r="AH70" i="11"/>
  <c r="U41" i="11"/>
  <c r="W118" i="11"/>
  <c r="AN67" i="11"/>
  <c r="AF43" i="11"/>
  <c r="AI129" i="11"/>
  <c r="AC130" i="11"/>
  <c r="AA131" i="11"/>
  <c r="X129" i="11"/>
  <c r="AQ68" i="11"/>
  <c r="AJ133" i="11"/>
  <c r="AJ86" i="11"/>
  <c r="AI122" i="11"/>
  <c r="AO123" i="11"/>
  <c r="M9" i="10"/>
  <c r="R9" i="10"/>
  <c r="Q9" i="10"/>
  <c r="K9" i="10"/>
  <c r="X9" i="10"/>
  <c r="T9" i="10"/>
  <c r="P9" i="10"/>
  <c r="L9" i="10"/>
  <c r="U114" i="11"/>
  <c r="AL42" i="11"/>
  <c r="AH133" i="11"/>
  <c r="AD68" i="11"/>
  <c r="Z53" i="11"/>
  <c r="V97" i="11"/>
  <c r="AQ81" i="11"/>
  <c r="AA61" i="11"/>
  <c r="AB123" i="11"/>
  <c r="AN103" i="11"/>
  <c r="X115" i="11"/>
  <c r="AF115" i="11"/>
  <c r="AQ115" i="11"/>
  <c r="AR115" i="11"/>
  <c r="AH115" i="11"/>
  <c r="U115" i="11"/>
  <c r="AI115" i="11"/>
  <c r="V115" i="11"/>
  <c r="AD115" i="11"/>
  <c r="AC115" i="11"/>
  <c r="AJ115" i="11"/>
  <c r="AM115" i="11"/>
  <c r="AA115" i="11"/>
  <c r="AL115" i="11"/>
  <c r="Z115" i="11"/>
  <c r="AP115" i="11"/>
  <c r="AJ128" i="11"/>
  <c r="AJ118" i="11"/>
  <c r="AJ129" i="11"/>
  <c r="AJ58" i="11"/>
  <c r="AJ56" i="11"/>
  <c r="AJ75" i="11"/>
  <c r="AJ122" i="11"/>
  <c r="AJ90" i="11"/>
  <c r="AJ89" i="11"/>
  <c r="AJ125" i="11"/>
  <c r="AJ49" i="11"/>
  <c r="AJ63" i="11"/>
  <c r="AJ107" i="11"/>
  <c r="AJ132" i="11"/>
  <c r="AJ109" i="11"/>
  <c r="AJ88" i="11"/>
  <c r="AJ60" i="11"/>
  <c r="AJ124" i="11"/>
  <c r="AJ79" i="11"/>
  <c r="AJ41" i="11"/>
  <c r="AJ78" i="11"/>
  <c r="AJ62" i="11"/>
  <c r="AJ83" i="11"/>
  <c r="AJ54" i="11"/>
  <c r="AJ103" i="11"/>
  <c r="AJ53" i="11"/>
  <c r="AJ70" i="11"/>
  <c r="AJ108" i="11"/>
  <c r="AJ67" i="11"/>
  <c r="AJ51" i="11"/>
  <c r="AJ87" i="11"/>
  <c r="AJ117" i="11"/>
  <c r="AJ110" i="11"/>
  <c r="AJ61" i="11"/>
  <c r="AJ65" i="11"/>
  <c r="AJ76" i="11"/>
  <c r="AJ111" i="11"/>
  <c r="AJ45" i="11"/>
  <c r="AJ113" i="11"/>
  <c r="AJ47" i="11"/>
  <c r="AJ46" i="11"/>
  <c r="AJ121" i="11"/>
  <c r="AJ68" i="11"/>
  <c r="AJ99" i="11"/>
  <c r="AJ52" i="11"/>
  <c r="AJ69" i="11"/>
  <c r="AJ64" i="11"/>
  <c r="AJ77" i="11"/>
  <c r="AJ104" i="11"/>
  <c r="AJ48" i="11"/>
  <c r="AJ43" i="11"/>
  <c r="AJ74" i="11"/>
  <c r="AJ73" i="11"/>
  <c r="AJ102" i="11"/>
  <c r="AJ85" i="11"/>
  <c r="AJ123" i="11"/>
  <c r="AP124" i="11"/>
  <c r="AD49" i="10"/>
  <c r="AE57" i="10"/>
  <c r="S7" i="1"/>
  <c r="AF118" i="10"/>
  <c r="AF120" i="10" s="1"/>
  <c r="K62" i="10"/>
  <c r="AE59" i="10"/>
  <c r="AJ92" i="11"/>
  <c r="AQ89" i="11"/>
  <c r="Z98" i="11"/>
  <c r="AF80" i="11"/>
  <c r="AC67" i="11"/>
  <c r="AI108" i="11"/>
  <c r="AL104" i="11"/>
  <c r="AA83" i="11"/>
  <c r="AA76" i="11"/>
  <c r="AF70" i="11"/>
  <c r="AF41" i="11"/>
  <c r="W77" i="11"/>
  <c r="AN54" i="11"/>
  <c r="AC109" i="11"/>
  <c r="AC79" i="11"/>
  <c r="AA54" i="11"/>
  <c r="X63" i="11"/>
  <c r="AQ90" i="11"/>
  <c r="AJ106" i="11"/>
  <c r="AI128" i="11"/>
  <c r="AC61" i="10"/>
  <c r="U81" i="11"/>
  <c r="AD89" i="11"/>
  <c r="Z69" i="11"/>
  <c r="V113" i="11"/>
  <c r="AQ100" i="11"/>
  <c r="AB118" i="11"/>
  <c r="AN84" i="11"/>
  <c r="AF107" i="11"/>
  <c r="AF104" i="11"/>
  <c r="W114" i="11"/>
  <c r="AC99" i="11"/>
  <c r="AF96" i="11"/>
  <c r="AG62" i="10"/>
  <c r="AG70" i="10" s="1"/>
  <c r="AQ92" i="11"/>
  <c r="AC85" i="11"/>
  <c r="N79" i="10"/>
  <c r="N100" i="10"/>
  <c r="N99" i="10"/>
  <c r="AJ56" i="10"/>
  <c r="AC41" i="11"/>
  <c r="AI72" i="11"/>
  <c r="AO47" i="11"/>
  <c r="AD114" i="11"/>
  <c r="AB107" i="11"/>
  <c r="AL77" i="11"/>
  <c r="AL63" i="11"/>
  <c r="AL114" i="11"/>
  <c r="AF54" i="11"/>
  <c r="AF89" i="11"/>
  <c r="AF132" i="11"/>
  <c r="AF103" i="11"/>
  <c r="AF97" i="11"/>
  <c r="AF110" i="11"/>
  <c r="AF87" i="11"/>
  <c r="AF77" i="11"/>
  <c r="AF99" i="11"/>
  <c r="AF79" i="11"/>
  <c r="AF78" i="11"/>
  <c r="AF118" i="11"/>
  <c r="AF63" i="11"/>
  <c r="AF71" i="11"/>
  <c r="AF84" i="11"/>
  <c r="AF47" i="11"/>
  <c r="AF58" i="11"/>
  <c r="AF123" i="11"/>
  <c r="AF64" i="11"/>
  <c r="AF61" i="11"/>
  <c r="AF93" i="11"/>
  <c r="AF75" i="11"/>
  <c r="AF82" i="11"/>
  <c r="AF114" i="11"/>
  <c r="AF62" i="11"/>
  <c r="AF67" i="11"/>
  <c r="AF57" i="11"/>
  <c r="AF86" i="11"/>
  <c r="AF85" i="11"/>
  <c r="AF120" i="11"/>
  <c r="AF88" i="11"/>
  <c r="AF116" i="11"/>
  <c r="AF130" i="11"/>
  <c r="AF108" i="11"/>
  <c r="AF91" i="11"/>
  <c r="AF100" i="11"/>
  <c r="AF113" i="11"/>
  <c r="AF102" i="11"/>
  <c r="AF111" i="11"/>
  <c r="AF81" i="11"/>
  <c r="AF129" i="11"/>
  <c r="AF125" i="11"/>
  <c r="AF46" i="11"/>
  <c r="AF83" i="11"/>
  <c r="AH116" i="11"/>
  <c r="AH44" i="11"/>
  <c r="AH43" i="11"/>
  <c r="AH47" i="11"/>
  <c r="AH81" i="11"/>
  <c r="AH58" i="11"/>
  <c r="AH132" i="11"/>
  <c r="AH82" i="11"/>
  <c r="AH69" i="11"/>
  <c r="AH42" i="11"/>
  <c r="AH94" i="11"/>
  <c r="AH53" i="11"/>
  <c r="AH74" i="11"/>
  <c r="AH51" i="11"/>
  <c r="AH61" i="11"/>
  <c r="AH117" i="11"/>
  <c r="AH86" i="11"/>
  <c r="AH45" i="11"/>
  <c r="AH107" i="11"/>
  <c r="AH85" i="11"/>
  <c r="AH60" i="11"/>
  <c r="AH49" i="11"/>
  <c r="AH73" i="11"/>
  <c r="AH104" i="11"/>
  <c r="AH105" i="11"/>
  <c r="AH122" i="11"/>
  <c r="AH106" i="11"/>
  <c r="AH63" i="11"/>
  <c r="AH83" i="11"/>
  <c r="AH111" i="11"/>
  <c r="AH57" i="11"/>
  <c r="AH66" i="11"/>
  <c r="AH50" i="11"/>
  <c r="AH128" i="11"/>
  <c r="AH98" i="11"/>
  <c r="AH90" i="11"/>
  <c r="AH89" i="11"/>
  <c r="AH57" i="10"/>
  <c r="AH49" i="10"/>
  <c r="S57" i="10"/>
  <c r="V82" i="11"/>
  <c r="AI83" i="11"/>
  <c r="AN48" i="11"/>
  <c r="X120" i="11"/>
  <c r="AI79" i="11"/>
  <c r="AO50" i="11"/>
  <c r="U47" i="11"/>
  <c r="AD49" i="11"/>
  <c r="V87" i="11"/>
  <c r="AN75" i="11"/>
  <c r="AA49" i="11"/>
  <c r="AA84" i="11"/>
  <c r="AA43" i="11"/>
  <c r="AA71" i="11"/>
  <c r="AA111" i="11"/>
  <c r="AA45" i="11"/>
  <c r="AA75" i="11"/>
  <c r="AA56" i="11"/>
  <c r="AA116" i="11"/>
  <c r="AA79" i="11"/>
  <c r="AA46" i="11"/>
  <c r="AA41" i="11"/>
  <c r="AA92" i="11"/>
  <c r="AA124" i="11"/>
  <c r="AA132" i="11"/>
  <c r="AA93" i="11"/>
  <c r="AA42" i="11"/>
  <c r="AA51" i="11"/>
  <c r="AA78" i="11"/>
  <c r="AA122" i="11"/>
  <c r="AA88" i="11"/>
  <c r="AA130" i="11"/>
  <c r="AA99" i="11"/>
  <c r="AA119" i="11"/>
  <c r="AA90" i="11"/>
  <c r="AA101" i="11"/>
  <c r="AA97" i="11"/>
  <c r="AA89" i="11"/>
  <c r="AA87" i="11"/>
  <c r="AA85" i="11"/>
  <c r="AA74" i="11"/>
  <c r="AA113" i="11"/>
  <c r="AA100" i="11"/>
  <c r="AA55" i="11"/>
  <c r="AA125" i="11"/>
  <c r="AA65" i="11"/>
  <c r="AA66" i="11"/>
  <c r="AA77" i="11"/>
  <c r="AA73" i="11"/>
  <c r="AA67" i="11"/>
  <c r="AA103" i="11"/>
  <c r="AA102" i="11"/>
  <c r="AA109" i="11"/>
  <c r="AA118" i="11"/>
  <c r="AA114" i="11"/>
  <c r="AA64" i="11"/>
  <c r="AA86" i="11"/>
  <c r="AA81" i="11"/>
  <c r="AA123" i="11"/>
  <c r="AA104" i="11"/>
  <c r="AA108" i="11"/>
  <c r="AA95" i="11"/>
  <c r="AA98" i="11"/>
  <c r="AA57" i="10"/>
  <c r="AK89" i="11"/>
  <c r="Z104" i="11"/>
  <c r="AB73" i="11"/>
  <c r="W84" i="11"/>
  <c r="AF56" i="11"/>
  <c r="AQ52" i="11"/>
  <c r="AO66" i="11"/>
  <c r="Z42" i="11"/>
  <c r="N57" i="10"/>
  <c r="R57" i="10"/>
  <c r="AA61" i="10"/>
  <c r="AB118" i="10"/>
  <c r="AB120" i="10" s="1"/>
  <c r="M62" i="10"/>
  <c r="N59" i="10"/>
  <c r="AJ59" i="10" s="1"/>
  <c r="AA117" i="11"/>
  <c r="X88" i="11"/>
  <c r="AH124" i="11"/>
  <c r="AF105" i="11"/>
  <c r="AJ91" i="11"/>
  <c r="AC80" i="11"/>
  <c r="AH67" i="11"/>
  <c r="AO108" i="11"/>
  <c r="AN94" i="11"/>
  <c r="V70" i="11"/>
  <c r="AI41" i="11"/>
  <c r="W97" i="11"/>
  <c r="AN99" i="11"/>
  <c r="AF128" i="11"/>
  <c r="AC116" i="11"/>
  <c r="AC86" i="11"/>
  <c r="AA53" i="11"/>
  <c r="X50" i="11"/>
  <c r="AQ122" i="11"/>
  <c r="AJ59" i="11"/>
  <c r="AI113" i="11"/>
  <c r="AO56" i="11"/>
  <c r="T59" i="10"/>
  <c r="U71" i="11"/>
  <c r="U82" i="11"/>
  <c r="AL97" i="11"/>
  <c r="AH75" i="11"/>
  <c r="AD105" i="11"/>
  <c r="Z52" i="11"/>
  <c r="V130" i="11"/>
  <c r="R118" i="10"/>
  <c r="R120" i="10" s="1"/>
  <c r="AQ129" i="11"/>
  <c r="W52" i="11"/>
  <c r="AB117" i="11"/>
  <c r="AJ130" i="11"/>
  <c r="AL71" i="11"/>
  <c r="T57" i="10"/>
  <c r="AO67" i="11"/>
  <c r="AC46" i="11"/>
  <c r="O49" i="10"/>
  <c r="AQ85" i="11"/>
  <c r="AF98" i="11"/>
  <c r="AB94" i="11"/>
  <c r="AJ98" i="11"/>
  <c r="AD76" i="11"/>
  <c r="AB62" i="10"/>
  <c r="AB70" i="10" s="1"/>
  <c r="W41" i="11"/>
  <c r="V57" i="10"/>
  <c r="Y49" i="10"/>
  <c r="S59" i="10"/>
  <c r="X118" i="10"/>
  <c r="X120" i="10" s="1"/>
  <c r="N62" i="10"/>
  <c r="AE61" i="10"/>
  <c r="AA120" i="11"/>
  <c r="AH88" i="11"/>
  <c r="AQ107" i="11"/>
  <c r="AA80" i="11"/>
  <c r="X67" i="11"/>
  <c r="AC108" i="11"/>
  <c r="AD83" i="11"/>
  <c r="Z41" i="11"/>
  <c r="AL53" i="11"/>
  <c r="W113" i="11"/>
  <c r="AN115" i="11"/>
  <c r="AF49" i="11"/>
  <c r="AC53" i="11"/>
  <c r="AA48" i="11"/>
  <c r="AA69" i="11"/>
  <c r="X66" i="11"/>
  <c r="AQ82" i="11"/>
  <c r="AI42" i="11"/>
  <c r="AI130" i="11"/>
  <c r="AO43" i="11"/>
  <c r="W61" i="10"/>
  <c r="AC75" i="11"/>
  <c r="U69" i="11"/>
  <c r="U56" i="11"/>
  <c r="AL86" i="11"/>
  <c r="AH123" i="11"/>
  <c r="AD121" i="11"/>
  <c r="Z68" i="11"/>
  <c r="V88" i="11"/>
  <c r="Q118" i="10"/>
  <c r="Q120" i="10" s="1"/>
  <c r="AQ87" i="11"/>
  <c r="W72" i="11"/>
  <c r="AB104" i="11"/>
  <c r="AF44" i="11"/>
  <c r="AN100" i="11"/>
  <c r="AP80" i="11"/>
  <c r="AL83" i="11"/>
  <c r="AP83" i="11"/>
  <c r="AL88" i="11"/>
  <c r="AP51" i="11"/>
  <c r="AP48" i="11"/>
  <c r="J40" i="10"/>
  <c r="AI40" i="10"/>
  <c r="E44" i="1"/>
  <c r="E47" i="1"/>
  <c r="AL99" i="11"/>
  <c r="AL54" i="11"/>
  <c r="AL79" i="11"/>
  <c r="AL128" i="11"/>
  <c r="AL44" i="11"/>
  <c r="AL110" i="11"/>
  <c r="AL118" i="11"/>
  <c r="AL62" i="11"/>
  <c r="AL96" i="11"/>
  <c r="AL123" i="11"/>
  <c r="AL43" i="11"/>
  <c r="AL68" i="11"/>
  <c r="AL107" i="11"/>
  <c r="AL69" i="11"/>
  <c r="AL122" i="11"/>
  <c r="AL112" i="11"/>
  <c r="AL108" i="11"/>
  <c r="AL89" i="11"/>
  <c r="AL49" i="11"/>
  <c r="AL113" i="11"/>
  <c r="AL55" i="11"/>
  <c r="AL117" i="11"/>
  <c r="AL121" i="11"/>
  <c r="AL94" i="11"/>
  <c r="AL80" i="11"/>
  <c r="AL47" i="11"/>
  <c r="AL90" i="11"/>
  <c r="AL133" i="11"/>
  <c r="AL61" i="11"/>
  <c r="AL101" i="11"/>
  <c r="AL92" i="11"/>
  <c r="AL98" i="11"/>
  <c r="AL95" i="11"/>
  <c r="AL58" i="11"/>
  <c r="AL76" i="11"/>
  <c r="AL78" i="11"/>
  <c r="AL72" i="11"/>
  <c r="AL66" i="11"/>
  <c r="AL52" i="11"/>
  <c r="AL105" i="11"/>
  <c r="AL129" i="11"/>
  <c r="AL70" i="11"/>
  <c r="AL87" i="11"/>
  <c r="AL73" i="11"/>
  <c r="AL125" i="11"/>
  <c r="AP100" i="11"/>
  <c r="S49" i="1"/>
  <c r="R16" i="5"/>
  <c r="U16" i="5"/>
  <c r="V16" i="5" s="1"/>
  <c r="Q20" i="10"/>
  <c r="T20" i="10"/>
  <c r="C20" i="10" s="1"/>
  <c r="F6" i="10" s="1"/>
  <c r="S20" i="10"/>
  <c r="V20" i="10"/>
  <c r="AC20" i="10"/>
  <c r="Y20" i="10"/>
  <c r="AH20" i="10"/>
  <c r="N20" i="10"/>
  <c r="P20" i="10"/>
  <c r="R20" i="10"/>
  <c r="X20" i="10"/>
  <c r="O20" i="10"/>
  <c r="U20" i="10"/>
  <c r="W20" i="10"/>
  <c r="AD20" i="10"/>
  <c r="AF20" i="10"/>
  <c r="AP61" i="11"/>
  <c r="AP78" i="11"/>
  <c r="AP123" i="11"/>
  <c r="AP62" i="11"/>
  <c r="AP103" i="11"/>
  <c r="AP75" i="11"/>
  <c r="AP76" i="11"/>
  <c r="AP101" i="11"/>
  <c r="AP74" i="11"/>
  <c r="AP87" i="11"/>
  <c r="AP88" i="11"/>
  <c r="AP41" i="11"/>
  <c r="AP70" i="11"/>
  <c r="AP94" i="11"/>
  <c r="AP105" i="11"/>
  <c r="AP71" i="11"/>
  <c r="AP130" i="11"/>
  <c r="AP133" i="11"/>
  <c r="AP49" i="11"/>
  <c r="AP42" i="11"/>
  <c r="AP79" i="11"/>
  <c r="AP82" i="11"/>
  <c r="AP55" i="11"/>
  <c r="AP92" i="11"/>
  <c r="AP107" i="11"/>
  <c r="AL103" i="11"/>
  <c r="AL124" i="11"/>
  <c r="AP81" i="11"/>
  <c r="AP72" i="11"/>
  <c r="AL85" i="11"/>
  <c r="AP67" i="11"/>
  <c r="AL100" i="11"/>
  <c r="AL48" i="11"/>
  <c r="AL41" i="11"/>
  <c r="AL93" i="11"/>
  <c r="T109" i="11"/>
  <c r="AL46" i="11"/>
  <c r="AP116" i="11"/>
  <c r="AP90" i="11"/>
  <c r="Z20" i="10"/>
  <c r="AK97" i="11"/>
  <c r="AK84" i="11"/>
  <c r="AK93" i="11"/>
  <c r="AK45" i="11"/>
  <c r="AK118" i="11"/>
  <c r="AK223" i="11"/>
  <c r="AK90" i="11" s="1"/>
  <c r="DE109" i="10"/>
  <c r="M86" i="11" s="1"/>
  <c r="N86" i="11" s="1"/>
  <c r="DE110" i="10"/>
  <c r="M87" i="11" s="1"/>
  <c r="N87" i="11" s="1"/>
  <c r="AR52" i="11"/>
  <c r="X52" i="11"/>
  <c r="V52" i="11"/>
  <c r="AN52" i="11"/>
  <c r="AC52" i="11"/>
  <c r="AO52" i="11"/>
  <c r="U52" i="11"/>
  <c r="AI52" i="11"/>
  <c r="AR65" i="11"/>
  <c r="AD65" i="11"/>
  <c r="AK65" i="11"/>
  <c r="AB65" i="11"/>
  <c r="AI65" i="11"/>
  <c r="U65" i="11"/>
  <c r="AL65" i="11"/>
  <c r="AE65" i="11"/>
  <c r="AR131" i="11"/>
  <c r="AN131" i="11"/>
  <c r="AD131" i="11"/>
  <c r="AJ131" i="11"/>
  <c r="X131" i="11"/>
  <c r="AC131" i="11"/>
  <c r="AM131" i="11"/>
  <c r="AP131" i="11"/>
  <c r="V131" i="11"/>
  <c r="AQ131" i="11"/>
  <c r="Z131" i="11"/>
  <c r="AL131" i="11"/>
  <c r="AH131" i="11"/>
  <c r="AB55" i="11"/>
  <c r="X119" i="11"/>
  <c r="R25" i="5"/>
  <c r="V16" i="10" s="1"/>
  <c r="U25" i="5"/>
  <c r="V25" i="5" s="1"/>
  <c r="AJ84" i="11"/>
  <c r="AO69" i="11"/>
  <c r="DE111" i="10"/>
  <c r="M88" i="11" s="1"/>
  <c r="N88" i="11" s="1"/>
  <c r="DE107" i="10"/>
  <c r="M84" i="11" s="1"/>
  <c r="N84" i="11" s="1"/>
  <c r="DE113" i="10"/>
  <c r="M90" i="11" s="1"/>
  <c r="N90" i="11" s="1"/>
  <c r="T216" i="11"/>
  <c r="DE83" i="10"/>
  <c r="M60" i="11" s="1"/>
  <c r="N60" i="11" s="1"/>
  <c r="DE116" i="10"/>
  <c r="M93" i="11" s="1"/>
  <c r="N93" i="11" s="1"/>
  <c r="DE140" i="10"/>
  <c r="M117" i="11" s="1"/>
  <c r="N117" i="11" s="1"/>
  <c r="DE93" i="10"/>
  <c r="M70" i="11" s="1"/>
  <c r="N70" i="11" s="1"/>
  <c r="DE126" i="10"/>
  <c r="M103" i="11" s="1"/>
  <c r="N103" i="11" s="1"/>
  <c r="DE64" i="10"/>
  <c r="M43" i="11" s="1"/>
  <c r="N43" i="11" s="1"/>
  <c r="DE90" i="10"/>
  <c r="M67" i="11" s="1"/>
  <c r="N67" i="11" s="1"/>
  <c r="DE95" i="10"/>
  <c r="M72" i="11" s="1"/>
  <c r="N72" i="11" s="1"/>
  <c r="DE128" i="10"/>
  <c r="M105" i="11" s="1"/>
  <c r="N105" i="11" s="1"/>
  <c r="DE92" i="10"/>
  <c r="M69" i="11" s="1"/>
  <c r="N69" i="11" s="1"/>
  <c r="DE69" i="10"/>
  <c r="M47" i="11" s="1"/>
  <c r="N47" i="11" s="1"/>
  <c r="DE87" i="10"/>
  <c r="M64" i="11" s="1"/>
  <c r="N64" i="11" s="1"/>
  <c r="DE124" i="10"/>
  <c r="M101" i="11" s="1"/>
  <c r="N101" i="11" s="1"/>
  <c r="DE73" i="10"/>
  <c r="M50" i="11" s="1"/>
  <c r="N50" i="11" s="1"/>
  <c r="DE134" i="10"/>
  <c r="M111" i="11" s="1"/>
  <c r="N111" i="11" s="1"/>
  <c r="DE78" i="10"/>
  <c r="M55" i="11" s="1"/>
  <c r="N55" i="11" s="1"/>
  <c r="DE91" i="10"/>
  <c r="M68" i="11" s="1"/>
  <c r="N68" i="11" s="1"/>
  <c r="DE122" i="10"/>
  <c r="M99" i="11" s="1"/>
  <c r="N99" i="11" s="1"/>
  <c r="DE98" i="10"/>
  <c r="M75" i="11" s="1"/>
  <c r="N75" i="11" s="1"/>
  <c r="DE132" i="10"/>
  <c r="M109" i="11" s="1"/>
  <c r="N109" i="11" s="1"/>
  <c r="DE72" i="10"/>
  <c r="M49" i="11" s="1"/>
  <c r="N49" i="11" s="1"/>
  <c r="DE141" i="10"/>
  <c r="M118" i="11" s="1"/>
  <c r="N118" i="11" s="1"/>
  <c r="DE85" i="10"/>
  <c r="M62" i="11" s="1"/>
  <c r="N62" i="11" s="1"/>
  <c r="DE65" i="10"/>
  <c r="M44" i="11" s="1"/>
  <c r="N44" i="11" s="1"/>
  <c r="DE76" i="10"/>
  <c r="M53" i="11" s="1"/>
  <c r="N53" i="11" s="1"/>
  <c r="DE104" i="10"/>
  <c r="M81" i="11" s="1"/>
  <c r="N81" i="11" s="1"/>
  <c r="DE102" i="10"/>
  <c r="M79" i="11" s="1"/>
  <c r="N79" i="11" s="1"/>
  <c r="DE139" i="10"/>
  <c r="M116" i="11" s="1"/>
  <c r="N116" i="11" s="1"/>
  <c r="DE99" i="10"/>
  <c r="M76" i="11" s="1"/>
  <c r="N76" i="11" s="1"/>
  <c r="DE136" i="10"/>
  <c r="M113" i="11" s="1"/>
  <c r="N113" i="11" s="1"/>
  <c r="DE89" i="10"/>
  <c r="M66" i="11" s="1"/>
  <c r="N66" i="11" s="1"/>
  <c r="DE130" i="10"/>
  <c r="M107" i="11" s="1"/>
  <c r="N107" i="11" s="1"/>
  <c r="DE74" i="10"/>
  <c r="M51" i="11" s="1"/>
  <c r="N51" i="11" s="1"/>
  <c r="DE143" i="10"/>
  <c r="M120" i="11" s="1"/>
  <c r="N120" i="11" s="1"/>
  <c r="AH87" i="11"/>
  <c r="AH41" i="11"/>
  <c r="AH129" i="11"/>
  <c r="AH71" i="11"/>
  <c r="AH84" i="11"/>
  <c r="AH55" i="11"/>
  <c r="AH68" i="11"/>
  <c r="AH125" i="11"/>
  <c r="AH130" i="11"/>
  <c r="AH95" i="11"/>
  <c r="AH109" i="11"/>
  <c r="AH113" i="11"/>
  <c r="AH79" i="11"/>
  <c r="AH99" i="11"/>
  <c r="AH93" i="11"/>
  <c r="AH97" i="11"/>
  <c r="AH92" i="11"/>
  <c r="AH80" i="11"/>
  <c r="AH108" i="11"/>
  <c r="AH114" i="11"/>
  <c r="AH110" i="11"/>
  <c r="AH56" i="11"/>
  <c r="AH77" i="11"/>
  <c r="AH72" i="11"/>
  <c r="AH112" i="11"/>
  <c r="X54" i="11"/>
  <c r="X48" i="11"/>
  <c r="X97" i="11"/>
  <c r="X82" i="11"/>
  <c r="X44" i="11"/>
  <c r="X42" i="11"/>
  <c r="X116" i="11"/>
  <c r="X77" i="11"/>
  <c r="X92" i="11"/>
  <c r="X57" i="11"/>
  <c r="X68" i="11"/>
  <c r="X73" i="11"/>
  <c r="X91" i="11"/>
  <c r="X85" i="11"/>
  <c r="X112" i="11"/>
  <c r="AP85" i="11"/>
  <c r="AP113" i="11"/>
  <c r="AP46" i="11"/>
  <c r="AP66" i="11"/>
  <c r="AP109" i="11"/>
  <c r="AP97" i="11"/>
  <c r="AP59" i="11"/>
  <c r="AP50" i="11"/>
  <c r="AP56" i="11"/>
  <c r="AP60" i="11"/>
  <c r="AP43" i="11"/>
  <c r="AP47" i="11"/>
  <c r="AP69" i="11"/>
  <c r="AP44" i="11"/>
  <c r="AP122" i="11"/>
  <c r="AP132" i="11"/>
  <c r="AP128" i="11"/>
  <c r="AP54" i="11"/>
  <c r="AP57" i="11"/>
  <c r="C52" i="10"/>
  <c r="AJ52" i="10"/>
  <c r="AF49" i="10"/>
  <c r="R49" i="10"/>
  <c r="U57" i="10"/>
  <c r="AA49" i="10"/>
  <c r="AF121" i="11"/>
  <c r="AB100" i="11"/>
  <c r="AB44" i="11"/>
  <c r="AB96" i="11"/>
  <c r="AB54" i="11"/>
  <c r="AB69" i="11"/>
  <c r="AB84" i="11"/>
  <c r="AB49" i="11"/>
  <c r="AB109" i="11"/>
  <c r="AB79" i="11"/>
  <c r="AB97" i="11"/>
  <c r="AB66" i="11"/>
  <c r="AB53" i="11"/>
  <c r="AB93" i="11"/>
  <c r="AB50" i="11"/>
  <c r="AB45" i="11"/>
  <c r="AB86" i="11"/>
  <c r="AB132" i="11"/>
  <c r="AB46" i="11"/>
  <c r="AB82" i="11"/>
  <c r="AB122" i="11"/>
  <c r="AB59" i="11"/>
  <c r="X98" i="11"/>
  <c r="K49" i="10"/>
  <c r="M57" i="10"/>
  <c r="AJ57" i="10" s="1"/>
  <c r="Z49" i="10"/>
  <c r="X57" i="10"/>
  <c r="X105" i="11"/>
  <c r="X80" i="11"/>
  <c r="X94" i="11"/>
  <c r="X41" i="11"/>
  <c r="X64" i="11"/>
  <c r="X106" i="11"/>
  <c r="C77" i="10"/>
  <c r="AB87" i="11"/>
  <c r="AB88" i="11"/>
  <c r="DE106" i="10"/>
  <c r="M83" i="11" s="1"/>
  <c r="N83" i="11" s="1"/>
  <c r="E68" i="1"/>
  <c r="V93" i="10"/>
  <c r="AL132" i="11"/>
  <c r="AB103" i="11"/>
  <c r="AB120" i="11"/>
  <c r="AH84" i="10"/>
  <c r="DE161" i="10" s="1"/>
  <c r="M138" i="11" s="1"/>
  <c r="N138" i="11" s="1"/>
  <c r="AI37" i="10"/>
  <c r="AH85" i="10"/>
  <c r="DE159" i="10" s="1"/>
  <c r="M136" i="11" s="1"/>
  <c r="N136" i="11" s="1"/>
  <c r="K86" i="10"/>
  <c r="DE174" i="10" s="1"/>
  <c r="M151" i="11" s="1"/>
  <c r="N151" i="11" s="1"/>
  <c r="AF106" i="11"/>
  <c r="W106" i="11"/>
  <c r="AR106" i="11"/>
  <c r="AP106" i="11"/>
  <c r="AK106" i="11"/>
  <c r="AE119" i="11"/>
  <c r="U87" i="11"/>
  <c r="U123" i="11"/>
  <c r="U84" i="11"/>
  <c r="U122" i="11"/>
  <c r="U75" i="11"/>
  <c r="U60" i="11"/>
  <c r="U54" i="11"/>
  <c r="U53" i="11"/>
  <c r="AI75" i="11"/>
  <c r="AI68" i="11"/>
  <c r="AI61" i="11"/>
  <c r="AI74" i="11"/>
  <c r="U67" i="11"/>
  <c r="U94" i="11"/>
  <c r="U70" i="11"/>
  <c r="AI49" i="11"/>
  <c r="AI51" i="11"/>
  <c r="AI116" i="11"/>
  <c r="AO119" i="11"/>
  <c r="U99" i="11"/>
  <c r="U130" i="11"/>
  <c r="U109" i="11"/>
  <c r="U121" i="11"/>
  <c r="AD106" i="11"/>
  <c r="V119" i="11"/>
  <c r="AH113" i="10"/>
  <c r="AP93" i="11"/>
  <c r="AE93" i="11"/>
  <c r="V68" i="11"/>
  <c r="V66" i="11"/>
  <c r="V109" i="11"/>
  <c r="V95" i="11"/>
  <c r="AE106" i="11"/>
  <c r="AI62" i="11"/>
  <c r="P113" i="10"/>
  <c r="AD113" i="10"/>
  <c r="AR63" i="11"/>
  <c r="U63" i="11"/>
  <c r="AB63" i="11"/>
  <c r="AP63" i="11"/>
  <c r="AO63" i="11"/>
  <c r="AI44" i="11"/>
  <c r="AA106" i="11"/>
  <c r="AI34" i="10"/>
  <c r="U113" i="10"/>
  <c r="Y113" i="10"/>
  <c r="S113" i="10"/>
  <c r="AB113" i="10"/>
  <c r="W113" i="10"/>
  <c r="L113" i="10"/>
  <c r="AR81" i="11"/>
  <c r="V81" i="11"/>
  <c r="AD81" i="11"/>
  <c r="AO81" i="11"/>
  <c r="O1" i="14"/>
  <c r="Y1" i="14"/>
  <c r="W88" i="11"/>
  <c r="AR102" i="11"/>
  <c r="AB102" i="11"/>
  <c r="AR116" i="11"/>
  <c r="AB116" i="11"/>
  <c r="AM116" i="11"/>
  <c r="Z116" i="11"/>
  <c r="AR46" i="11"/>
  <c r="V46" i="11"/>
  <c r="Z46" i="11"/>
  <c r="AD46" i="11"/>
  <c r="AH46" i="11"/>
  <c r="AJ72" i="11"/>
  <c r="Z72" i="11"/>
  <c r="AM72" i="11"/>
  <c r="AR103" i="11"/>
  <c r="U103" i="11"/>
  <c r="Z122" i="11"/>
  <c r="Z49" i="11"/>
  <c r="Z121" i="11"/>
  <c r="AB131" i="11"/>
  <c r="AR47" i="11"/>
  <c r="AK47" i="11"/>
  <c r="AI47" i="11"/>
  <c r="AN59" i="11"/>
  <c r="AA133" i="11"/>
  <c r="AA128" i="11"/>
  <c r="AA62" i="11"/>
  <c r="AR48" i="11"/>
  <c r="W48" i="11"/>
  <c r="AH48" i="11"/>
  <c r="AR60" i="11"/>
  <c r="Z60" i="11"/>
  <c r="AR90" i="11"/>
  <c r="AF90" i="11"/>
  <c r="AB90" i="11"/>
  <c r="V90" i="11"/>
  <c r="AP117" i="11"/>
  <c r="AR49" i="11"/>
  <c r="AN49" i="11"/>
  <c r="AR128" i="11"/>
  <c r="AR120" i="11"/>
  <c r="AR78" i="11"/>
  <c r="AR123" i="11"/>
  <c r="AR98" i="11"/>
  <c r="AR122" i="11"/>
  <c r="AR121" i="11"/>
  <c r="AR77" i="11"/>
  <c r="AR112" i="11"/>
  <c r="AR50" i="11"/>
  <c r="V50" i="11"/>
  <c r="Y50" i="11"/>
  <c r="AR62" i="11"/>
  <c r="AB62" i="11"/>
  <c r="AH118" i="11"/>
  <c r="Z78" i="11"/>
  <c r="Z54" i="11"/>
  <c r="Z56" i="11"/>
  <c r="AP129" i="11"/>
  <c r="AP114" i="11"/>
  <c r="AP53" i="11"/>
  <c r="AP77" i="11"/>
  <c r="AR43" i="11"/>
  <c r="Q93" i="10"/>
  <c r="AR86" i="11"/>
  <c r="AR113" i="11"/>
  <c r="AR45" i="11"/>
  <c r="AR71" i="11"/>
  <c r="AR55" i="11"/>
  <c r="AR68" i="11"/>
  <c r="AR84" i="11"/>
  <c r="AR97" i="11"/>
  <c r="AR109" i="11"/>
  <c r="AR125" i="11"/>
  <c r="L126" i="10"/>
  <c r="AR126" i="11"/>
  <c r="AR130" i="11"/>
  <c r="AR57" i="11"/>
  <c r="AR127" i="11"/>
  <c r="AR114" i="11"/>
  <c r="AR41" i="11"/>
  <c r="AR67" i="11"/>
  <c r="AR124" i="11"/>
  <c r="M88" i="10"/>
  <c r="M99" i="10"/>
  <c r="M100" i="10"/>
  <c r="M79" i="10"/>
  <c r="N88" i="10"/>
  <c r="AB1" i="14"/>
  <c r="S9" i="10"/>
  <c r="V9" i="10"/>
  <c r="X55" i="11"/>
  <c r="X81" i="11"/>
  <c r="AI38" i="10"/>
  <c r="T90" i="11"/>
  <c r="T44" i="11"/>
  <c r="T133" i="11"/>
  <c r="T115" i="11"/>
  <c r="T59" i="11"/>
  <c r="T77" i="11"/>
  <c r="T52" i="11"/>
  <c r="T119" i="11"/>
  <c r="T116" i="11"/>
  <c r="X79" i="10"/>
  <c r="Y9" i="10"/>
  <c r="Q18" i="10"/>
  <c r="AG18" i="10"/>
  <c r="AB42" i="11"/>
  <c r="AB75" i="11"/>
  <c r="AB115" i="11"/>
  <c r="AB106" i="11"/>
  <c r="AB113" i="11"/>
  <c r="AB92" i="11"/>
  <c r="AB129" i="11"/>
  <c r="AN68" i="11"/>
  <c r="AN71" i="11"/>
  <c r="AN102" i="11"/>
  <c r="AN125" i="11"/>
  <c r="AN128" i="11"/>
  <c r="AJ50" i="11"/>
  <c r="AJ97" i="11"/>
  <c r="AF48" i="11"/>
  <c r="AF66" i="11"/>
  <c r="AF122" i="11"/>
  <c r="AF112" i="11"/>
  <c r="X51" i="11"/>
  <c r="X109" i="11"/>
  <c r="X132" i="11"/>
  <c r="T57" i="11"/>
  <c r="T45" i="11"/>
  <c r="T53" i="11"/>
  <c r="T123" i="11"/>
  <c r="T88" i="11"/>
  <c r="T58" i="11"/>
  <c r="AQ3" i="10"/>
  <c r="AB18" i="10"/>
  <c r="AB48" i="11"/>
  <c r="AB51" i="11"/>
  <c r="AB58" i="11"/>
  <c r="AB99" i="11"/>
  <c r="AB78" i="11"/>
  <c r="AB77" i="11"/>
  <c r="AB130" i="11"/>
  <c r="AB112" i="11"/>
  <c r="AN65" i="11"/>
  <c r="AN42" i="11"/>
  <c r="AN119" i="11"/>
  <c r="AN93" i="11"/>
  <c r="AJ44" i="11"/>
  <c r="AF45" i="11"/>
  <c r="AF51" i="11"/>
  <c r="AF133" i="11"/>
  <c r="X45" i="11"/>
  <c r="X87" i="11"/>
  <c r="R1" i="14"/>
  <c r="T79" i="10" l="1"/>
  <c r="T100" i="10"/>
  <c r="T99" i="10"/>
  <c r="O70" i="10"/>
  <c r="AJ61" i="10"/>
  <c r="AJ49" i="10"/>
  <c r="AK100" i="11"/>
  <c r="AK119" i="11"/>
  <c r="AK51" i="11"/>
  <c r="AK98" i="11"/>
  <c r="AK50" i="11"/>
  <c r="AF27" i="10"/>
  <c r="K27" i="10"/>
  <c r="E17" i="5"/>
  <c r="AA114" i="10" s="1"/>
  <c r="M27" i="10"/>
  <c r="AC114" i="10"/>
  <c r="T114" i="10"/>
  <c r="X27" i="10"/>
  <c r="X7" i="10" s="1"/>
  <c r="N27" i="10"/>
  <c r="AD114" i="10"/>
  <c r="AF114" i="10"/>
  <c r="P27" i="10"/>
  <c r="T27" i="10"/>
  <c r="L27" i="10"/>
  <c r="Y27" i="10"/>
  <c r="AG27" i="10"/>
  <c r="S114" i="10"/>
  <c r="AH114" i="10"/>
  <c r="T16" i="5"/>
  <c r="AE27" i="10"/>
  <c r="K114" i="10"/>
  <c r="AG114" i="10"/>
  <c r="AA27" i="10"/>
  <c r="Z27" i="10"/>
  <c r="S27" i="10"/>
  <c r="R27" i="10"/>
  <c r="AD27" i="10"/>
  <c r="V27" i="10"/>
  <c r="V7" i="10" s="1"/>
  <c r="U114" i="10"/>
  <c r="AB27" i="10"/>
  <c r="L114" i="10"/>
  <c r="AB114" i="10"/>
  <c r="AH27" i="10"/>
  <c r="X114" i="10"/>
  <c r="O27" i="10"/>
  <c r="W27" i="10"/>
  <c r="AC27" i="10"/>
  <c r="U27" i="10"/>
  <c r="Q27" i="10"/>
  <c r="Y114" i="10"/>
  <c r="Q100" i="10"/>
  <c r="Q88" i="10"/>
  <c r="Q79" i="10"/>
  <c r="Q99" i="10"/>
  <c r="AK109" i="11"/>
  <c r="AK44" i="11"/>
  <c r="R70" i="10"/>
  <c r="DE173" i="10"/>
  <c r="M150" i="11" s="1"/>
  <c r="N150" i="11" s="1"/>
  <c r="DE165" i="10"/>
  <c r="M142" i="11" s="1"/>
  <c r="N142" i="11" s="1"/>
  <c r="AF16" i="10"/>
  <c r="AF7" i="10" s="1"/>
  <c r="AA16" i="10"/>
  <c r="AA7" i="10" s="1"/>
  <c r="AK122" i="11"/>
  <c r="AK120" i="11"/>
  <c r="R88" i="10"/>
  <c r="R79" i="10"/>
  <c r="R100" i="10"/>
  <c r="R99" i="10"/>
  <c r="AK55" i="11"/>
  <c r="AK49" i="11"/>
  <c r="AK102" i="11"/>
  <c r="AC70" i="10"/>
  <c r="L70" i="10"/>
  <c r="DE175" i="10"/>
  <c r="M152" i="11" s="1"/>
  <c r="N152" i="11" s="1"/>
  <c r="AK88" i="11"/>
  <c r="U16" i="10"/>
  <c r="U7" i="10" s="1"/>
  <c r="K16" i="10"/>
  <c r="K7" i="10" s="1"/>
  <c r="AJ41" i="10"/>
  <c r="AK121" i="11"/>
  <c r="AK94" i="11"/>
  <c r="AK77" i="11"/>
  <c r="AO101" i="11"/>
  <c r="AO98" i="11"/>
  <c r="AO44" i="11"/>
  <c r="AO95" i="11"/>
  <c r="AO113" i="11"/>
  <c r="AK68" i="11"/>
  <c r="AK123" i="11"/>
  <c r="U70" i="10"/>
  <c r="S7" i="10"/>
  <c r="S70" i="10"/>
  <c r="AK48" i="11"/>
  <c r="DE192" i="10"/>
  <c r="M169" i="11" s="1"/>
  <c r="N169" i="11" s="1"/>
  <c r="AK59" i="11"/>
  <c r="AO75" i="11"/>
  <c r="E26" i="5"/>
  <c r="C22" i="10"/>
  <c r="M70" i="10"/>
  <c r="T119" i="10"/>
  <c r="AF119" i="10"/>
  <c r="X119" i="10"/>
  <c r="N119" i="10"/>
  <c r="S119" i="10"/>
  <c r="O119" i="10"/>
  <c r="AG119" i="10"/>
  <c r="R119" i="10"/>
  <c r="Y119" i="10"/>
  <c r="AH119" i="10"/>
  <c r="M119" i="10"/>
  <c r="U119" i="10"/>
  <c r="P119" i="10"/>
  <c r="AD119" i="10"/>
  <c r="T25" i="5"/>
  <c r="V119" i="10"/>
  <c r="AE119" i="10"/>
  <c r="K119" i="10"/>
  <c r="W119" i="10"/>
  <c r="Z119" i="10"/>
  <c r="AJ16" i="10"/>
  <c r="AC119" i="10"/>
  <c r="AA119" i="10"/>
  <c r="Q119" i="10"/>
  <c r="L119" i="10"/>
  <c r="AB119" i="10"/>
  <c r="AK64" i="11"/>
  <c r="AK103" i="11"/>
  <c r="DE167" i="10"/>
  <c r="M144" i="11" s="1"/>
  <c r="N144" i="11" s="1"/>
  <c r="DE171" i="10"/>
  <c r="M148" i="11" s="1"/>
  <c r="N148" i="11" s="1"/>
  <c r="AK66" i="11"/>
  <c r="AK46" i="11"/>
  <c r="AK53" i="11"/>
  <c r="AO122" i="11"/>
  <c r="DE189" i="10"/>
  <c r="M166" i="11" s="1"/>
  <c r="N166" i="11" s="1"/>
  <c r="AK75" i="11"/>
  <c r="DE188" i="10"/>
  <c r="M165" i="11" s="1"/>
  <c r="N165" i="11" s="1"/>
  <c r="DE158" i="10"/>
  <c r="M135" i="11" s="1"/>
  <c r="N135" i="11" s="1"/>
  <c r="DE187" i="10"/>
  <c r="M164" i="11" s="1"/>
  <c r="N164" i="11" s="1"/>
  <c r="N16" i="10"/>
  <c r="O16" i="10"/>
  <c r="O7" i="10" s="1"/>
  <c r="AR234" i="11"/>
  <c r="AH36" i="10"/>
  <c r="C36" i="10" s="1"/>
  <c r="AP93" i="10"/>
  <c r="AJ77" i="10" s="1"/>
  <c r="AJ12" i="10"/>
  <c r="N70" i="10"/>
  <c r="N7" i="10"/>
  <c r="X88" i="10"/>
  <c r="X99" i="10"/>
  <c r="X100" i="10"/>
  <c r="AA70" i="10"/>
  <c r="W70" i="10"/>
  <c r="AK107" i="11"/>
  <c r="AK91" i="11"/>
  <c r="K79" i="10"/>
  <c r="K99" i="10"/>
  <c r="K100" i="10"/>
  <c r="K88" i="10"/>
  <c r="AK96" i="11"/>
  <c r="AK113" i="11"/>
  <c r="T88" i="10"/>
  <c r="AK124" i="11"/>
  <c r="AK76" i="11"/>
  <c r="C62" i="10"/>
  <c r="C70" i="10" s="1"/>
  <c r="K70" i="10"/>
  <c r="AJ62" i="10"/>
  <c r="AE70" i="10"/>
  <c r="AK69" i="11"/>
  <c r="AK81" i="11"/>
  <c r="AK95" i="11"/>
  <c r="Y56" i="11"/>
  <c r="Y71" i="11"/>
  <c r="Y132" i="11"/>
  <c r="Y125" i="11"/>
  <c r="Y119" i="11"/>
  <c r="Y107" i="11"/>
  <c r="Y44" i="11"/>
  <c r="Y51" i="11"/>
  <c r="Y87" i="11"/>
  <c r="Y75" i="11"/>
  <c r="Y86" i="11"/>
  <c r="Y64" i="11"/>
  <c r="Y99" i="11"/>
  <c r="Y129" i="11"/>
  <c r="Y116" i="11"/>
  <c r="Y133" i="11"/>
  <c r="Y48" i="11"/>
  <c r="Y128" i="11"/>
  <c r="Y109" i="11"/>
  <c r="Y118" i="11"/>
  <c r="Y41" i="11"/>
  <c r="Y96" i="11"/>
  <c r="Y78" i="11"/>
  <c r="Y69" i="11"/>
  <c r="Y73" i="11"/>
  <c r="Y74" i="11"/>
  <c r="Y85" i="11"/>
  <c r="Y121" i="11"/>
  <c r="Y53" i="11"/>
  <c r="Y83" i="11"/>
  <c r="Y82" i="11"/>
  <c r="Y89" i="11"/>
  <c r="Y72" i="11"/>
  <c r="Y110" i="11"/>
  <c r="Y49" i="11"/>
  <c r="Y54" i="11"/>
  <c r="Y57" i="11"/>
  <c r="Y100" i="11"/>
  <c r="Y104" i="11"/>
  <c r="Y114" i="11"/>
  <c r="Y58" i="11"/>
  <c r="Y81" i="11"/>
  <c r="Y59" i="11"/>
  <c r="Y67" i="11"/>
  <c r="Y95" i="11"/>
  <c r="Y122" i="11"/>
  <c r="Y123" i="11"/>
  <c r="Y93" i="11"/>
  <c r="Y43" i="11"/>
  <c r="Y106" i="11"/>
  <c r="Y90" i="11"/>
  <c r="Y66" i="11"/>
  <c r="Y111" i="11"/>
  <c r="Y79" i="11"/>
  <c r="Y76" i="11"/>
  <c r="Y91" i="11"/>
  <c r="Y98" i="11"/>
  <c r="Y130" i="11"/>
  <c r="Y77" i="11"/>
  <c r="Y80" i="11"/>
  <c r="Y62" i="11"/>
  <c r="Y42" i="11"/>
  <c r="Y113" i="11"/>
  <c r="Y94" i="11"/>
  <c r="Y105" i="11"/>
  <c r="Y117" i="11"/>
  <c r="Y55" i="11"/>
  <c r="Y97" i="11"/>
  <c r="Y68" i="11"/>
  <c r="Y108" i="11"/>
  <c r="Y52" i="11"/>
  <c r="Y84" i="11"/>
  <c r="Y112" i="11"/>
  <c r="Y61" i="11"/>
  <c r="Y45" i="11"/>
  <c r="Y70" i="11"/>
  <c r="Y46" i="11"/>
  <c r="Y63" i="11"/>
  <c r="Y101" i="11"/>
  <c r="Y124" i="11"/>
  <c r="Y47" i="11"/>
  <c r="Y120" i="11"/>
  <c r="Y60" i="11"/>
  <c r="AK71" i="11"/>
  <c r="AD16" i="10"/>
  <c r="AD7" i="10" s="1"/>
  <c r="AD33" i="10"/>
  <c r="AG33" i="10"/>
  <c r="V33" i="10"/>
  <c r="AB33" i="10"/>
  <c r="R33" i="10"/>
  <c r="J16" i="10"/>
  <c r="X33" i="10"/>
  <c r="L33" i="10"/>
  <c r="Y33" i="10"/>
  <c r="AH33" i="10"/>
  <c r="Z33" i="10"/>
  <c r="N33" i="10"/>
  <c r="K33" i="10"/>
  <c r="O33" i="10"/>
  <c r="J15" i="10"/>
  <c r="AF33" i="10"/>
  <c r="P33" i="10"/>
  <c r="AI15" i="10"/>
  <c r="AC33" i="10"/>
  <c r="U33" i="10"/>
  <c r="M33" i="10"/>
  <c r="Q33" i="10"/>
  <c r="AA33" i="10"/>
  <c r="W33" i="10"/>
  <c r="S33" i="10"/>
  <c r="T33" i="10"/>
  <c r="AE33" i="10"/>
  <c r="AG16" i="10"/>
  <c r="AG7" i="10" s="1"/>
  <c r="C57" i="10"/>
  <c r="AK110" i="11"/>
  <c r="AK70" i="11"/>
  <c r="AK57" i="11"/>
  <c r="AK111" i="11"/>
  <c r="AK92" i="11"/>
  <c r="AK112" i="11"/>
  <c r="AK85" i="11"/>
  <c r="V70" i="10"/>
  <c r="DE180" i="10"/>
  <c r="M157" i="11" s="1"/>
  <c r="N157" i="11" s="1"/>
  <c r="AK101" i="11"/>
  <c r="AK114" i="11"/>
  <c r="AK54" i="11"/>
  <c r="AK132" i="11"/>
  <c r="AK61" i="11"/>
  <c r="AK41" i="11"/>
  <c r="C59" i="10"/>
  <c r="AF70" i="10"/>
  <c r="DE166" i="10"/>
  <c r="M143" i="11" s="1"/>
  <c r="N143" i="11" s="1"/>
  <c r="DE157" i="10"/>
  <c r="M134" i="11" s="1"/>
  <c r="N134" i="11" s="1"/>
  <c r="X16" i="10"/>
  <c r="Q16" i="10"/>
  <c r="Q7" i="10" s="1"/>
  <c r="C49" i="10"/>
  <c r="AK52" i="11"/>
  <c r="AK104" i="11"/>
  <c r="AK130" i="11"/>
  <c r="Y115" i="11"/>
  <c r="AK99" i="11"/>
  <c r="AK82" i="11"/>
  <c r="AK42" i="11"/>
  <c r="AK56" i="11"/>
  <c r="AD70" i="10"/>
  <c r="DE163" i="10"/>
  <c r="M140" i="11" s="1"/>
  <c r="N140" i="11" s="1"/>
  <c r="DE176" i="10"/>
  <c r="M153" i="11" s="1"/>
  <c r="N153" i="11" s="1"/>
  <c r="AB16" i="10"/>
  <c r="AB7" i="10" s="1"/>
  <c r="Z16" i="10"/>
  <c r="Z7" i="10" s="1"/>
  <c r="Y103" i="11"/>
  <c r="Y102" i="11"/>
  <c r="Y65" i="11"/>
  <c r="AK79" i="11"/>
  <c r="AK108" i="11"/>
  <c r="AK116" i="11"/>
  <c r="AK117" i="11"/>
  <c r="Y18" i="10"/>
  <c r="AD18" i="10"/>
  <c r="U18" i="10"/>
  <c r="L18" i="10"/>
  <c r="L7" i="10" s="1"/>
  <c r="AH18" i="10"/>
  <c r="AE18" i="10"/>
  <c r="AE7" i="10" s="1"/>
  <c r="R18" i="10"/>
  <c r="AC18" i="10"/>
  <c r="AC7" i="10" s="1"/>
  <c r="AA18" i="10"/>
  <c r="AF18" i="10"/>
  <c r="V18" i="10"/>
  <c r="N18" i="10"/>
  <c r="T18" i="10"/>
  <c r="S18" i="10"/>
  <c r="O18" i="10"/>
  <c r="K18" i="10"/>
  <c r="C18" i="10" s="1"/>
  <c r="AJ17" i="10" s="1"/>
  <c r="X18" i="10"/>
  <c r="M18" i="10"/>
  <c r="M7" i="10" s="1"/>
  <c r="W18" i="10"/>
  <c r="W7" i="10" s="1"/>
  <c r="DE190" i="10"/>
  <c r="M167" i="11" s="1"/>
  <c r="N167" i="11" s="1"/>
  <c r="DE162" i="10"/>
  <c r="M139" i="11" s="1"/>
  <c r="N139" i="11" s="1"/>
  <c r="DE185" i="10"/>
  <c r="M162" i="11" s="1"/>
  <c r="N162" i="11" s="1"/>
  <c r="AO106" i="11"/>
  <c r="AO72" i="11"/>
  <c r="AO90" i="11"/>
  <c r="AO124" i="11"/>
  <c r="AO53" i="11"/>
  <c r="AA69" i="10"/>
  <c r="T102" i="10"/>
  <c r="S69" i="10"/>
  <c r="V69" i="10"/>
  <c r="N102" i="10"/>
  <c r="Y69" i="10"/>
  <c r="AE102" i="10"/>
  <c r="M69" i="10"/>
  <c r="AD69" i="10"/>
  <c r="Q69" i="10"/>
  <c r="AG102" i="10"/>
  <c r="N69" i="10"/>
  <c r="O69" i="10"/>
  <c r="K69" i="10"/>
  <c r="AG69" i="10"/>
  <c r="AE69" i="10"/>
  <c r="Q102" i="10"/>
  <c r="H8" i="5"/>
  <c r="M102" i="10"/>
  <c r="T69" i="10"/>
  <c r="X69" i="10"/>
  <c r="AH69" i="10"/>
  <c r="L69" i="10"/>
  <c r="AC69" i="10"/>
  <c r="P69" i="10"/>
  <c r="U69" i="10"/>
  <c r="T7" i="5"/>
  <c r="AF102" i="10"/>
  <c r="K102" i="10"/>
  <c r="AA102" i="10"/>
  <c r="S102" i="10"/>
  <c r="O102" i="10"/>
  <c r="AF69" i="10"/>
  <c r="L102" i="10"/>
  <c r="R102" i="10"/>
  <c r="AB69" i="10"/>
  <c r="AH102" i="10"/>
  <c r="AB102" i="10"/>
  <c r="Z102" i="10"/>
  <c r="AC102" i="10"/>
  <c r="Y102" i="10"/>
  <c r="U102" i="10"/>
  <c r="W69" i="10"/>
  <c r="H6" i="5"/>
  <c r="AD102" i="10"/>
  <c r="Z69" i="10"/>
  <c r="E8" i="5"/>
  <c r="V102" i="10"/>
  <c r="P102" i="10"/>
  <c r="W102" i="10"/>
  <c r="R69" i="10"/>
  <c r="X102" i="10"/>
  <c r="E11" i="5"/>
  <c r="R16" i="10"/>
  <c r="R7" i="10" s="1"/>
  <c r="AK129" i="11"/>
  <c r="AO86" i="11"/>
  <c r="AO105" i="11"/>
  <c r="AO84" i="11"/>
  <c r="AO71" i="11"/>
  <c r="AK72" i="11"/>
  <c r="AK62" i="11"/>
  <c r="X70" i="10"/>
  <c r="N115" i="10"/>
  <c r="AD115" i="10"/>
  <c r="J17" i="10"/>
  <c r="V115" i="10"/>
  <c r="AI17" i="10"/>
  <c r="Q115" i="10"/>
  <c r="AA115" i="10"/>
  <c r="W115" i="10"/>
  <c r="K115" i="10"/>
  <c r="AC115" i="10"/>
  <c r="P115" i="10"/>
  <c r="U115" i="10"/>
  <c r="AE115" i="10"/>
  <c r="AF115" i="10"/>
  <c r="R115" i="10"/>
  <c r="O115" i="10"/>
  <c r="L115" i="10"/>
  <c r="S115" i="10"/>
  <c r="AB115" i="10"/>
  <c r="Z115" i="10"/>
  <c r="X115" i="10"/>
  <c r="Y115" i="10"/>
  <c r="M115" i="10"/>
  <c r="T115" i="10"/>
  <c r="AH115" i="10"/>
  <c r="AG115" i="10"/>
  <c r="Y7" i="10"/>
  <c r="Y70" i="10"/>
  <c r="AK78" i="11"/>
  <c r="DE183" i="10"/>
  <c r="M160" i="11" s="1"/>
  <c r="N160" i="11" s="1"/>
  <c r="DE184" i="10"/>
  <c r="M161" i="11" s="1"/>
  <c r="N161" i="11" s="1"/>
  <c r="AO88" i="11"/>
  <c r="M16" i="10"/>
  <c r="W16" i="10"/>
  <c r="Z18" i="10"/>
  <c r="Y92" i="11"/>
  <c r="AK133" i="11"/>
  <c r="AO117" i="11"/>
  <c r="AO110" i="11"/>
  <c r="AK63" i="11"/>
  <c r="AK115" i="11"/>
  <c r="L79" i="10"/>
  <c r="L100" i="10"/>
  <c r="L99" i="10"/>
  <c r="AO94" i="11"/>
  <c r="AO45" i="11"/>
  <c r="AO99" i="11"/>
  <c r="AK87" i="11"/>
  <c r="L88" i="10"/>
  <c r="Y88" i="11"/>
  <c r="T114" i="11"/>
  <c r="T118" i="11"/>
  <c r="T48" i="11"/>
  <c r="T96" i="11"/>
  <c r="T80" i="11"/>
  <c r="T93" i="11"/>
  <c r="T102" i="11"/>
  <c r="T92" i="11"/>
  <c r="T47" i="11"/>
  <c r="T76" i="11"/>
  <c r="T103" i="11"/>
  <c r="T75" i="11"/>
  <c r="T66" i="11"/>
  <c r="T98" i="11"/>
  <c r="T117" i="11"/>
  <c r="T87" i="11"/>
  <c r="T62" i="11"/>
  <c r="T63" i="11"/>
  <c r="T108" i="11"/>
  <c r="T55" i="11"/>
  <c r="T112" i="11"/>
  <c r="T74" i="11"/>
  <c r="T68" i="11"/>
  <c r="T64" i="11"/>
  <c r="T132" i="11"/>
  <c r="T71" i="11"/>
  <c r="T54" i="11"/>
  <c r="T67" i="11"/>
  <c r="T107" i="11"/>
  <c r="T110" i="11"/>
  <c r="T42" i="11"/>
  <c r="T51" i="11"/>
  <c r="T65" i="11"/>
  <c r="T49" i="11"/>
  <c r="T106" i="11"/>
  <c r="T41" i="11"/>
  <c r="T73" i="11"/>
  <c r="T101" i="11"/>
  <c r="T124" i="11"/>
  <c r="T128" i="11"/>
  <c r="T60" i="11"/>
  <c r="T94" i="11"/>
  <c r="T46" i="11"/>
  <c r="T70" i="11"/>
  <c r="T105" i="11"/>
  <c r="T89" i="11"/>
  <c r="T43" i="11"/>
  <c r="T72" i="11"/>
  <c r="T50" i="11"/>
  <c r="T91" i="11"/>
  <c r="T125" i="11"/>
  <c r="T120" i="11"/>
  <c r="T56" i="11"/>
  <c r="T69" i="11"/>
  <c r="T131" i="11"/>
  <c r="T86" i="11"/>
  <c r="T85" i="11"/>
  <c r="T100" i="11"/>
  <c r="T122" i="11"/>
  <c r="T81" i="11"/>
  <c r="T79" i="11"/>
  <c r="T78" i="11"/>
  <c r="T121" i="11"/>
  <c r="T82" i="11"/>
  <c r="T111" i="11"/>
  <c r="T95" i="11"/>
  <c r="T113" i="11"/>
  <c r="T97" i="11"/>
  <c r="T83" i="11"/>
  <c r="T104" i="11"/>
  <c r="T130" i="11"/>
  <c r="T84" i="11"/>
  <c r="T99" i="11"/>
  <c r="T61" i="11"/>
  <c r="T129" i="11"/>
  <c r="AK131" i="11"/>
  <c r="AK73" i="11"/>
  <c r="AK43" i="11"/>
  <c r="P79" i="10"/>
  <c r="P88" i="10"/>
  <c r="P99" i="10"/>
  <c r="P100" i="10"/>
  <c r="AO120" i="11"/>
  <c r="AO111" i="11"/>
  <c r="AO97" i="11"/>
  <c r="AK105" i="11"/>
  <c r="AK80" i="11"/>
  <c r="C61" i="10"/>
  <c r="AO131" i="11"/>
  <c r="DE168" i="10"/>
  <c r="M145" i="11" s="1"/>
  <c r="N145" i="11" s="1"/>
  <c r="DE164" i="10"/>
  <c r="M141" i="11" s="1"/>
  <c r="N141" i="11" s="1"/>
  <c r="DE178" i="10"/>
  <c r="M155" i="11" s="1"/>
  <c r="N155" i="11" s="1"/>
  <c r="AO116" i="11"/>
  <c r="AE16" i="10"/>
  <c r="Y16" i="10"/>
  <c r="AK60" i="11"/>
  <c r="V79" i="10"/>
  <c r="V100" i="10"/>
  <c r="V88" i="10"/>
  <c r="V99" i="10"/>
  <c r="P7" i="10"/>
  <c r="AR235" i="11"/>
  <c r="AH39" i="10"/>
  <c r="Y99" i="10"/>
  <c r="Y100" i="10"/>
  <c r="Y79" i="10"/>
  <c r="Y88" i="10"/>
  <c r="S99" i="10"/>
  <c r="AI99" i="10" s="1"/>
  <c r="S79" i="10"/>
  <c r="S100" i="10"/>
  <c r="S88" i="10"/>
  <c r="N8" i="10" l="1"/>
  <c r="Q68" i="10"/>
  <c r="Q65" i="10"/>
  <c r="K8" i="10"/>
  <c r="AB65" i="10"/>
  <c r="AB68" i="10"/>
  <c r="T65" i="10"/>
  <c r="T68" i="10"/>
  <c r="AF68" i="10"/>
  <c r="AF65" i="10"/>
  <c r="V65" i="10"/>
  <c r="V68" i="10"/>
  <c r="AJ70" i="10"/>
  <c r="AC1" i="10"/>
  <c r="O114" i="10"/>
  <c r="Q114" i="10"/>
  <c r="S65" i="10"/>
  <c r="S68" i="10"/>
  <c r="C16" i="10"/>
  <c r="AE68" i="10"/>
  <c r="AE65" i="10"/>
  <c r="Z114" i="10"/>
  <c r="W114" i="10"/>
  <c r="W65" i="10"/>
  <c r="W68" i="10"/>
  <c r="AG65" i="10"/>
  <c r="AG68" i="10"/>
  <c r="AA65" i="10"/>
  <c r="AA68" i="10"/>
  <c r="P114" i="10"/>
  <c r="V114" i="10"/>
  <c r="C27" i="10"/>
  <c r="K65" i="10"/>
  <c r="K68" i="10"/>
  <c r="R114" i="10"/>
  <c r="P8" i="10"/>
  <c r="Y2" i="11" s="1"/>
  <c r="P65" i="10"/>
  <c r="P68" i="10"/>
  <c r="AC65" i="10"/>
  <c r="AC68" i="10"/>
  <c r="R68" i="10"/>
  <c r="R65" i="10"/>
  <c r="L68" i="10"/>
  <c r="L65" i="10"/>
  <c r="AH65" i="10"/>
  <c r="AH68" i="10"/>
  <c r="M68" i="10"/>
  <c r="M65" i="10"/>
  <c r="Y65" i="10"/>
  <c r="Y68" i="10"/>
  <c r="Z65" i="10"/>
  <c r="Z68" i="10"/>
  <c r="M114" i="10"/>
  <c r="AI100" i="10"/>
  <c r="C69" i="10"/>
  <c r="O65" i="10"/>
  <c r="O68" i="10"/>
  <c r="N114" i="10"/>
  <c r="T7" i="10"/>
  <c r="AD65" i="10"/>
  <c r="AD68" i="10"/>
  <c r="C33" i="10"/>
  <c r="AJ33" i="10"/>
  <c r="X68" i="10"/>
  <c r="X65" i="10"/>
  <c r="N33" i="11"/>
  <c r="AR33" i="11"/>
  <c r="E3" i="5"/>
  <c r="AJ79" i="10"/>
  <c r="U65" i="10"/>
  <c r="U68" i="10"/>
  <c r="N68" i="10"/>
  <c r="N65" i="10"/>
  <c r="AE114" i="10"/>
  <c r="N40" i="11"/>
  <c r="AR40" i="11"/>
  <c r="AH7" i="10"/>
  <c r="C39" i="10"/>
  <c r="T8" i="10" l="1"/>
  <c r="U8" i="10"/>
  <c r="S1" i="10"/>
  <c r="M8" i="10"/>
  <c r="L8" i="10"/>
  <c r="X8" i="10"/>
  <c r="W8" i="10"/>
  <c r="S8" i="10"/>
  <c r="AE8" i="10"/>
  <c r="Y8" i="10"/>
  <c r="AD8" i="10"/>
  <c r="AF8" i="10"/>
  <c r="AC8" i="10"/>
  <c r="R8" i="10"/>
  <c r="O8" i="10"/>
  <c r="V8" i="10"/>
  <c r="AA8" i="10"/>
  <c r="O8" i="11"/>
  <c r="P8" i="11" s="1"/>
  <c r="AB8" i="10"/>
  <c r="O3" i="11"/>
  <c r="K76" i="10"/>
  <c r="K10" i="10" s="1"/>
  <c r="T2" i="11"/>
  <c r="W2" i="11"/>
  <c r="O6" i="11"/>
  <c r="N76" i="10"/>
  <c r="N10" i="10" s="1"/>
  <c r="Z8" i="10"/>
  <c r="AG8" i="10"/>
  <c r="AH8" i="10"/>
  <c r="Q8" i="10"/>
  <c r="Y31" i="11"/>
  <c r="Y32" i="11"/>
  <c r="Y37" i="11"/>
  <c r="Y28" i="11"/>
  <c r="Y36" i="11"/>
  <c r="Y30" i="11"/>
  <c r="Y38" i="11"/>
  <c r="Y39" i="11"/>
  <c r="Y29" i="11"/>
  <c r="Y35" i="11"/>
  <c r="Y34" i="11"/>
  <c r="Y27" i="11"/>
  <c r="AH76" i="10"/>
  <c r="AH10" i="10" s="1"/>
  <c r="AQ2" i="11"/>
  <c r="O26" i="11"/>
  <c r="AL2" i="11" l="1"/>
  <c r="O21" i="11"/>
  <c r="AC76" i="10"/>
  <c r="AC10" i="10" s="1"/>
  <c r="O24" i="11"/>
  <c r="AO2" i="11"/>
  <c r="AF76" i="10"/>
  <c r="AF10" i="10" s="1"/>
  <c r="AM2" i="11"/>
  <c r="AD76" i="10"/>
  <c r="AD10" i="10" s="1"/>
  <c r="O22" i="11"/>
  <c r="T27" i="11"/>
  <c r="T31" i="11"/>
  <c r="T29" i="11"/>
  <c r="T39" i="11"/>
  <c r="T35" i="11"/>
  <c r="T28" i="11"/>
  <c r="T38" i="11"/>
  <c r="T32" i="11"/>
  <c r="T34" i="11"/>
  <c r="T30" i="11"/>
  <c r="T37" i="11"/>
  <c r="T36" i="11"/>
  <c r="AH2" i="11"/>
  <c r="Y76" i="10"/>
  <c r="Y10" i="10" s="1"/>
  <c r="O17" i="11"/>
  <c r="AN2" i="11"/>
  <c r="O23" i="11"/>
  <c r="AE76" i="10"/>
  <c r="AE10" i="10" s="1"/>
  <c r="S76" i="10"/>
  <c r="S10" i="10" s="1"/>
  <c r="O11" i="11"/>
  <c r="AB2" i="11"/>
  <c r="O15" i="11"/>
  <c r="W76" i="10"/>
  <c r="W10" i="10" s="1"/>
  <c r="AF2" i="11"/>
  <c r="AG2" i="11"/>
  <c r="X76" i="10"/>
  <c r="X10" i="10" s="1"/>
  <c r="O16" i="11"/>
  <c r="O4" i="11"/>
  <c r="U2" i="11"/>
  <c r="L76" i="10"/>
  <c r="L10" i="10" s="1"/>
  <c r="AJ10" i="10"/>
  <c r="O9" i="11"/>
  <c r="Z2" i="11"/>
  <c r="Q76" i="10"/>
  <c r="Q10" i="10" s="1"/>
  <c r="O5" i="11"/>
  <c r="V2" i="11"/>
  <c r="M76" i="10"/>
  <c r="M10" i="10" s="1"/>
  <c r="G8" i="11"/>
  <c r="K8" i="11" s="1"/>
  <c r="O19" i="11"/>
  <c r="AJ2" i="11"/>
  <c r="AA76" i="10"/>
  <c r="AA10" i="10" s="1"/>
  <c r="L8" i="11"/>
  <c r="N8" i="11" s="1"/>
  <c r="O25" i="11"/>
  <c r="AG76" i="10"/>
  <c r="AG10" i="10" s="1"/>
  <c r="AP2" i="11"/>
  <c r="O14" i="11"/>
  <c r="AE2" i="11"/>
  <c r="V76" i="10"/>
  <c r="V10" i="10" s="1"/>
  <c r="O13" i="11"/>
  <c r="U76" i="10"/>
  <c r="U10" i="10" s="1"/>
  <c r="AD2" i="11"/>
  <c r="G6" i="11"/>
  <c r="K6" i="11" s="1"/>
  <c r="P6" i="11"/>
  <c r="W35" i="11"/>
  <c r="W37" i="11"/>
  <c r="W38" i="11"/>
  <c r="W32" i="11"/>
  <c r="W36" i="11"/>
  <c r="W27" i="11"/>
  <c r="W31" i="11"/>
  <c r="W39" i="11"/>
  <c r="W28" i="11"/>
  <c r="W30" i="11"/>
  <c r="W29" i="11"/>
  <c r="W34" i="11"/>
  <c r="AQ6" i="10"/>
  <c r="P76" i="10"/>
  <c r="P10" i="10" s="1"/>
  <c r="O7" i="11"/>
  <c r="X2" i="11"/>
  <c r="O76" i="10"/>
  <c r="O10" i="10" s="1"/>
  <c r="AC2" i="11"/>
  <c r="O12" i="11"/>
  <c r="T76" i="10"/>
  <c r="T10" i="10" s="1"/>
  <c r="L3" i="11"/>
  <c r="G3" i="11"/>
  <c r="P3" i="11"/>
  <c r="AK2" i="11"/>
  <c r="AB76" i="10"/>
  <c r="AB10" i="10" s="1"/>
  <c r="O20" i="11"/>
  <c r="AI2" i="11"/>
  <c r="Z76" i="10"/>
  <c r="Z10" i="10" s="1"/>
  <c r="O18" i="11"/>
  <c r="AA2" i="11"/>
  <c r="O10" i="11"/>
  <c r="R76" i="10"/>
  <c r="R10" i="10" s="1"/>
  <c r="N38" i="11"/>
  <c r="AQ39" i="11"/>
  <c r="AQ30" i="11"/>
  <c r="AQ32" i="11"/>
  <c r="AQ31" i="11"/>
  <c r="AQ37" i="11"/>
  <c r="AQ38" i="11"/>
  <c r="AQ28" i="11"/>
  <c r="AQ27" i="11"/>
  <c r="AQ29" i="11"/>
  <c r="AQ34" i="11"/>
  <c r="AQ36" i="11"/>
  <c r="AQ35" i="11"/>
  <c r="G26" i="11"/>
  <c r="K26" i="11" s="1"/>
  <c r="P26" i="11"/>
  <c r="Z6" i="10"/>
  <c r="K4" i="10"/>
  <c r="AJ76" i="10"/>
  <c r="Z8" i="11"/>
  <c r="AJ8" i="11"/>
  <c r="AL8" i="11"/>
  <c r="V8" i="11"/>
  <c r="P10" i="11" l="1"/>
  <c r="L10" i="11"/>
  <c r="G10" i="11"/>
  <c r="K10" i="11" s="1"/>
  <c r="L26" i="11"/>
  <c r="T26" i="11" s="1"/>
  <c r="AA34" i="11"/>
  <c r="AA32" i="11"/>
  <c r="AA28" i="11"/>
  <c r="AA37" i="11"/>
  <c r="AA30" i="11"/>
  <c r="AA31" i="11"/>
  <c r="AA29" i="11"/>
  <c r="AA36" i="11"/>
  <c r="AA39" i="11"/>
  <c r="AA35" i="11"/>
  <c r="AA27" i="11"/>
  <c r="AA38" i="11"/>
  <c r="G23" i="11"/>
  <c r="P23" i="11"/>
  <c r="L23" i="11"/>
  <c r="N39" i="11"/>
  <c r="X32" i="11"/>
  <c r="X34" i="11"/>
  <c r="X28" i="11"/>
  <c r="X39" i="11"/>
  <c r="X29" i="11"/>
  <c r="X37" i="11"/>
  <c r="X35" i="11"/>
  <c r="X27" i="11"/>
  <c r="X31" i="11"/>
  <c r="X36" i="11"/>
  <c r="X38" i="11"/>
  <c r="X30" i="11"/>
  <c r="AO8" i="11"/>
  <c r="R6" i="10"/>
  <c r="B3" i="11" s="1"/>
  <c r="G7" i="11"/>
  <c r="P7" i="11"/>
  <c r="K7" i="11" s="1"/>
  <c r="L7" i="11"/>
  <c r="G4" i="11"/>
  <c r="L4" i="11"/>
  <c r="P4" i="11"/>
  <c r="N31" i="11"/>
  <c r="N28" i="11"/>
  <c r="P17" i="11"/>
  <c r="L17" i="11"/>
  <c r="G17" i="11"/>
  <c r="K17" i="11" s="1"/>
  <c r="U8" i="11"/>
  <c r="AH8" i="11"/>
  <c r="AJ36" i="11"/>
  <c r="AJ31" i="11"/>
  <c r="AJ29" i="11"/>
  <c r="AJ35" i="11"/>
  <c r="AJ34" i="11"/>
  <c r="AJ30" i="11"/>
  <c r="AJ39" i="11"/>
  <c r="AJ27" i="11"/>
  <c r="AJ28" i="11"/>
  <c r="AJ32" i="11"/>
  <c r="AJ38" i="11"/>
  <c r="AJ37" i="11"/>
  <c r="G19" i="11"/>
  <c r="P19" i="11"/>
  <c r="L19" i="11"/>
  <c r="AG8" i="11"/>
  <c r="AG32" i="11"/>
  <c r="AG28" i="11"/>
  <c r="AG38" i="11"/>
  <c r="AG36" i="11"/>
  <c r="AG37" i="11"/>
  <c r="AG34" i="11"/>
  <c r="AG39" i="11"/>
  <c r="AG31" i="11"/>
  <c r="AG27" i="11"/>
  <c r="AG35" i="11"/>
  <c r="AG30" i="11"/>
  <c r="AG29" i="11"/>
  <c r="AM35" i="11"/>
  <c r="AM32" i="11"/>
  <c r="AM39" i="11"/>
  <c r="AM31" i="11"/>
  <c r="AM38" i="11"/>
  <c r="AM28" i="11"/>
  <c r="AM27" i="11"/>
  <c r="AM34" i="11"/>
  <c r="AM30" i="11"/>
  <c r="AM36" i="11"/>
  <c r="AM29" i="11"/>
  <c r="AM37" i="11"/>
  <c r="AB8" i="11"/>
  <c r="X8" i="11"/>
  <c r="AK29" i="11"/>
  <c r="AK32" i="11"/>
  <c r="AK30" i="11"/>
  <c r="AK36" i="11"/>
  <c r="AK37" i="11"/>
  <c r="AK39" i="11"/>
  <c r="AK27" i="11"/>
  <c r="AK34" i="11"/>
  <c r="AK38" i="11"/>
  <c r="AK28" i="11"/>
  <c r="AK35" i="11"/>
  <c r="AK31" i="11"/>
  <c r="AD39" i="11"/>
  <c r="AD32" i="11"/>
  <c r="AD35" i="11"/>
  <c r="AD38" i="11"/>
  <c r="AD28" i="11"/>
  <c r="AD31" i="11"/>
  <c r="AD29" i="11"/>
  <c r="AD36" i="11"/>
  <c r="AD27" i="11"/>
  <c r="AD34" i="11"/>
  <c r="AD30" i="11"/>
  <c r="AD37" i="11"/>
  <c r="V30" i="11"/>
  <c r="V31" i="11"/>
  <c r="V29" i="11"/>
  <c r="V28" i="11"/>
  <c r="V36" i="11"/>
  <c r="V34" i="11"/>
  <c r="V32" i="11"/>
  <c r="V35" i="11"/>
  <c r="V37" i="11"/>
  <c r="V38" i="11"/>
  <c r="V27" i="11"/>
  <c r="V39" i="11"/>
  <c r="AF28" i="11"/>
  <c r="AF36" i="11"/>
  <c r="AF37" i="11"/>
  <c r="AF32" i="11"/>
  <c r="AF31" i="11"/>
  <c r="AF34" i="11"/>
  <c r="AF35" i="11"/>
  <c r="AF30" i="11"/>
  <c r="AF38" i="11"/>
  <c r="AF29" i="11"/>
  <c r="AF27" i="11"/>
  <c r="AF39" i="11"/>
  <c r="AO34" i="11"/>
  <c r="AO37" i="11"/>
  <c r="AO36" i="11"/>
  <c r="AO32" i="11"/>
  <c r="AO29" i="11"/>
  <c r="AO28" i="11"/>
  <c r="AO30" i="11"/>
  <c r="AO27" i="11"/>
  <c r="AO31" i="11"/>
  <c r="AO39" i="11"/>
  <c r="AO35" i="11"/>
  <c r="AO38" i="11"/>
  <c r="C76" i="10"/>
  <c r="AF8" i="11"/>
  <c r="AD8" i="11"/>
  <c r="K3" i="11"/>
  <c r="P13" i="11"/>
  <c r="G13" i="11"/>
  <c r="L13" i="11"/>
  <c r="G5" i="11"/>
  <c r="L5" i="11"/>
  <c r="P5" i="11"/>
  <c r="G24" i="11"/>
  <c r="P24" i="11"/>
  <c r="L24" i="11"/>
  <c r="AC8" i="11"/>
  <c r="AM8" i="11"/>
  <c r="AK3" i="11"/>
  <c r="AB3" i="11"/>
  <c r="AC3" i="11"/>
  <c r="T3" i="11"/>
  <c r="AE3" i="11"/>
  <c r="N3" i="11"/>
  <c r="AP3" i="11"/>
  <c r="Y3" i="11"/>
  <c r="V3" i="11"/>
  <c r="AQ3" i="11"/>
  <c r="W3" i="11"/>
  <c r="AJ3" i="11"/>
  <c r="AO3" i="11"/>
  <c r="X3" i="11"/>
  <c r="Z3" i="11"/>
  <c r="U3" i="11"/>
  <c r="AA3" i="11"/>
  <c r="AF3" i="11"/>
  <c r="AH3" i="11"/>
  <c r="AI3" i="11"/>
  <c r="AN3" i="11"/>
  <c r="M3" i="11"/>
  <c r="AM3" i="11"/>
  <c r="AD3" i="11"/>
  <c r="AL3" i="11"/>
  <c r="AG3" i="11"/>
  <c r="G15" i="11"/>
  <c r="P15" i="11"/>
  <c r="L15" i="11"/>
  <c r="Y8" i="11"/>
  <c r="M8" i="11"/>
  <c r="L6" i="11"/>
  <c r="AE36" i="11"/>
  <c r="AE29" i="11"/>
  <c r="AE38" i="11"/>
  <c r="AE30" i="11"/>
  <c r="AE35" i="11"/>
  <c r="AE31" i="11"/>
  <c r="AE37" i="11"/>
  <c r="AE27" i="11"/>
  <c r="AE28" i="11"/>
  <c r="AE34" i="11"/>
  <c r="AE39" i="11"/>
  <c r="AE32" i="11"/>
  <c r="Z37" i="11"/>
  <c r="Z39" i="11"/>
  <c r="Z30" i="11"/>
  <c r="Z34" i="11"/>
  <c r="Z38" i="11"/>
  <c r="Z28" i="11"/>
  <c r="Z32" i="11"/>
  <c r="Z29" i="11"/>
  <c r="Z36" i="11"/>
  <c r="Z35" i="11"/>
  <c r="Z31" i="11"/>
  <c r="Z27" i="11"/>
  <c r="AB31" i="11"/>
  <c r="AB36" i="11"/>
  <c r="AB30" i="11"/>
  <c r="AB34" i="11"/>
  <c r="AB37" i="11"/>
  <c r="AB39" i="11"/>
  <c r="AB38" i="11"/>
  <c r="AB35" i="11"/>
  <c r="AB32" i="11"/>
  <c r="AB27" i="11"/>
  <c r="AB29" i="11"/>
  <c r="AB28" i="11"/>
  <c r="G21" i="11"/>
  <c r="P21" i="11"/>
  <c r="K21" i="11" s="1"/>
  <c r="L21" i="11"/>
  <c r="P25" i="11"/>
  <c r="L25" i="11"/>
  <c r="G25" i="11"/>
  <c r="K25" i="11" s="1"/>
  <c r="L18" i="11"/>
  <c r="P18" i="11"/>
  <c r="G18" i="11"/>
  <c r="K18" i="11" s="1"/>
  <c r="U28" i="11"/>
  <c r="U39" i="11"/>
  <c r="U37" i="11"/>
  <c r="U34" i="11"/>
  <c r="U27" i="11"/>
  <c r="U29" i="11"/>
  <c r="U38" i="11"/>
  <c r="U30" i="11"/>
  <c r="U32" i="11"/>
  <c r="U36" i="11"/>
  <c r="U35" i="11"/>
  <c r="U31" i="11"/>
  <c r="N32" i="11"/>
  <c r="N37" i="11"/>
  <c r="AI28" i="11"/>
  <c r="AI31" i="11"/>
  <c r="AI36" i="11"/>
  <c r="AI38" i="11"/>
  <c r="AI35" i="11"/>
  <c r="AI30" i="11"/>
  <c r="AI34" i="11"/>
  <c r="AI39" i="11"/>
  <c r="AI32" i="11"/>
  <c r="AI29" i="11"/>
  <c r="AI27" i="11"/>
  <c r="AI37" i="11"/>
  <c r="L16" i="11"/>
  <c r="G16" i="11"/>
  <c r="P16" i="11"/>
  <c r="G22" i="11"/>
  <c r="P22" i="11"/>
  <c r="L22" i="11"/>
  <c r="AN8" i="11"/>
  <c r="T8" i="11"/>
  <c r="P20" i="11"/>
  <c r="L20" i="11"/>
  <c r="G20" i="11"/>
  <c r="K20" i="11" s="1"/>
  <c r="N36" i="11"/>
  <c r="AH29" i="11"/>
  <c r="AH28" i="11"/>
  <c r="AH30" i="11"/>
  <c r="AH39" i="11"/>
  <c r="AH27" i="11"/>
  <c r="AH37" i="11"/>
  <c r="AH36" i="11"/>
  <c r="AH32" i="11"/>
  <c r="AH34" i="11"/>
  <c r="AH35" i="11"/>
  <c r="AH31" i="11"/>
  <c r="AH38" i="11"/>
  <c r="N30" i="11"/>
  <c r="AP8" i="11"/>
  <c r="N35" i="11"/>
  <c r="AI8" i="11"/>
  <c r="AQ8" i="11"/>
  <c r="AE8" i="11"/>
  <c r="AK8" i="11"/>
  <c r="P14" i="11"/>
  <c r="G14" i="11"/>
  <c r="K14" i="11" s="1"/>
  <c r="L14" i="11"/>
  <c r="G9" i="11"/>
  <c r="K9" i="11" s="1"/>
  <c r="P9" i="11"/>
  <c r="L9" i="11"/>
  <c r="G11" i="11"/>
  <c r="P11" i="11"/>
  <c r="L11" i="11"/>
  <c r="AL34" i="11"/>
  <c r="AL32" i="11"/>
  <c r="AL38" i="11"/>
  <c r="AL30" i="11"/>
  <c r="AL39" i="11"/>
  <c r="AL31" i="11"/>
  <c r="AL29" i="11"/>
  <c r="AL37" i="11"/>
  <c r="AL27" i="11"/>
  <c r="AL35" i="11"/>
  <c r="AL28" i="11"/>
  <c r="AL36" i="11"/>
  <c r="AC37" i="11"/>
  <c r="AC32" i="11"/>
  <c r="AC36" i="11"/>
  <c r="AC38" i="11"/>
  <c r="AC28" i="11"/>
  <c r="AC27" i="11"/>
  <c r="AC34" i="11"/>
  <c r="AC29" i="11"/>
  <c r="AC39" i="11"/>
  <c r="AC30" i="11"/>
  <c r="AC31" i="11"/>
  <c r="AC35" i="11"/>
  <c r="AN27" i="11"/>
  <c r="AN37" i="11"/>
  <c r="AN32" i="11"/>
  <c r="AN28" i="11"/>
  <c r="AN31" i="11"/>
  <c r="AN34" i="11"/>
  <c r="AN39" i="11"/>
  <c r="AN38" i="11"/>
  <c r="AN29" i="11"/>
  <c r="AN30" i="11"/>
  <c r="AN35" i="11"/>
  <c r="AN36" i="11"/>
  <c r="AA8" i="11"/>
  <c r="W8" i="11"/>
  <c r="N34" i="11"/>
  <c r="G12" i="11"/>
  <c r="P12" i="11"/>
  <c r="L12" i="11"/>
  <c r="AP34" i="11"/>
  <c r="AP35" i="11"/>
  <c r="AP39" i="11"/>
  <c r="AP30" i="11"/>
  <c r="AP28" i="11"/>
  <c r="AP27" i="11"/>
  <c r="AP29" i="11"/>
  <c r="AP38" i="11"/>
  <c r="AP31" i="11"/>
  <c r="AP32" i="11"/>
  <c r="AP37" i="11"/>
  <c r="AP36" i="11"/>
  <c r="N27" i="11"/>
  <c r="N29" i="11"/>
  <c r="AD26" i="11"/>
  <c r="N26" i="11"/>
  <c r="AF26" i="11"/>
  <c r="AQ26" i="11"/>
  <c r="Y26" i="11"/>
  <c r="AA26" i="11"/>
  <c r="Z26" i="11"/>
  <c r="AN26" i="11"/>
  <c r="AI26" i="11"/>
  <c r="AM26" i="11"/>
  <c r="AP26" i="11"/>
  <c r="AJ26" i="11"/>
  <c r="V26" i="11"/>
  <c r="AL26" i="11"/>
  <c r="AK26" i="11"/>
  <c r="AC26" i="11"/>
  <c r="AO26" i="11"/>
  <c r="AB26" i="11"/>
  <c r="U26" i="11"/>
  <c r="AM6" i="11" l="1"/>
  <c r="AD6" i="11"/>
  <c r="AH6" i="11"/>
  <c r="Y6" i="11"/>
  <c r="AF6" i="11"/>
  <c r="AN6" i="11"/>
  <c r="AB6" i="11"/>
  <c r="Z6" i="11"/>
  <c r="AQ6" i="11"/>
  <c r="AO6" i="11"/>
  <c r="AK6" i="11"/>
  <c r="AA6" i="11"/>
  <c r="X6" i="11"/>
  <c r="AJ6" i="11"/>
  <c r="AP6" i="11"/>
  <c r="N6" i="11"/>
  <c r="AE6" i="11"/>
  <c r="AL6" i="11"/>
  <c r="V6" i="11"/>
  <c r="U6" i="11"/>
  <c r="AC6" i="11"/>
  <c r="M6" i="11"/>
  <c r="T6" i="11"/>
  <c r="W6" i="11"/>
  <c r="AG6" i="11"/>
  <c r="AI6" i="11"/>
  <c r="K12" i="11"/>
  <c r="K11" i="11"/>
  <c r="T20" i="11"/>
  <c r="W20" i="11"/>
  <c r="U20" i="11"/>
  <c r="M20" i="11"/>
  <c r="AP20" i="11"/>
  <c r="N20" i="11"/>
  <c r="AJ20" i="11"/>
  <c r="AE20" i="11"/>
  <c r="Z20" i="11"/>
  <c r="V20" i="11"/>
  <c r="AK20" i="11"/>
  <c r="AM20" i="11"/>
  <c r="AC20" i="11"/>
  <c r="AB20" i="11"/>
  <c r="AH20" i="11"/>
  <c r="AG20" i="11"/>
  <c r="AO20" i="11"/>
  <c r="AL20" i="11"/>
  <c r="AI20" i="11"/>
  <c r="AF20" i="11"/>
  <c r="Y20" i="11"/>
  <c r="AA20" i="11"/>
  <c r="AN20" i="11"/>
  <c r="AQ20" i="11"/>
  <c r="AD20" i="11"/>
  <c r="X20" i="11"/>
  <c r="AA21" i="11"/>
  <c r="AQ21" i="11"/>
  <c r="V21" i="11"/>
  <c r="AC21" i="11"/>
  <c r="AO21" i="11"/>
  <c r="AM21" i="11"/>
  <c r="AL21" i="11"/>
  <c r="AJ21" i="11"/>
  <c r="AK21" i="11"/>
  <c r="U21" i="11"/>
  <c r="X21" i="11"/>
  <c r="AE21" i="11"/>
  <c r="AH21" i="11"/>
  <c r="AD21" i="11"/>
  <c r="W21" i="11"/>
  <c r="AG21" i="11"/>
  <c r="Z21" i="11"/>
  <c r="Y21" i="11"/>
  <c r="M21" i="11"/>
  <c r="N21" i="11"/>
  <c r="AB21" i="11"/>
  <c r="T21" i="11"/>
  <c r="AF21" i="11"/>
  <c r="AP21" i="11"/>
  <c r="AN21" i="11"/>
  <c r="AI21" i="11"/>
  <c r="AQ15" i="11"/>
  <c r="Z15" i="11"/>
  <c r="AB15" i="11"/>
  <c r="X15" i="11"/>
  <c r="AG15" i="11"/>
  <c r="AJ15" i="11"/>
  <c r="AE15" i="11"/>
  <c r="AD15" i="11"/>
  <c r="V15" i="11"/>
  <c r="AP15" i="11"/>
  <c r="AF15" i="11"/>
  <c r="AC15" i="11"/>
  <c r="AK15" i="11"/>
  <c r="M15" i="11"/>
  <c r="AH15" i="11"/>
  <c r="AA15" i="11"/>
  <c r="AO15" i="11"/>
  <c r="T15" i="11"/>
  <c r="W15" i="11"/>
  <c r="Y15" i="11"/>
  <c r="N15" i="11"/>
  <c r="AM15" i="11"/>
  <c r="AI15" i="11"/>
  <c r="U15" i="11"/>
  <c r="AN15" i="11"/>
  <c r="AL15" i="11"/>
  <c r="AP4" i="11"/>
  <c r="AD4" i="11"/>
  <c r="AJ4" i="11"/>
  <c r="AB4" i="11"/>
  <c r="X4" i="11"/>
  <c r="AN4" i="11"/>
  <c r="Y4" i="11"/>
  <c r="U4" i="11"/>
  <c r="AC4" i="11"/>
  <c r="M4" i="11"/>
  <c r="AF4" i="11"/>
  <c r="AM4" i="11"/>
  <c r="V4" i="11"/>
  <c r="Z4" i="11"/>
  <c r="AG4" i="11"/>
  <c r="W4" i="11"/>
  <c r="AO4" i="11"/>
  <c r="AE4" i="11"/>
  <c r="AI4" i="11"/>
  <c r="AQ4" i="11"/>
  <c r="T4" i="11"/>
  <c r="AA4" i="11"/>
  <c r="N4" i="11"/>
  <c r="AL4" i="11"/>
  <c r="AK4" i="11"/>
  <c r="AH4" i="11"/>
  <c r="AJ9" i="11"/>
  <c r="AI9" i="11"/>
  <c r="Y9" i="11"/>
  <c r="AK9" i="11"/>
  <c r="M9" i="11"/>
  <c r="AJ202" i="11" s="1" a="1"/>
  <c r="AJ202" i="11" s="1"/>
  <c r="AO9" i="11"/>
  <c r="AH9" i="11"/>
  <c r="AL9" i="11"/>
  <c r="AA9" i="11"/>
  <c r="AN9" i="11"/>
  <c r="W9" i="11"/>
  <c r="AC9" i="11"/>
  <c r="AE9" i="11"/>
  <c r="AQ9" i="11"/>
  <c r="T9" i="11"/>
  <c r="AB9" i="11"/>
  <c r="AG9" i="11"/>
  <c r="AP9" i="11"/>
  <c r="U9" i="11"/>
  <c r="V9" i="11"/>
  <c r="X9" i="11"/>
  <c r="AF9" i="11"/>
  <c r="N9" i="11"/>
  <c r="Z9" i="11"/>
  <c r="AD9" i="11"/>
  <c r="AM9" i="11"/>
  <c r="K4" i="11"/>
  <c r="AE26" i="11"/>
  <c r="W26" i="11"/>
  <c r="K15" i="11"/>
  <c r="AB7" i="11"/>
  <c r="AE7" i="11"/>
  <c r="Z7" i="11"/>
  <c r="AD7" i="11"/>
  <c r="T7" i="11"/>
  <c r="AO7" i="11"/>
  <c r="AL7" i="11"/>
  <c r="X7" i="11"/>
  <c r="AH7" i="11"/>
  <c r="W7" i="11"/>
  <c r="AC7" i="11"/>
  <c r="N7" i="11"/>
  <c r="AA288" i="11" s="1" a="1"/>
  <c r="AA288" i="11" s="1"/>
  <c r="AM7" i="11"/>
  <c r="AN7" i="11"/>
  <c r="AG7" i="11"/>
  <c r="M7" i="11"/>
  <c r="AK7" i="11"/>
  <c r="V7" i="11"/>
  <c r="AA7" i="11"/>
  <c r="Y7" i="11"/>
  <c r="U7" i="11"/>
  <c r="AJ7" i="11"/>
  <c r="AF7" i="11"/>
  <c r="AP7" i="11"/>
  <c r="AI7" i="11"/>
  <c r="AQ7" i="11"/>
  <c r="AQ14" i="11"/>
  <c r="T14" i="11"/>
  <c r="AP14" i="11"/>
  <c r="AO14" i="11"/>
  <c r="AM14" i="11"/>
  <c r="AI14" i="11"/>
  <c r="AD14" i="11"/>
  <c r="Z14" i="11"/>
  <c r="AA14" i="11"/>
  <c r="AB14" i="11"/>
  <c r="AE14" i="11"/>
  <c r="AJ14" i="11"/>
  <c r="M14" i="11"/>
  <c r="AF200" i="11" s="1" a="1"/>
  <c r="AF200" i="11" s="1"/>
  <c r="AH14" i="11"/>
  <c r="W14" i="11"/>
  <c r="AG14" i="11"/>
  <c r="AL14" i="11"/>
  <c r="AC14" i="11"/>
  <c r="X14" i="11"/>
  <c r="N14" i="11"/>
  <c r="U14" i="11"/>
  <c r="AN14" i="11"/>
  <c r="Y14" i="11"/>
  <c r="V14" i="11"/>
  <c r="AF14" i="11"/>
  <c r="AK14" i="11"/>
  <c r="AF22" i="11"/>
  <c r="V22" i="11"/>
  <c r="Y22" i="11"/>
  <c r="AK22" i="11"/>
  <c r="AL22" i="11"/>
  <c r="AJ22" i="11"/>
  <c r="AA22" i="11"/>
  <c r="U22" i="11"/>
  <c r="AB22" i="11"/>
  <c r="AE22" i="11"/>
  <c r="M22" i="11"/>
  <c r="AO22" i="11"/>
  <c r="AD22" i="11"/>
  <c r="X22" i="11"/>
  <c r="AH22" i="11"/>
  <c r="AM22" i="11"/>
  <c r="AG22" i="11"/>
  <c r="N22" i="11"/>
  <c r="W22" i="11"/>
  <c r="AQ22" i="11"/>
  <c r="AI22" i="11"/>
  <c r="AP22" i="11"/>
  <c r="Z22" i="11"/>
  <c r="T22" i="11"/>
  <c r="AC22" i="11"/>
  <c r="AN22" i="11"/>
  <c r="K22" i="11"/>
  <c r="K23" i="11"/>
  <c r="N16" i="11"/>
  <c r="V16" i="11"/>
  <c r="X16" i="11"/>
  <c r="AL16" i="11"/>
  <c r="AC16" i="11"/>
  <c r="AO16" i="11"/>
  <c r="AD16" i="11"/>
  <c r="AQ16" i="11"/>
  <c r="AB16" i="11"/>
  <c r="AH16" i="11"/>
  <c r="AE16" i="11"/>
  <c r="T16" i="11"/>
  <c r="AM16" i="11"/>
  <c r="AJ16" i="11"/>
  <c r="AI16" i="11"/>
  <c r="AF16" i="11"/>
  <c r="AK16" i="11"/>
  <c r="M16" i="11"/>
  <c r="AG16" i="11"/>
  <c r="AA16" i="11"/>
  <c r="Y16" i="11"/>
  <c r="U16" i="11"/>
  <c r="Z16" i="11"/>
  <c r="AN16" i="11"/>
  <c r="W16" i="11"/>
  <c r="AP16" i="11"/>
  <c r="N13" i="11"/>
  <c r="AP13" i="11"/>
  <c r="AB13" i="11"/>
  <c r="AJ13" i="11"/>
  <c r="V13" i="11"/>
  <c r="U13" i="11"/>
  <c r="AD13" i="11"/>
  <c r="T13" i="11"/>
  <c r="Z13" i="11"/>
  <c r="AQ13" i="11"/>
  <c r="X13" i="11"/>
  <c r="Y13" i="11"/>
  <c r="AO13" i="11"/>
  <c r="AL13" i="11"/>
  <c r="AN13" i="11"/>
  <c r="M13" i="11"/>
  <c r="AA13" i="11"/>
  <c r="AG13" i="11"/>
  <c r="AH13" i="11"/>
  <c r="AF13" i="11"/>
  <c r="AE13" i="11"/>
  <c r="AC13" i="11"/>
  <c r="AM13" i="11"/>
  <c r="AI13" i="11"/>
  <c r="W13" i="11"/>
  <c r="AK13" i="11"/>
  <c r="AO17" i="11"/>
  <c r="N17" i="11"/>
  <c r="AF17" i="11"/>
  <c r="AN17" i="11"/>
  <c r="X17" i="11"/>
  <c r="AD17" i="11"/>
  <c r="M17" i="11"/>
  <c r="AJ17" i="11"/>
  <c r="V17" i="11"/>
  <c r="AB17" i="11"/>
  <c r="Y17" i="11"/>
  <c r="AA17" i="11"/>
  <c r="AE17" i="11"/>
  <c r="AG17" i="11"/>
  <c r="AK17" i="11"/>
  <c r="W17" i="11"/>
  <c r="AI17" i="11"/>
  <c r="AC17" i="11"/>
  <c r="AM17" i="11"/>
  <c r="AH17" i="11"/>
  <c r="Z17" i="11"/>
  <c r="AL17" i="11"/>
  <c r="T17" i="11"/>
  <c r="U17" i="11"/>
  <c r="AP17" i="11"/>
  <c r="AQ17" i="11"/>
  <c r="U10" i="11"/>
  <c r="AB10" i="11"/>
  <c r="AF10" i="11"/>
  <c r="T10" i="11"/>
  <c r="Y10" i="11"/>
  <c r="AQ10" i="11"/>
  <c r="AH10" i="11"/>
  <c r="M10" i="11"/>
  <c r="AA10" i="11"/>
  <c r="AL10" i="11"/>
  <c r="Z10" i="11"/>
  <c r="AN10" i="11"/>
  <c r="AP10" i="11"/>
  <c r="X10" i="11"/>
  <c r="AC10" i="11"/>
  <c r="W10" i="11"/>
  <c r="AE10" i="11"/>
  <c r="V10" i="11"/>
  <c r="AM10" i="11"/>
  <c r="N10" i="11"/>
  <c r="AI10" i="11"/>
  <c r="AD10" i="11"/>
  <c r="AJ10" i="11"/>
  <c r="AK10" i="11"/>
  <c r="AO10" i="11"/>
  <c r="AG10" i="11"/>
  <c r="AC12" i="11"/>
  <c r="W12" i="11"/>
  <c r="AD12" i="11"/>
  <c r="AL12" i="11"/>
  <c r="AN12" i="11"/>
  <c r="AI12" i="11"/>
  <c r="AK12" i="11"/>
  <c r="AO12" i="11"/>
  <c r="AM12" i="11"/>
  <c r="X12" i="11"/>
  <c r="Z12" i="11"/>
  <c r="AQ12" i="11"/>
  <c r="Y12" i="11"/>
  <c r="V12" i="11"/>
  <c r="N12" i="11"/>
  <c r="AJ12" i="11"/>
  <c r="AE12" i="11"/>
  <c r="AF12" i="11"/>
  <c r="AP12" i="11"/>
  <c r="AA12" i="11"/>
  <c r="AB12" i="11"/>
  <c r="AG12" i="11"/>
  <c r="T12" i="11"/>
  <c r="M12" i="11"/>
  <c r="U12" i="11"/>
  <c r="AH12" i="11"/>
  <c r="AQ11" i="11"/>
  <c r="AP11" i="11"/>
  <c r="X11" i="11"/>
  <c r="AC11" i="11"/>
  <c r="AK11" i="11"/>
  <c r="Y11" i="11"/>
  <c r="V11" i="11"/>
  <c r="AO11" i="11"/>
  <c r="AD11" i="11"/>
  <c r="M11" i="11"/>
  <c r="N11" i="11"/>
  <c r="Z11" i="11"/>
  <c r="AJ11" i="11"/>
  <c r="AA11" i="11"/>
  <c r="AE11" i="11"/>
  <c r="AG11" i="11"/>
  <c r="U11" i="11"/>
  <c r="AL11" i="11"/>
  <c r="AH11" i="11"/>
  <c r="AM11" i="11"/>
  <c r="AF11" i="11"/>
  <c r="AI11" i="11"/>
  <c r="AN11" i="11"/>
  <c r="T11" i="11"/>
  <c r="W11" i="11"/>
  <c r="AB11" i="11"/>
  <c r="AG25" i="11"/>
  <c r="N25" i="11"/>
  <c r="V25" i="11"/>
  <c r="AF25" i="11"/>
  <c r="AE25" i="11"/>
  <c r="AP25" i="11"/>
  <c r="U25" i="11"/>
  <c r="W25" i="11"/>
  <c r="Y25" i="11"/>
  <c r="AC25" i="11"/>
  <c r="AH25" i="11"/>
  <c r="T25" i="11"/>
  <c r="AJ25" i="11"/>
  <c r="AB25" i="11"/>
  <c r="AA25" i="11"/>
  <c r="X25" i="11"/>
  <c r="AQ25" i="11"/>
  <c r="AN25" i="11"/>
  <c r="AL25" i="11"/>
  <c r="AO25" i="11"/>
  <c r="AM25" i="11"/>
  <c r="M25" i="11"/>
  <c r="AK25" i="11"/>
  <c r="AD25" i="11"/>
  <c r="Z25" i="11"/>
  <c r="AI25" i="11"/>
  <c r="AM24" i="11"/>
  <c r="AF24" i="11"/>
  <c r="T24" i="11"/>
  <c r="Y24" i="11"/>
  <c r="AE24" i="11"/>
  <c r="V24" i="11"/>
  <c r="AN24" i="11"/>
  <c r="AO24" i="11"/>
  <c r="AP24" i="11"/>
  <c r="AI24" i="11"/>
  <c r="U24" i="11"/>
  <c r="AG24" i="11"/>
  <c r="M24" i="11"/>
  <c r="AL24" i="11"/>
  <c r="AB24" i="11"/>
  <c r="X24" i="11"/>
  <c r="AJ24" i="11"/>
  <c r="N24" i="11"/>
  <c r="Z24" i="11"/>
  <c r="AH24" i="11"/>
  <c r="AQ24" i="11"/>
  <c r="AC24" i="11"/>
  <c r="AA24" i="11"/>
  <c r="AD24" i="11"/>
  <c r="W24" i="11"/>
  <c r="AK24" i="11"/>
  <c r="K24" i="11"/>
  <c r="AF19" i="11"/>
  <c r="AM19" i="11"/>
  <c r="U19" i="11"/>
  <c r="AQ19" i="11"/>
  <c r="N19" i="11"/>
  <c r="Y19" i="11"/>
  <c r="AL19" i="11"/>
  <c r="AG19" i="11"/>
  <c r="AI19" i="11"/>
  <c r="X19" i="11"/>
  <c r="AN19" i="11"/>
  <c r="AA19" i="11"/>
  <c r="M19" i="11"/>
  <c r="Y212" i="11" s="1" a="1"/>
  <c r="Y212" i="11" s="1"/>
  <c r="V19" i="11"/>
  <c r="AD19" i="11"/>
  <c r="AJ19" i="11"/>
  <c r="Z19" i="11"/>
  <c r="AC19" i="11"/>
  <c r="AP19" i="11"/>
  <c r="T19" i="11"/>
  <c r="AB19" i="11"/>
  <c r="AK19" i="11"/>
  <c r="AH19" i="11"/>
  <c r="W19" i="11"/>
  <c r="AO19" i="11"/>
  <c r="AE19" i="11"/>
  <c r="AD23" i="11"/>
  <c r="AC23" i="11"/>
  <c r="AP23" i="11"/>
  <c r="N23" i="11"/>
  <c r="X23" i="11"/>
  <c r="Z23" i="11"/>
  <c r="AN23" i="11"/>
  <c r="W23" i="11"/>
  <c r="AI23" i="11"/>
  <c r="T23" i="11"/>
  <c r="M23" i="11"/>
  <c r="U23" i="11"/>
  <c r="Y23" i="11"/>
  <c r="AB23" i="11"/>
  <c r="AM23" i="11"/>
  <c r="AA23" i="11"/>
  <c r="AL23" i="11"/>
  <c r="V23" i="11"/>
  <c r="AG23" i="11"/>
  <c r="AJ23" i="11"/>
  <c r="AF23" i="11"/>
  <c r="AK23" i="11"/>
  <c r="AH23" i="11"/>
  <c r="AE23" i="11"/>
  <c r="AO23" i="11"/>
  <c r="AQ23" i="11"/>
  <c r="AC5" i="11"/>
  <c r="AH5" i="11"/>
  <c r="AE5" i="11"/>
  <c r="AK5" i="11"/>
  <c r="U5" i="11"/>
  <c r="AJ5" i="11"/>
  <c r="M5" i="11"/>
  <c r="AA5" i="11"/>
  <c r="V5" i="11"/>
  <c r="N5" i="11"/>
  <c r="AM5" i="11"/>
  <c r="AL5" i="11"/>
  <c r="AQ5" i="11"/>
  <c r="AP5" i="11"/>
  <c r="AG5" i="11"/>
  <c r="AN5" i="11"/>
  <c r="AD5" i="11"/>
  <c r="AB5" i="11"/>
  <c r="Y5" i="11"/>
  <c r="AO5" i="11"/>
  <c r="AF5" i="11"/>
  <c r="Z5" i="11"/>
  <c r="X5" i="11"/>
  <c r="AI5" i="11"/>
  <c r="T5" i="11"/>
  <c r="W5" i="11"/>
  <c r="K19" i="11"/>
  <c r="U212" i="11" a="1"/>
  <c r="U212" i="11" s="1"/>
  <c r="M26" i="11"/>
  <c r="X26" i="11"/>
  <c r="K16" i="11"/>
  <c r="K5" i="11"/>
  <c r="AH26" i="11"/>
  <c r="AG26" i="11"/>
  <c r="Z209" i="11" a="1"/>
  <c r="Z209" i="11" s="1"/>
  <c r="N18" i="11"/>
  <c r="AC267" i="11" s="1" a="1"/>
  <c r="AC267" i="11" s="1"/>
  <c r="S22" i="14" s="1"/>
  <c r="Z18" i="11"/>
  <c r="V18" i="11"/>
  <c r="AC18" i="11"/>
  <c r="W18" i="11"/>
  <c r="X18" i="11"/>
  <c r="AK18" i="11"/>
  <c r="U18" i="11"/>
  <c r="AJ18" i="11"/>
  <c r="T18" i="11"/>
  <c r="AO18" i="11"/>
  <c r="AH18" i="11"/>
  <c r="AM18" i="11"/>
  <c r="AE18" i="11"/>
  <c r="AL18" i="11"/>
  <c r="Y18" i="11"/>
  <c r="AG18" i="11"/>
  <c r="M18" i="11"/>
  <c r="AP18" i="11"/>
  <c r="AD18" i="11"/>
  <c r="AB18" i="11"/>
  <c r="AQ18" i="11"/>
  <c r="AF18" i="11"/>
  <c r="AI18" i="11"/>
  <c r="AA18" i="11"/>
  <c r="AN18" i="11"/>
  <c r="K13" i="11"/>
  <c r="AI209" i="11" a="1"/>
  <c r="AI209" i="11" s="1"/>
  <c r="AP204" i="11" a="1"/>
  <c r="AP204" i="11" s="1"/>
  <c r="AK197" i="11" a="1"/>
  <c r="AK197" i="11" s="1"/>
  <c r="AE206" i="11" a="1"/>
  <c r="AE206" i="11" s="1"/>
  <c r="L274" i="11" a="1"/>
  <c r="L274" i="11" s="1"/>
  <c r="B29" i="14" s="1"/>
  <c r="AO203" i="11" a="1"/>
  <c r="AO203" i="11" s="1"/>
  <c r="AG208" i="11" a="1"/>
  <c r="AG208" i="11" s="1"/>
  <c r="AB265" i="11" a="1"/>
  <c r="AB265" i="11" s="1"/>
  <c r="R20" i="14" s="1"/>
  <c r="AS289" i="11" a="1"/>
  <c r="AS289" i="11" s="1"/>
  <c r="AJ200" i="11" a="1"/>
  <c r="AJ200" i="11" s="1"/>
  <c r="AM190" i="11" a="1"/>
  <c r="AM190" i="11" s="1"/>
  <c r="AA184" i="11" a="1"/>
  <c r="AA184" i="11" s="1"/>
  <c r="X187" i="11" a="1"/>
  <c r="X187" i="11" s="1"/>
  <c r="Z211" i="11" a="1"/>
  <c r="Z211" i="11" s="1"/>
  <c r="AB200" i="11" a="1"/>
  <c r="AB200" i="11" s="1"/>
  <c r="Y193" i="11" a="1"/>
  <c r="Y193" i="11" s="1"/>
  <c r="AN203" i="11" a="1"/>
  <c r="AN203" i="11" s="1"/>
  <c r="V285" i="11" a="1"/>
  <c r="V285" i="11" s="1"/>
  <c r="L46" i="14" s="1"/>
  <c r="AP289" i="11" a="1"/>
  <c r="AP289" i="11" s="1"/>
  <c r="AO260" i="11" a="1"/>
  <c r="AO260" i="11" s="1"/>
  <c r="AE15" i="14" s="1"/>
  <c r="AF290" i="11" a="1"/>
  <c r="AF290" i="11" s="1"/>
  <c r="M266" i="11" a="1"/>
  <c r="M266" i="11" s="1"/>
  <c r="C21" i="14" s="1"/>
  <c r="D21" i="14" s="1"/>
  <c r="AD252" i="11" a="1"/>
  <c r="AD252" i="11" s="1"/>
  <c r="T7" i="14" s="1"/>
  <c r="AA198" i="11" a="1"/>
  <c r="AA198" i="11" s="1"/>
  <c r="L212" i="11" a="1"/>
  <c r="L212" i="11" s="1"/>
  <c r="C39" i="11" s="1"/>
  <c r="W211" i="11" a="1"/>
  <c r="W211" i="11" s="1"/>
  <c r="AC212" i="11" a="1"/>
  <c r="AC212" i="11" s="1"/>
  <c r="AC184" i="11" a="1"/>
  <c r="AC184" i="11" s="1"/>
  <c r="AD198" i="11" a="1"/>
  <c r="AD198" i="11" s="1"/>
  <c r="AK267" i="11" a="1"/>
  <c r="AK267" i="11" s="1"/>
  <c r="AA22" i="14" s="1"/>
  <c r="AD263" i="11" a="1"/>
  <c r="AD263" i="11" s="1"/>
  <c r="T18" i="14" s="1"/>
  <c r="AM261" i="11" a="1"/>
  <c r="AM261" i="11" s="1"/>
  <c r="AC16" i="14" s="1"/>
  <c r="AJ253" i="11" a="1"/>
  <c r="AJ253" i="11" s="1"/>
  <c r="Z8" i="14" s="1"/>
  <c r="K281" i="11" a="1"/>
  <c r="K281" i="11" s="1"/>
  <c r="Z179" i="11" a="1"/>
  <c r="Z179" i="11" s="1"/>
  <c r="AO271" i="11" a="1"/>
  <c r="AO271" i="11" s="1"/>
  <c r="AE26" i="14" s="1"/>
  <c r="AK254" i="11" a="1"/>
  <c r="AK254" i="11" s="1"/>
  <c r="AA9" i="14" s="1"/>
  <c r="AA262" i="11" a="1"/>
  <c r="AA262" i="11" s="1"/>
  <c r="Q17" i="14" s="1"/>
  <c r="AM279" i="11" a="1"/>
  <c r="AM279" i="11" s="1"/>
  <c r="AC40" i="14" s="1"/>
  <c r="AS292" i="11" a="1"/>
  <c r="AS292" i="11" s="1"/>
  <c r="AB257" i="11" a="1"/>
  <c r="AB257" i="11" s="1"/>
  <c r="R12" i="14" s="1"/>
  <c r="AJ255" i="11" a="1"/>
  <c r="AJ255" i="11" s="1"/>
  <c r="Z10" i="14" s="1"/>
  <c r="AJ182" i="11" a="1"/>
  <c r="AJ182" i="11" s="1"/>
  <c r="AB187" i="11" a="1"/>
  <c r="AB187" i="11" s="1"/>
  <c r="L184" i="11" a="1"/>
  <c r="L184" i="11" s="1"/>
  <c r="C11" i="11" s="1"/>
  <c r="AF274" i="11" a="1"/>
  <c r="AF274" i="11" s="1"/>
  <c r="V29" i="14" s="1"/>
  <c r="AG266" i="11" a="1"/>
  <c r="AG266" i="11" s="1"/>
  <c r="W21" i="14" s="1"/>
  <c r="AE269" i="11" a="1"/>
  <c r="AE269" i="11" s="1"/>
  <c r="U24" i="14" s="1"/>
  <c r="U263" i="11" a="1"/>
  <c r="U263" i="11" s="1"/>
  <c r="K18" i="14" s="1"/>
  <c r="L288" i="11" a="1"/>
  <c r="L288" i="11" s="1"/>
  <c r="S293" i="11" a="1"/>
  <c r="S293" i="11" s="1"/>
  <c r="AK210" i="11" a="1"/>
  <c r="AK210" i="11" s="1"/>
  <c r="W212" i="11" a="1"/>
  <c r="W212" i="11" s="1"/>
  <c r="Y184" i="11" a="1"/>
  <c r="Y184" i="11" s="1"/>
  <c r="AN207" i="11" a="1"/>
  <c r="AN207" i="11" s="1"/>
  <c r="V198" i="11" a="1"/>
  <c r="V198" i="11" s="1"/>
  <c r="AL180" i="11" a="1"/>
  <c r="AL180" i="11" s="1"/>
  <c r="T289" i="11" a="1"/>
  <c r="T289" i="11" s="1"/>
  <c r="T288" i="11" a="1"/>
  <c r="T288" i="11" s="1"/>
  <c r="S251" i="11" a="1"/>
  <c r="S251" i="11" s="1"/>
  <c r="AP254" i="11" a="1"/>
  <c r="AP254" i="11" s="1"/>
  <c r="AF9" i="14" s="1"/>
  <c r="AS252" i="11" a="1"/>
  <c r="AS252" i="11" s="1"/>
  <c r="AI7" i="14" s="1"/>
  <c r="AO257" i="11" a="1"/>
  <c r="AO257" i="11" s="1"/>
  <c r="AE12" i="14" s="1"/>
  <c r="M208" i="11" a="1"/>
  <c r="M208" i="11" s="1"/>
  <c r="D35" i="11" s="1"/>
  <c r="E35" i="11" s="1"/>
  <c r="AF184" i="11" a="1"/>
  <c r="AF184" i="11" s="1"/>
  <c r="Z212" i="11" a="1"/>
  <c r="Z212" i="11" s="1"/>
  <c r="AL184" i="11" a="1"/>
  <c r="AL184" i="11" s="1"/>
  <c r="AR255" i="11" a="1"/>
  <c r="AR255" i="11" s="1"/>
  <c r="AH10" i="14" s="1"/>
  <c r="V258" i="11" a="1"/>
  <c r="V258" i="11" s="1"/>
  <c r="L13" i="14" s="1"/>
  <c r="AD283" i="11" a="1"/>
  <c r="AD283" i="11" s="1"/>
  <c r="T44" i="14" s="1"/>
  <c r="AS255" i="11" a="1"/>
  <c r="AS255" i="11" s="1"/>
  <c r="AI10" i="14" s="1"/>
  <c r="AO268" i="11" a="1"/>
  <c r="AO268" i="11" s="1"/>
  <c r="AE23" i="14" s="1"/>
  <c r="M287" i="11" a="1"/>
  <c r="M287" i="11" s="1"/>
  <c r="AR212" i="11" l="1" a="1"/>
  <c r="AR212" i="11" s="1"/>
  <c r="U209" i="11" a="1"/>
  <c r="U209" i="11" s="1"/>
  <c r="M267" i="11" a="1"/>
  <c r="M267" i="11" s="1"/>
  <c r="C22" i="14" s="1"/>
  <c r="D22" i="14" s="1"/>
  <c r="W274" i="11" a="1"/>
  <c r="W274" i="11" s="1"/>
  <c r="M29" i="14" s="1"/>
  <c r="AK276" i="11" a="1"/>
  <c r="AK276" i="11" s="1"/>
  <c r="AA37" i="14" s="1"/>
  <c r="AB270" i="11" a="1"/>
  <c r="AB270" i="11" s="1"/>
  <c r="R25" i="14" s="1"/>
  <c r="V274" i="11" a="1"/>
  <c r="V274" i="11" s="1"/>
  <c r="L29" i="14" s="1"/>
  <c r="AO190" i="11" a="1"/>
  <c r="AO190" i="11" s="1"/>
  <c r="AA207" i="11" a="1"/>
  <c r="AA207" i="11" s="1"/>
  <c r="AS189" i="11" a="1"/>
  <c r="AS189" i="11" s="1"/>
  <c r="AJ254" i="11" a="1"/>
  <c r="AJ254" i="11" s="1"/>
  <c r="Z9" i="14" s="1"/>
  <c r="AK291" i="11" a="1"/>
  <c r="AK291" i="11" s="1"/>
  <c r="AC257" i="11" a="1"/>
  <c r="AC257" i="11" s="1"/>
  <c r="S12" i="14" s="1"/>
  <c r="R289" i="11" a="1"/>
  <c r="R289" i="11" s="1"/>
  <c r="K200" i="11" a="1"/>
  <c r="K200" i="11" s="1"/>
  <c r="B27" i="11" s="1"/>
  <c r="AL182" i="11" a="1"/>
  <c r="AL182" i="11" s="1"/>
  <c r="AO183" i="11" a="1"/>
  <c r="AO183" i="11" s="1"/>
  <c r="AF201" i="11" a="1"/>
  <c r="AF201" i="11" s="1"/>
  <c r="AS269" i="11" a="1"/>
  <c r="AS269" i="11" s="1"/>
  <c r="AI24" i="14" s="1"/>
  <c r="AR279" i="11" a="1"/>
  <c r="AR279" i="11" s="1"/>
  <c r="AH40" i="14" s="1"/>
  <c r="AN291" i="11" a="1"/>
  <c r="AN291" i="11" s="1"/>
  <c r="AA284" i="11" a="1"/>
  <c r="AA284" i="11" s="1"/>
  <c r="Q45" i="14" s="1"/>
  <c r="U186" i="11" a="1"/>
  <c r="U186" i="11" s="1"/>
  <c r="AQ212" i="11" a="1"/>
  <c r="AQ212" i="11" s="1"/>
  <c r="T251" i="11" a="1"/>
  <c r="T251" i="11" s="1"/>
  <c r="L273" i="11" a="1"/>
  <c r="L273" i="11" s="1"/>
  <c r="B28" i="14" s="1"/>
  <c r="L290" i="11" a="1"/>
  <c r="L290" i="11" s="1"/>
  <c r="AR257" i="11" a="1"/>
  <c r="AR257" i="11" s="1"/>
  <c r="AH12" i="14" s="1"/>
  <c r="AH258" i="11" a="1"/>
  <c r="AH258" i="11" s="1"/>
  <c r="X13" i="14" s="1"/>
  <c r="AE203" i="11" a="1"/>
  <c r="AE203" i="11" s="1"/>
  <c r="Y286" i="11" a="1"/>
  <c r="Y286" i="11" s="1"/>
  <c r="O47" i="14" s="1"/>
  <c r="AJ276" i="11" a="1"/>
  <c r="AJ276" i="11" s="1"/>
  <c r="Z37" i="14" s="1"/>
  <c r="AO212" i="11" a="1"/>
  <c r="AO212" i="11" s="1"/>
  <c r="AG284" i="11" a="1"/>
  <c r="AG284" i="11" s="1"/>
  <c r="W45" i="14" s="1"/>
  <c r="AS188" i="11" a="1"/>
  <c r="AS188" i="11" s="1"/>
  <c r="X178" i="11" a="1"/>
  <c r="X178" i="11" s="1"/>
  <c r="X199" i="11" a="1"/>
  <c r="X199" i="11" s="1"/>
  <c r="X192" i="11" a="1"/>
  <c r="X192" i="11" s="1"/>
  <c r="AG293" i="11" a="1"/>
  <c r="AG293" i="11" s="1"/>
  <c r="AJ281" i="11" a="1"/>
  <c r="AJ281" i="11" s="1"/>
  <c r="Z42" i="14" s="1"/>
  <c r="AB289" i="11" a="1"/>
  <c r="AB289" i="11" s="1"/>
  <c r="AN290" i="11" a="1"/>
  <c r="AN290" i="11" s="1"/>
  <c r="M189" i="11" a="1"/>
  <c r="M189" i="11" s="1"/>
  <c r="D16" i="11" s="1"/>
  <c r="E16" i="11" s="1"/>
  <c r="AA204" i="11" a="1"/>
  <c r="AA204" i="11" s="1"/>
  <c r="AI255" i="11" a="1"/>
  <c r="AI255" i="11" s="1"/>
  <c r="Y10" i="14" s="1"/>
  <c r="T188" i="11" a="1"/>
  <c r="T188" i="11" s="1"/>
  <c r="U180" i="11" a="1"/>
  <c r="U180" i="11" s="1"/>
  <c r="AH188" i="11" a="1"/>
  <c r="AH188" i="11" s="1"/>
  <c r="T255" i="11" a="1"/>
  <c r="T255" i="11" s="1"/>
  <c r="J10" i="14" s="1"/>
  <c r="X282" i="11" a="1"/>
  <c r="X282" i="11" s="1"/>
  <c r="N43" i="14" s="1"/>
  <c r="X193" i="11" a="1"/>
  <c r="X193" i="11" s="1"/>
  <c r="AM282" i="11" a="1"/>
  <c r="AM282" i="11" s="1"/>
  <c r="AC43" i="14" s="1"/>
  <c r="AN206" i="11" a="1"/>
  <c r="AN206" i="11" s="1"/>
  <c r="AR206" i="11" a="1"/>
  <c r="AR206" i="11" s="1"/>
  <c r="W181" i="11" a="1"/>
  <c r="W181" i="11" s="1"/>
  <c r="U196" i="11" a="1"/>
  <c r="U196" i="11" s="1"/>
  <c r="AO202" i="11" a="1"/>
  <c r="AO202" i="11" s="1"/>
  <c r="AJ196" i="11" a="1"/>
  <c r="AJ196" i="11" s="1"/>
  <c r="S210" i="11" a="1"/>
  <c r="S210" i="11" s="1"/>
  <c r="M270" i="11" a="1"/>
  <c r="M270" i="11" s="1"/>
  <c r="C25" i="14" s="1"/>
  <c r="D25" i="14" s="1"/>
  <c r="AJ259" i="11" a="1"/>
  <c r="AJ259" i="11" s="1"/>
  <c r="Z14" i="14" s="1"/>
  <c r="AF280" i="11" a="1"/>
  <c r="AF280" i="11" s="1"/>
  <c r="V41" i="14" s="1"/>
  <c r="Y282" i="11" a="1"/>
  <c r="Y282" i="11" s="1"/>
  <c r="O43" i="14" s="1"/>
  <c r="AB205" i="11" a="1"/>
  <c r="AB205" i="11" s="1"/>
  <c r="X210" i="11" a="1"/>
  <c r="X210" i="11" s="1"/>
  <c r="AI274" i="11" a="1"/>
  <c r="AI274" i="11" s="1"/>
  <c r="Y29" i="14" s="1"/>
  <c r="L283" i="11" a="1"/>
  <c r="L283" i="11" s="1"/>
  <c r="B44" i="14" s="1"/>
  <c r="A44" i="14" s="1"/>
  <c r="W286" i="11" a="1"/>
  <c r="W286" i="11" s="1"/>
  <c r="M47" i="14" s="1"/>
  <c r="L291" i="11" a="1"/>
  <c r="L291" i="11" s="1"/>
  <c r="T283" i="11" a="1"/>
  <c r="T283" i="11" s="1"/>
  <c r="J44" i="14" s="1"/>
  <c r="T202" i="11" a="1"/>
  <c r="T202" i="11" s="1"/>
  <c r="L201" i="11" a="1"/>
  <c r="L201" i="11" s="1"/>
  <c r="C28" i="11" s="1"/>
  <c r="AG205" i="11" a="1"/>
  <c r="AG205" i="11" s="1"/>
  <c r="AC196" i="11" a="1"/>
  <c r="AC196" i="11" s="1"/>
  <c r="AP268" i="11" a="1"/>
  <c r="AP268" i="11" s="1"/>
  <c r="AF23" i="14" s="1"/>
  <c r="AL279" i="11" a="1"/>
  <c r="AL279" i="11" s="1"/>
  <c r="AB40" i="14" s="1"/>
  <c r="AC198" i="11" a="1"/>
  <c r="AC198" i="11" s="1"/>
  <c r="AB267" i="11" a="1"/>
  <c r="AB267" i="11" s="1"/>
  <c r="R22" i="14" s="1"/>
  <c r="S213" i="11" a="1"/>
  <c r="S213" i="11" s="1"/>
  <c r="AM178" i="11" a="1"/>
  <c r="AM178" i="11" s="1"/>
  <c r="V253" i="11" a="1"/>
  <c r="V253" i="11" s="1"/>
  <c r="L8" i="14" s="1"/>
  <c r="U273" i="11" a="1"/>
  <c r="U273" i="11" s="1"/>
  <c r="K28" i="14" s="1"/>
  <c r="R284" i="11" a="1"/>
  <c r="R284" i="11" s="1"/>
  <c r="H45" i="14" s="1"/>
  <c r="AR263" i="11" a="1"/>
  <c r="AR263" i="11" s="1"/>
  <c r="AH18" i="14" s="1"/>
  <c r="Z281" i="11" a="1"/>
  <c r="Z281" i="11" s="1"/>
  <c r="P42" i="14" s="1"/>
  <c r="Y256" i="11" a="1"/>
  <c r="Y256" i="11" s="1"/>
  <c r="O11" i="14" s="1"/>
  <c r="X180" i="11" a="1"/>
  <c r="X180" i="11" s="1"/>
  <c r="AP275" i="11" a="1"/>
  <c r="AP275" i="11" s="1"/>
  <c r="AF36" i="14" s="1"/>
  <c r="Z282" i="11" a="1"/>
  <c r="Z282" i="11" s="1"/>
  <c r="P43" i="14" s="1"/>
  <c r="R178" i="11" a="1"/>
  <c r="R178" i="11" s="1"/>
  <c r="U275" i="11" a="1"/>
  <c r="U275" i="11" s="1"/>
  <c r="K36" i="14" s="1"/>
  <c r="S192" i="11" a="1"/>
  <c r="S192" i="11" s="1"/>
  <c r="T205" i="11" a="1"/>
  <c r="T205" i="11" s="1"/>
  <c r="AA206" i="11" a="1"/>
  <c r="AA206" i="11" s="1"/>
  <c r="V183" i="11" a="1"/>
  <c r="V183" i="11" s="1"/>
  <c r="U288" i="11" a="1"/>
  <c r="U288" i="11" s="1"/>
  <c r="AR259" i="11" a="1"/>
  <c r="AR259" i="11" s="1"/>
  <c r="AH14" i="14" s="1"/>
  <c r="AB276" i="11" a="1"/>
  <c r="AB276" i="11" s="1"/>
  <c r="R37" i="14" s="1"/>
  <c r="Z264" i="11" a="1"/>
  <c r="Z264" i="11" s="1"/>
  <c r="P19" i="14" s="1"/>
  <c r="AG277" i="11" a="1"/>
  <c r="AG277" i="11" s="1"/>
  <c r="W38" i="14" s="1"/>
  <c r="AD258" i="11" a="1"/>
  <c r="AD258" i="11" s="1"/>
  <c r="T13" i="14" s="1"/>
  <c r="AH293" i="11" a="1"/>
  <c r="AH293" i="11" s="1"/>
  <c r="R191" i="11" a="1"/>
  <c r="R191" i="11" s="1"/>
  <c r="AJ198" i="11" a="1"/>
  <c r="AJ198" i="11" s="1"/>
  <c r="Z182" i="11" a="1"/>
  <c r="Z182" i="11" s="1"/>
  <c r="AN196" i="11" a="1"/>
  <c r="AN196" i="11" s="1"/>
  <c r="M283" i="11" a="1"/>
  <c r="M283" i="11" s="1"/>
  <c r="C44" i="14" s="1"/>
  <c r="D44" i="14" s="1"/>
  <c r="X253" i="11" a="1"/>
  <c r="X253" i="11" s="1"/>
  <c r="N8" i="14" s="1"/>
  <c r="X287" i="11" a="1"/>
  <c r="X287" i="11" s="1"/>
  <c r="T274" i="11" a="1"/>
  <c r="T274" i="11" s="1"/>
  <c r="J29" i="14" s="1"/>
  <c r="AO187" i="11" a="1"/>
  <c r="AO187" i="11" s="1"/>
  <c r="AD194" i="11" a="1"/>
  <c r="AD194" i="11" s="1"/>
  <c r="K198" i="11" a="1"/>
  <c r="K198" i="11" s="1"/>
  <c r="B25" i="11" s="1"/>
  <c r="Z206" i="11" a="1"/>
  <c r="Z206" i="11" s="1"/>
  <c r="AN184" i="11" a="1"/>
  <c r="AN184" i="11" s="1"/>
  <c r="AP190" i="11" a="1"/>
  <c r="AP190" i="11" s="1"/>
  <c r="Z189" i="11" a="1"/>
  <c r="Z189" i="11" s="1"/>
  <c r="AQ281" i="11" a="1"/>
  <c r="AQ281" i="11" s="1"/>
  <c r="AG42" i="14" s="1"/>
  <c r="AC284" i="11" a="1"/>
  <c r="AC284" i="11" s="1"/>
  <c r="S45" i="14" s="1"/>
  <c r="AH292" i="11" a="1"/>
  <c r="AH292" i="11" s="1"/>
  <c r="L259" i="11" a="1"/>
  <c r="L259" i="11" s="1"/>
  <c r="B14" i="14" s="1"/>
  <c r="R266" i="11" a="1"/>
  <c r="R266" i="11" s="1"/>
  <c r="H21" i="14" s="1"/>
  <c r="AO194" i="11" a="1"/>
  <c r="AO194" i="11" s="1"/>
  <c r="AD205" i="11" a="1"/>
  <c r="AD205" i="11" s="1"/>
  <c r="V262" i="11" a="1"/>
  <c r="V262" i="11" s="1"/>
  <c r="L17" i="14" s="1"/>
  <c r="Y269" i="11" a="1"/>
  <c r="Y269" i="11" s="1"/>
  <c r="O24" i="14" s="1"/>
  <c r="T264" i="11" a="1"/>
  <c r="T264" i="11" s="1"/>
  <c r="J19" i="14" s="1"/>
  <c r="AB288" i="11" a="1"/>
  <c r="AB288" i="11" s="1"/>
  <c r="AO261" i="11" a="1"/>
  <c r="AO261" i="11" s="1"/>
  <c r="AE16" i="14" s="1"/>
  <c r="S185" i="11" a="1"/>
  <c r="S185" i="11" s="1"/>
  <c r="AB181" i="11" a="1"/>
  <c r="AB181" i="11" s="1"/>
  <c r="AE194" i="11" a="1"/>
  <c r="AE194" i="11" s="1"/>
  <c r="AC207" i="11" a="1"/>
  <c r="AC207" i="11" s="1"/>
  <c r="K279" i="11" a="1"/>
  <c r="K279" i="11" s="1"/>
  <c r="AH270" i="11" a="1"/>
  <c r="AH270" i="11" s="1"/>
  <c r="X25" i="14" s="1"/>
  <c r="V257" i="11" a="1"/>
  <c r="V257" i="11" s="1"/>
  <c r="L12" i="14" s="1"/>
  <c r="AS279" i="11" a="1"/>
  <c r="AS279" i="11" s="1"/>
  <c r="AI40" i="14" s="1"/>
  <c r="K283" i="11" a="1"/>
  <c r="K283" i="11" s="1"/>
  <c r="AF186" i="11" a="1"/>
  <c r="AF186" i="11" s="1"/>
  <c r="S183" i="11" a="1"/>
  <c r="S183" i="11" s="1"/>
  <c r="U280" i="11" a="1"/>
  <c r="U280" i="11" s="1"/>
  <c r="K41" i="14" s="1"/>
  <c r="AK290" i="11" a="1"/>
  <c r="AK290" i="11" s="1"/>
  <c r="AD266" i="11" a="1"/>
  <c r="AD266" i="11" s="1"/>
  <c r="T21" i="14" s="1"/>
  <c r="AA289" i="11" a="1"/>
  <c r="AA289" i="11" s="1"/>
  <c r="AL264" i="11" a="1"/>
  <c r="AL264" i="11" s="1"/>
  <c r="AB19" i="14" s="1"/>
  <c r="Y283" i="11" a="1"/>
  <c r="Y283" i="11" s="1"/>
  <c r="O44" i="14" s="1"/>
  <c r="AE208" i="11" a="1"/>
  <c r="AE208" i="11" s="1"/>
  <c r="M277" i="11" a="1"/>
  <c r="M277" i="11" s="1"/>
  <c r="C38" i="14" s="1"/>
  <c r="D38" i="14" s="1"/>
  <c r="AN260" i="11" a="1"/>
  <c r="AN260" i="11" s="1"/>
  <c r="AD15" i="14" s="1"/>
  <c r="AQ211" i="11" a="1"/>
  <c r="AQ211" i="11" s="1"/>
  <c r="AE210" i="11" a="1"/>
  <c r="AE210" i="11" s="1"/>
  <c r="AJ203" i="11" a="1"/>
  <c r="AJ203" i="11" s="1"/>
  <c r="U206" i="11" a="1"/>
  <c r="U206" i="11" s="1"/>
  <c r="AK184" i="11" a="1"/>
  <c r="AK184" i="11" s="1"/>
  <c r="AE191" i="11" a="1"/>
  <c r="AE191" i="11" s="1"/>
  <c r="X275" i="11" a="1"/>
  <c r="X275" i="11" s="1"/>
  <c r="N36" i="14" s="1"/>
  <c r="S258" i="11" a="1"/>
  <c r="S258" i="11" s="1"/>
  <c r="I13" i="14" s="1"/>
  <c r="W252" i="11" a="1"/>
  <c r="W252" i="11" s="1"/>
  <c r="M7" i="14" s="1"/>
  <c r="AM274" i="11" a="1"/>
  <c r="AM274" i="11" s="1"/>
  <c r="AC29" i="14" s="1"/>
  <c r="AN293" i="11" a="1"/>
  <c r="AN293" i="11" s="1"/>
  <c r="AR252" i="11" a="1"/>
  <c r="AR252" i="11" s="1"/>
  <c r="AH7" i="14" s="1"/>
  <c r="AM186" i="11" a="1"/>
  <c r="AM186" i="11" s="1"/>
  <c r="AK268" i="11" a="1"/>
  <c r="AK268" i="11" s="1"/>
  <c r="AA23" i="14" s="1"/>
  <c r="X190" i="11" a="1"/>
  <c r="X190" i="11" s="1"/>
  <c r="AN204" i="11" a="1"/>
  <c r="AN204" i="11" s="1"/>
  <c r="AN210" i="11" a="1"/>
  <c r="AN210" i="11" s="1"/>
  <c r="AJ180" i="11" a="1"/>
  <c r="AJ180" i="11" s="1"/>
  <c r="AG262" i="11" a="1"/>
  <c r="AG262" i="11" s="1"/>
  <c r="W17" i="14" s="1"/>
  <c r="T290" i="11" a="1"/>
  <c r="T290" i="11" s="1"/>
  <c r="AO200" i="11" a="1"/>
  <c r="AO200" i="11" s="1"/>
  <c r="AP280" i="11" a="1"/>
  <c r="AP280" i="11" s="1"/>
  <c r="AF41" i="14" s="1"/>
  <c r="AI197" i="11" a="1"/>
  <c r="AI197" i="11" s="1"/>
  <c r="U204" i="11" a="1"/>
  <c r="U204" i="11" s="1"/>
  <c r="AC181" i="11" a="1"/>
  <c r="AC181" i="11" s="1"/>
  <c r="AC209" i="11" a="1"/>
  <c r="AC209" i="11" s="1"/>
  <c r="Y183" i="11" a="1"/>
  <c r="Y183" i="11" s="1"/>
  <c r="AN251" i="11" a="1"/>
  <c r="AN251" i="11" s="1"/>
  <c r="AB266" i="11" a="1"/>
  <c r="AB266" i="11" s="1"/>
  <c r="R21" i="14" s="1"/>
  <c r="AL263" i="11" a="1"/>
  <c r="AL263" i="11" s="1"/>
  <c r="AB18" i="14" s="1"/>
  <c r="AC272" i="11" a="1"/>
  <c r="AC272" i="11" s="1"/>
  <c r="S27" i="14" s="1"/>
  <c r="U284" i="11" a="1"/>
  <c r="U284" i="11" s="1"/>
  <c r="K45" i="14" s="1"/>
  <c r="L186" i="11" a="1"/>
  <c r="L186" i="11" s="1"/>
  <c r="C13" i="11" s="1"/>
  <c r="AJ188" i="11" a="1"/>
  <c r="AJ188" i="11" s="1"/>
  <c r="AK265" i="11" a="1"/>
  <c r="AK265" i="11" s="1"/>
  <c r="AA20" i="14" s="1"/>
  <c r="AJ271" i="11" a="1"/>
  <c r="AJ271" i="11" s="1"/>
  <c r="Z26" i="14" s="1"/>
  <c r="AJ289" i="11" a="1"/>
  <c r="AJ289" i="11" s="1"/>
  <c r="AD181" i="11" a="1"/>
  <c r="AD181" i="11" s="1"/>
  <c r="S190" i="11" a="1"/>
  <c r="S190" i="11" s="1"/>
  <c r="L180" i="11" a="1"/>
  <c r="L180" i="11" s="1"/>
  <c r="C7" i="11" s="1"/>
  <c r="AC188" i="11" a="1"/>
  <c r="AC188" i="11" s="1"/>
  <c r="Z188" i="11" a="1"/>
  <c r="Z188" i="11" s="1"/>
  <c r="AR213" i="11" a="1"/>
  <c r="AR213" i="11" s="1"/>
  <c r="AN274" i="11" a="1"/>
  <c r="AN274" i="11" s="1"/>
  <c r="AD29" i="14" s="1"/>
  <c r="AI275" i="11" a="1"/>
  <c r="AI275" i="11" s="1"/>
  <c r="Y36" i="14" s="1"/>
  <c r="AK192" i="11" a="1"/>
  <c r="AK192" i="11" s="1"/>
  <c r="AR283" i="11" a="1"/>
  <c r="AR283" i="11" s="1"/>
  <c r="AH44" i="14" s="1"/>
  <c r="AS194" i="11" a="1"/>
  <c r="AS194" i="11" s="1"/>
  <c r="AD197" i="11" a="1"/>
  <c r="AD197" i="11" s="1"/>
  <c r="AR251" i="11" a="1"/>
  <c r="AR251" i="11" s="1"/>
  <c r="AE292" i="11" a="1"/>
  <c r="AE292" i="11" s="1"/>
  <c r="AQ291" i="11" a="1"/>
  <c r="AQ291" i="11" s="1"/>
  <c r="AC289" i="11" a="1"/>
  <c r="AC289" i="11" s="1"/>
  <c r="AI280" i="11" a="1"/>
  <c r="AI280" i="11" s="1"/>
  <c r="Y41" i="14" s="1"/>
  <c r="T286" i="11" a="1"/>
  <c r="T286" i="11" s="1"/>
  <c r="J47" i="14" s="1"/>
  <c r="AG254" i="11" a="1"/>
  <c r="AG254" i="11" s="1"/>
  <c r="W9" i="14" s="1"/>
  <c r="X289" i="11" a="1"/>
  <c r="X289" i="11" s="1"/>
  <c r="Z256" i="11" a="1"/>
  <c r="Z256" i="11" s="1"/>
  <c r="P11" i="14" s="1"/>
  <c r="K259" i="11" a="1"/>
  <c r="K259" i="11" s="1"/>
  <c r="AR179" i="11" a="1"/>
  <c r="AR179" i="11" s="1"/>
  <c r="AM283" i="11" a="1"/>
  <c r="AM283" i="11" s="1"/>
  <c r="AC44" i="14" s="1"/>
  <c r="AP195" i="11" a="1"/>
  <c r="AP195" i="11" s="1"/>
  <c r="T208" i="11" a="1"/>
  <c r="T208" i="11" s="1"/>
  <c r="AC183" i="11" a="1"/>
  <c r="AC183" i="11" s="1"/>
  <c r="U257" i="11" a="1"/>
  <c r="U257" i="11" s="1"/>
  <c r="K12" i="14" s="1"/>
  <c r="AR253" i="11" a="1"/>
  <c r="AR253" i="11" s="1"/>
  <c r="AH8" i="14" s="1"/>
  <c r="AN267" i="11" a="1"/>
  <c r="AN267" i="11" s="1"/>
  <c r="AD22" i="14" s="1"/>
  <c r="AO255" i="11" a="1"/>
  <c r="AO255" i="11" s="1"/>
  <c r="AE10" i="14" s="1"/>
  <c r="R275" i="11" a="1"/>
  <c r="R275" i="11" s="1"/>
  <c r="H36" i="14" s="1"/>
  <c r="W272" i="11" a="1"/>
  <c r="W272" i="11" s="1"/>
  <c r="M27" i="14" s="1"/>
  <c r="K261" i="11" a="1"/>
  <c r="K261" i="11" s="1"/>
  <c r="AN205" i="11" a="1"/>
  <c r="AN205" i="11" s="1"/>
  <c r="X284" i="11" a="1"/>
  <c r="X284" i="11" s="1"/>
  <c r="N45" i="14" s="1"/>
  <c r="AG182" i="11" a="1"/>
  <c r="AG182" i="11" s="1"/>
  <c r="AP203" i="11" a="1"/>
  <c r="AP203" i="11" s="1"/>
  <c r="AI287" i="11" a="1"/>
  <c r="AI287" i="11" s="1"/>
  <c r="X263" i="11" a="1"/>
  <c r="X263" i="11" s="1"/>
  <c r="N18" i="14" s="1"/>
  <c r="M279" i="11" a="1"/>
  <c r="M279" i="11" s="1"/>
  <c r="C40" i="14" s="1"/>
  <c r="D40" i="14" s="1"/>
  <c r="AM277" i="11" a="1"/>
  <c r="AM277" i="11" s="1"/>
  <c r="AC38" i="14" s="1"/>
  <c r="X293" i="11" a="1"/>
  <c r="X293" i="11" s="1"/>
  <c r="AG193" i="11" a="1"/>
  <c r="AG193" i="11" s="1"/>
  <c r="U210" i="11" a="1"/>
  <c r="U210" i="11" s="1"/>
  <c r="AR209" i="11" a="1"/>
  <c r="AR209" i="11" s="1"/>
  <c r="AE197" i="11" a="1"/>
  <c r="AE197" i="11" s="1"/>
  <c r="Z208" i="11" a="1"/>
  <c r="Z208" i="11" s="1"/>
  <c r="K276" i="11" a="1"/>
  <c r="K276" i="11" s="1"/>
  <c r="AO282" i="11" a="1"/>
  <c r="AO282" i="11" s="1"/>
  <c r="AE43" i="14" s="1"/>
  <c r="AE270" i="11" a="1"/>
  <c r="AE270" i="11" s="1"/>
  <c r="U25" i="14" s="1"/>
  <c r="AO291" i="11" a="1"/>
  <c r="AO291" i="11" s="1"/>
  <c r="AJ189" i="11" a="1"/>
  <c r="AJ189" i="11" s="1"/>
  <c r="AO199" i="11" a="1"/>
  <c r="AO199" i="11" s="1"/>
  <c r="K184" i="11" a="1"/>
  <c r="K184" i="11" s="1"/>
  <c r="B11" i="11" s="1"/>
  <c r="L196" i="11" a="1"/>
  <c r="L196" i="11" s="1"/>
  <c r="C23" i="11" s="1"/>
  <c r="U252" i="11" a="1"/>
  <c r="U252" i="11" s="1"/>
  <c r="K7" i="14" s="1"/>
  <c r="AK262" i="11" a="1"/>
  <c r="AK262" i="11" s="1"/>
  <c r="AA17" i="14" s="1"/>
  <c r="AP253" i="11" a="1"/>
  <c r="AP253" i="11" s="1"/>
  <c r="AF8" i="14" s="1"/>
  <c r="Z291" i="11" a="1"/>
  <c r="Z291" i="11" s="1"/>
  <c r="AG257" i="11" a="1"/>
  <c r="AG257" i="11" s="1"/>
  <c r="W12" i="14" s="1"/>
  <c r="AO189" i="11" a="1"/>
  <c r="AO189" i="11" s="1"/>
  <c r="AF192" i="11" a="1"/>
  <c r="AF192" i="11" s="1"/>
  <c r="T183" i="11" a="1"/>
  <c r="T183" i="11" s="1"/>
  <c r="U178" i="11" a="1"/>
  <c r="U178" i="11" s="1"/>
  <c r="S289" i="11" a="1"/>
  <c r="S289" i="11" s="1"/>
  <c r="AP271" i="11" a="1"/>
  <c r="AP271" i="11" s="1"/>
  <c r="AF26" i="14" s="1"/>
  <c r="AB290" i="11" a="1"/>
  <c r="AB290" i="11" s="1"/>
  <c r="AJ283" i="11" a="1"/>
  <c r="AJ283" i="11" s="1"/>
  <c r="Z44" i="14" s="1"/>
  <c r="K194" i="11" a="1"/>
  <c r="K194" i="11" s="1"/>
  <c r="B21" i="11" s="1"/>
  <c r="AR186" i="11" a="1"/>
  <c r="AR186" i="11" s="1"/>
  <c r="AE277" i="11" a="1"/>
  <c r="AE277" i="11" s="1"/>
  <c r="U38" i="14" s="1"/>
  <c r="X277" i="11" a="1"/>
  <c r="X277" i="11" s="1"/>
  <c r="N38" i="14" s="1"/>
  <c r="T281" i="11" a="1"/>
  <c r="T281" i="11" s="1"/>
  <c r="J42" i="14" s="1"/>
  <c r="K267" i="11" a="1"/>
  <c r="K267" i="11" s="1"/>
  <c r="AE273" i="11" a="1"/>
  <c r="AE273" i="11" s="1"/>
  <c r="U28" i="14" s="1"/>
  <c r="AR277" i="11" a="1"/>
  <c r="AR277" i="11" s="1"/>
  <c r="AH38" i="14" s="1"/>
  <c r="AD185" i="11" a="1"/>
  <c r="AD185" i="11" s="1"/>
  <c r="AN286" i="11" a="1"/>
  <c r="AN286" i="11" s="1"/>
  <c r="AD47" i="14" s="1"/>
  <c r="X271" i="11" a="1"/>
  <c r="X271" i="11" s="1"/>
  <c r="N26" i="14" s="1"/>
  <c r="AC255" i="11" a="1"/>
  <c r="AC255" i="11" s="1"/>
  <c r="S10" i="14" s="1"/>
  <c r="U253" i="11" a="1"/>
  <c r="U253" i="11" s="1"/>
  <c r="K8" i="14" s="1"/>
  <c r="AE265" i="11" a="1"/>
  <c r="AE265" i="11" s="1"/>
  <c r="U20" i="14" s="1"/>
  <c r="K189" i="11" a="1"/>
  <c r="K189" i="11" s="1"/>
  <c r="B16" i="11" s="1"/>
  <c r="AJ184" i="11" a="1"/>
  <c r="AJ184" i="11" s="1"/>
  <c r="X204" i="11" a="1"/>
  <c r="X204" i="11" s="1"/>
  <c r="K253" i="11" a="1"/>
  <c r="K253" i="11" s="1"/>
  <c r="AE289" i="11" a="1"/>
  <c r="AE289" i="11" s="1"/>
  <c r="AP284" i="11" a="1"/>
  <c r="AP284" i="11" s="1"/>
  <c r="AF45" i="14" s="1"/>
  <c r="AA258" i="11" a="1"/>
  <c r="AA258" i="11" s="1"/>
  <c r="Q13" i="14" s="1"/>
  <c r="AG251" i="11" a="1"/>
  <c r="AG251" i="11" s="1"/>
  <c r="AC186" i="11" a="1"/>
  <c r="AC186" i="11" s="1"/>
  <c r="AQ253" i="11" a="1"/>
  <c r="AQ253" i="11" s="1"/>
  <c r="AG8" i="14" s="1"/>
  <c r="L263" i="11" a="1"/>
  <c r="L263" i="11" s="1"/>
  <c r="B18" i="14" s="1"/>
  <c r="AE183" i="11" a="1"/>
  <c r="AE183" i="11" s="1"/>
  <c r="W195" i="11" a="1"/>
  <c r="W195" i="11" s="1"/>
  <c r="AE190" i="11" a="1"/>
  <c r="AE190" i="11" s="1"/>
  <c r="AD291" i="11" a="1"/>
  <c r="AD291" i="11" s="1"/>
  <c r="K255" i="11" a="1"/>
  <c r="K255" i="11" s="1"/>
  <c r="M282" i="11" a="1"/>
  <c r="M282" i="11" s="1"/>
  <c r="C43" i="14" s="1"/>
  <c r="D43" i="14" s="1"/>
  <c r="AI269" i="11" a="1"/>
  <c r="AI269" i="11" s="1"/>
  <c r="Y24" i="14" s="1"/>
  <c r="AD254" i="11" a="1"/>
  <c r="AD254" i="11" s="1"/>
  <c r="T9" i="14" s="1"/>
  <c r="AG203" i="11" a="1"/>
  <c r="AG203" i="11" s="1"/>
  <c r="AF180" i="11" a="1"/>
  <c r="AF180" i="11" s="1"/>
  <c r="M185" i="11" a="1"/>
  <c r="M185" i="11" s="1"/>
  <c r="D12" i="11" s="1"/>
  <c r="E12" i="11" s="1"/>
  <c r="AI279" i="11" a="1"/>
  <c r="AI279" i="11" s="1"/>
  <c r="Y40" i="14" s="1"/>
  <c r="AC283" i="11" a="1"/>
  <c r="AC283" i="11" s="1"/>
  <c r="S44" i="14" s="1"/>
  <c r="AH279" i="11" a="1"/>
  <c r="AH279" i="11" s="1"/>
  <c r="X40" i="14" s="1"/>
  <c r="M280" i="11" a="1"/>
  <c r="M280" i="11" s="1"/>
  <c r="C41" i="14" s="1"/>
  <c r="D41" i="14" s="1"/>
  <c r="AO201" i="11" a="1"/>
  <c r="AO201" i="11" s="1"/>
  <c r="Z271" i="11" a="1"/>
  <c r="Z271" i="11" s="1"/>
  <c r="P26" i="14" s="1"/>
  <c r="K211" i="11" a="1"/>
  <c r="K211" i="11" s="1"/>
  <c r="B38" i="11" s="1"/>
  <c r="AO209" i="11" a="1"/>
  <c r="AO209" i="11" s="1"/>
  <c r="AS265" i="11" a="1"/>
  <c r="AS265" i="11" s="1"/>
  <c r="AI20" i="14" s="1"/>
  <c r="AJ268" i="11" a="1"/>
  <c r="AJ268" i="11" s="1"/>
  <c r="Z23" i="14" s="1"/>
  <c r="AR256" i="11" a="1"/>
  <c r="AR256" i="11" s="1"/>
  <c r="AH11" i="14" s="1"/>
  <c r="AQ282" i="11" a="1"/>
  <c r="AQ282" i="11" s="1"/>
  <c r="AG43" i="14" s="1"/>
  <c r="Y186" i="11" a="1"/>
  <c r="Y186" i="11" s="1"/>
  <c r="AG188" i="11" a="1"/>
  <c r="AG188" i="11" s="1"/>
  <c r="V203" i="11" a="1"/>
  <c r="V203" i="11" s="1"/>
  <c r="V206" i="11" a="1"/>
  <c r="V206" i="11" s="1"/>
  <c r="T271" i="11" a="1"/>
  <c r="T271" i="11" s="1"/>
  <c r="J26" i="14" s="1"/>
  <c r="AO284" i="11" a="1"/>
  <c r="AO284" i="11" s="1"/>
  <c r="AE45" i="14" s="1"/>
  <c r="AF263" i="11" a="1"/>
  <c r="AF263" i="11" s="1"/>
  <c r="V18" i="14" s="1"/>
  <c r="AD277" i="11" a="1"/>
  <c r="AD277" i="11" s="1"/>
  <c r="T38" i="14" s="1"/>
  <c r="T185" i="11" a="1"/>
  <c r="T185" i="11" s="1"/>
  <c r="K190" i="11" a="1"/>
  <c r="K190" i="11" s="1"/>
  <c r="B17" i="11" s="1"/>
  <c r="AE179" i="11" a="1"/>
  <c r="AE179" i="11" s="1"/>
  <c r="L262" i="11" a="1"/>
  <c r="L262" i="11" s="1"/>
  <c r="B17" i="14" s="1"/>
  <c r="AA282" i="11" a="1"/>
  <c r="AA282" i="11" s="1"/>
  <c r="Q43" i="14" s="1"/>
  <c r="AI206" i="11" a="1"/>
  <c r="AI206" i="11" s="1"/>
  <c r="AS267" i="11" a="1"/>
  <c r="AS267" i="11" s="1"/>
  <c r="AI22" i="14" s="1"/>
  <c r="X276" i="11" a="1"/>
  <c r="X276" i="11" s="1"/>
  <c r="N37" i="14" s="1"/>
  <c r="S206" i="11" a="1"/>
  <c r="S206" i="11" s="1"/>
  <c r="AE178" i="11" a="1"/>
  <c r="AE178" i="11" s="1"/>
  <c r="AC251" i="11" a="1"/>
  <c r="AC251" i="11" s="1"/>
  <c r="AM270" i="11" a="1"/>
  <c r="AM270" i="11" s="1"/>
  <c r="AC25" i="14" s="1"/>
  <c r="AK292" i="11" a="1"/>
  <c r="AK292" i="11" s="1"/>
  <c r="AD271" i="11" a="1"/>
  <c r="AD271" i="11" s="1"/>
  <c r="T26" i="14" s="1"/>
  <c r="M199" i="11" a="1"/>
  <c r="M199" i="11" s="1"/>
  <c r="D26" i="11" s="1"/>
  <c r="E26" i="11" s="1"/>
  <c r="AC180" i="11" a="1"/>
  <c r="AC180" i="11" s="1"/>
  <c r="AL207" i="11" a="1"/>
  <c r="AL207" i="11" s="1"/>
  <c r="AM269" i="11" a="1"/>
  <c r="AM269" i="11" s="1"/>
  <c r="AC24" i="14" s="1"/>
  <c r="S284" i="11" a="1"/>
  <c r="S284" i="11" s="1"/>
  <c r="I45" i="14" s="1"/>
  <c r="L210" i="11" a="1"/>
  <c r="L210" i="11" s="1"/>
  <c r="C37" i="11" s="1"/>
  <c r="AN268" i="11" a="1"/>
  <c r="AN268" i="11" s="1"/>
  <c r="AD23" i="14" s="1"/>
  <c r="L281" i="11" a="1"/>
  <c r="L281" i="11" s="1"/>
  <c r="B42" i="14" s="1"/>
  <c r="A42" i="14" s="1"/>
  <c r="M179" i="11" a="1"/>
  <c r="M179" i="11" s="1"/>
  <c r="D6" i="11" s="1"/>
  <c r="E6" i="11" s="1"/>
  <c r="AS293" i="11" a="1"/>
  <c r="AS293" i="11" s="1"/>
  <c r="M193" i="11" a="1"/>
  <c r="M193" i="11" s="1"/>
  <c r="D20" i="11" s="1"/>
  <c r="E20" i="11" s="1"/>
  <c r="AE211" i="11" a="1"/>
  <c r="AE211" i="11" s="1"/>
  <c r="K212" i="11" a="1"/>
  <c r="K212" i="11" s="1"/>
  <c r="B39" i="11" s="1"/>
  <c r="AG195" i="11" a="1"/>
  <c r="AG195" i="11" s="1"/>
  <c r="AC269" i="11" a="1"/>
  <c r="AC269" i="11" s="1"/>
  <c r="S24" i="14" s="1"/>
  <c r="AQ272" i="11" a="1"/>
  <c r="AQ272" i="11" s="1"/>
  <c r="AG27" i="14" s="1"/>
  <c r="AE189" i="11" a="1"/>
  <c r="AE189" i="11" s="1"/>
  <c r="L278" i="11" a="1"/>
  <c r="L278" i="11" s="1"/>
  <c r="B39" i="14" s="1"/>
  <c r="A39" i="14" s="1"/>
  <c r="AJ197" i="11" a="1"/>
  <c r="AJ197" i="11" s="1"/>
  <c r="W189" i="11" a="1"/>
  <c r="W189" i="11" s="1"/>
  <c r="V193" i="11" a="1"/>
  <c r="V193" i="11" s="1"/>
  <c r="AH277" i="11" a="1"/>
  <c r="AH277" i="11" s="1"/>
  <c r="X38" i="14" s="1"/>
  <c r="AC273" i="11" a="1"/>
  <c r="AC273" i="11" s="1"/>
  <c r="S28" i="14" s="1"/>
  <c r="AO279" i="11" a="1"/>
  <c r="AO279" i="11" s="1"/>
  <c r="AE40" i="14" s="1"/>
  <c r="R260" i="11" a="1"/>
  <c r="R260" i="11" s="1"/>
  <c r="H15" i="14" s="1"/>
  <c r="V278" i="11" a="1"/>
  <c r="V278" i="11" s="1"/>
  <c r="L39" i="14" s="1"/>
  <c r="AH196" i="11" a="1"/>
  <c r="AH196" i="11" s="1"/>
  <c r="L254" i="11" a="1"/>
  <c r="L254" i="11" s="1"/>
  <c r="B9" i="14" s="1"/>
  <c r="AJ185" i="11" a="1"/>
  <c r="AJ185" i="11" s="1"/>
  <c r="U201" i="11" a="1"/>
  <c r="U201" i="11" s="1"/>
  <c r="AL256" i="11" a="1"/>
  <c r="AL256" i="11" s="1"/>
  <c r="AB11" i="14" s="1"/>
  <c r="AN252" i="11" a="1"/>
  <c r="AN252" i="11" s="1"/>
  <c r="AD7" i="14" s="1"/>
  <c r="AA291" i="11" a="1"/>
  <c r="AA291" i="11" s="1"/>
  <c r="AB292" i="11" a="1"/>
  <c r="AB292" i="11" s="1"/>
  <c r="AK271" i="11" a="1"/>
  <c r="AK271" i="11" s="1"/>
  <c r="AA26" i="14" s="1"/>
  <c r="M254" i="11" a="1"/>
  <c r="M254" i="11" s="1"/>
  <c r="C9" i="14" s="1"/>
  <c r="D9" i="14" s="1"/>
  <c r="AA191" i="11" a="1"/>
  <c r="AA191" i="11" s="1"/>
  <c r="AM197" i="11" a="1"/>
  <c r="AM197" i="11" s="1"/>
  <c r="AH209" i="11" a="1"/>
  <c r="AH209" i="11" s="1"/>
  <c r="AA252" i="11" a="1"/>
  <c r="AA252" i="11" s="1"/>
  <c r="Q7" i="14" s="1"/>
  <c r="W282" i="11" a="1"/>
  <c r="W282" i="11" s="1"/>
  <c r="M43" i="14" s="1"/>
  <c r="X272" i="11" a="1"/>
  <c r="X272" i="11" s="1"/>
  <c r="N27" i="14" s="1"/>
  <c r="AL272" i="11" a="1"/>
  <c r="AL272" i="11" s="1"/>
  <c r="AB27" i="14" s="1"/>
  <c r="AA277" i="11" a="1"/>
  <c r="AA277" i="11" s="1"/>
  <c r="Q38" i="14" s="1"/>
  <c r="AB211" i="11" a="1"/>
  <c r="AB211" i="11" s="1"/>
  <c r="AB201" i="11" a="1"/>
  <c r="AB201" i="11" s="1"/>
  <c r="AC208" i="11" a="1"/>
  <c r="AC208" i="11" s="1"/>
  <c r="X252" i="11" a="1"/>
  <c r="X252" i="11" s="1"/>
  <c r="N7" i="14" s="1"/>
  <c r="AA261" i="11" a="1"/>
  <c r="AA261" i="11" s="1"/>
  <c r="Q16" i="14" s="1"/>
  <c r="X285" i="11" a="1"/>
  <c r="X285" i="11" s="1"/>
  <c r="N46" i="14" s="1"/>
  <c r="AA197" i="11" a="1"/>
  <c r="AA197" i="11" s="1"/>
  <c r="U261" i="11" a="1"/>
  <c r="U261" i="11" s="1"/>
  <c r="K16" i="14" s="1"/>
  <c r="AC253" i="11" a="1"/>
  <c r="AC253" i="11" s="1"/>
  <c r="S8" i="14" s="1"/>
  <c r="AK255" i="11" a="1"/>
  <c r="AK255" i="11" s="1"/>
  <c r="AA10" i="14" s="1"/>
  <c r="AS195" i="11" a="1"/>
  <c r="AS195" i="11" s="1"/>
  <c r="AQ267" i="11" a="1"/>
  <c r="AQ267" i="11" s="1"/>
  <c r="AG22" i="14" s="1"/>
  <c r="AQ273" i="11" a="1"/>
  <c r="AQ273" i="11" s="1"/>
  <c r="AG28" i="14" s="1"/>
  <c r="AN271" i="11" a="1"/>
  <c r="AN271" i="11" s="1"/>
  <c r="AD26" i="14" s="1"/>
  <c r="AJ256" i="11" a="1"/>
  <c r="AJ256" i="11" s="1"/>
  <c r="Z11" i="14" s="1"/>
  <c r="AF269" i="11" a="1"/>
  <c r="AF269" i="11" s="1"/>
  <c r="V24" i="14" s="1"/>
  <c r="R276" i="11" a="1"/>
  <c r="R276" i="11" s="1"/>
  <c r="H37" i="14" s="1"/>
  <c r="AF210" i="11" a="1"/>
  <c r="AF210" i="11" s="1"/>
  <c r="AK194" i="11" a="1"/>
  <c r="AK194" i="11" s="1"/>
  <c r="AC281" i="11" a="1"/>
  <c r="AC281" i="11" s="1"/>
  <c r="S42" i="14" s="1"/>
  <c r="AF283" i="11" a="1"/>
  <c r="AF283" i="11" s="1"/>
  <c r="V44" i="14" s="1"/>
  <c r="V251" i="11" a="1"/>
  <c r="V251" i="11" s="1"/>
  <c r="AB291" i="11" a="1"/>
  <c r="AB291" i="11" s="1"/>
  <c r="Z202" i="11" a="1"/>
  <c r="Z202" i="11" s="1"/>
  <c r="AR284" i="11" a="1"/>
  <c r="AR284" i="11" s="1"/>
  <c r="AH45" i="14" s="1"/>
  <c r="AB261" i="11" a="1"/>
  <c r="AB261" i="11" s="1"/>
  <c r="R16" i="14" s="1"/>
  <c r="V275" i="11" a="1"/>
  <c r="V275" i="11" s="1"/>
  <c r="L36" i="14" s="1"/>
  <c r="AE186" i="11" a="1"/>
  <c r="AE186" i="11" s="1"/>
  <c r="Y275" i="11" a="1"/>
  <c r="Y275" i="11" s="1"/>
  <c r="O36" i="14" s="1"/>
  <c r="AI288" i="11" a="1"/>
  <c r="AI288" i="11" s="1"/>
  <c r="AF198" i="11" a="1"/>
  <c r="AF198" i="11" s="1"/>
  <c r="AC202" i="11" a="1"/>
  <c r="AC202" i="11" s="1"/>
  <c r="M202" i="11" a="1"/>
  <c r="M202" i="11" s="1"/>
  <c r="D29" i="11" s="1"/>
  <c r="E29" i="11" s="1"/>
  <c r="R274" i="11" a="1"/>
  <c r="R274" i="11" s="1"/>
  <c r="H29" i="14" s="1"/>
  <c r="X269" i="11" a="1"/>
  <c r="X269" i="11" s="1"/>
  <c r="N24" i="14" s="1"/>
  <c r="AC254" i="11" a="1"/>
  <c r="AC254" i="11" s="1"/>
  <c r="S9" i="14" s="1"/>
  <c r="AP212" i="11" a="1"/>
  <c r="AP212" i="11" s="1"/>
  <c r="AL277" i="11" a="1"/>
  <c r="AL277" i="11" s="1"/>
  <c r="AB38" i="14" s="1"/>
  <c r="AF207" i="11" a="1"/>
  <c r="AF207" i="11" s="1"/>
  <c r="AI190" i="11" a="1"/>
  <c r="AI190" i="11" s="1"/>
  <c r="M198" i="11" a="1"/>
  <c r="M198" i="11" s="1"/>
  <c r="D25" i="11" s="1"/>
  <c r="E25" i="11" s="1"/>
  <c r="R207" i="11" a="1"/>
  <c r="R207" i="11" s="1"/>
  <c r="W209" i="11" a="1"/>
  <c r="W209" i="11" s="1"/>
  <c r="X194" i="11" a="1"/>
  <c r="X194" i="11" s="1"/>
  <c r="Y197" i="11" a="1"/>
  <c r="Y197" i="11" s="1"/>
  <c r="X281" i="11" a="1"/>
  <c r="X281" i="11" s="1"/>
  <c r="N42" i="14" s="1"/>
  <c r="W279" i="11" a="1"/>
  <c r="W279" i="11" s="1"/>
  <c r="M40" i="14" s="1"/>
  <c r="AH288" i="11" a="1"/>
  <c r="AH288" i="11" s="1"/>
  <c r="AL274" i="11" a="1"/>
  <c r="AL274" i="11" s="1"/>
  <c r="AB29" i="14" s="1"/>
  <c r="W270" i="11" a="1"/>
  <c r="W270" i="11" s="1"/>
  <c r="M25" i="14" s="1"/>
  <c r="Y187" i="11" a="1"/>
  <c r="Y187" i="11" s="1"/>
  <c r="AS272" i="11" a="1"/>
  <c r="AS272" i="11" s="1"/>
  <c r="AI27" i="14" s="1"/>
  <c r="S265" i="11" a="1"/>
  <c r="S265" i="11" s="1"/>
  <c r="I20" i="14" s="1"/>
  <c r="AH274" i="11" a="1"/>
  <c r="AH274" i="11" s="1"/>
  <c r="X29" i="14" s="1"/>
  <c r="AL283" i="11" a="1"/>
  <c r="AL283" i="11" s="1"/>
  <c r="AB44" i="14" s="1"/>
  <c r="AJ265" i="11" a="1"/>
  <c r="AJ265" i="11" s="1"/>
  <c r="Z20" i="14" s="1"/>
  <c r="AH273" i="11" a="1"/>
  <c r="AH273" i="11" s="1"/>
  <c r="X28" i="14" s="1"/>
  <c r="AL289" i="11" a="1"/>
  <c r="AL289" i="11" s="1"/>
  <c r="AB204" i="11" a="1"/>
  <c r="AB204" i="11" s="1"/>
  <c r="AI212" i="11" a="1"/>
  <c r="AI212" i="11" s="1"/>
  <c r="AH211" i="11" a="1"/>
  <c r="AH211" i="11" s="1"/>
  <c r="AL282" i="11" a="1"/>
  <c r="AL282" i="11" s="1"/>
  <c r="AB43" i="14" s="1"/>
  <c r="AJ266" i="11" a="1"/>
  <c r="AJ266" i="11" s="1"/>
  <c r="Z21" i="14" s="1"/>
  <c r="L256" i="11" a="1"/>
  <c r="L256" i="11" s="1"/>
  <c r="B11" i="14" s="1"/>
  <c r="AN181" i="11" a="1"/>
  <c r="AN181" i="11" s="1"/>
  <c r="AB282" i="11" a="1"/>
  <c r="AB282" i="11" s="1"/>
  <c r="R43" i="14" s="1"/>
  <c r="V179" i="11" a="1"/>
  <c r="V179" i="11" s="1"/>
  <c r="X207" i="11" a="1"/>
  <c r="X207" i="11" s="1"/>
  <c r="AQ195" i="11" a="1"/>
  <c r="AQ195" i="11" s="1"/>
  <c r="AC203" i="11" a="1"/>
  <c r="AC203" i="11" s="1"/>
  <c r="AN263" i="11" a="1"/>
  <c r="AN263" i="11" s="1"/>
  <c r="AD18" i="14" s="1"/>
  <c r="AQ268" i="11" a="1"/>
  <c r="AQ268" i="11" s="1"/>
  <c r="AG23" i="14" s="1"/>
  <c r="AI293" i="11" a="1"/>
  <c r="AI293" i="11" s="1"/>
  <c r="AN213" i="11" a="1"/>
  <c r="AN213" i="11" s="1"/>
  <c r="U266" i="11" a="1"/>
  <c r="U266" i="11" s="1"/>
  <c r="K21" i="14" s="1"/>
  <c r="M274" i="11" a="1"/>
  <c r="M274" i="11" s="1"/>
  <c r="C29" i="14" s="1"/>
  <c r="D29" i="14" s="1"/>
  <c r="AJ274" i="11" a="1"/>
  <c r="AJ274" i="11" s="1"/>
  <c r="Z29" i="14" s="1"/>
  <c r="AK274" i="11" a="1"/>
  <c r="AK274" i="11" s="1"/>
  <c r="AA29" i="14" s="1"/>
  <c r="AQ205" i="11" a="1"/>
  <c r="AQ205" i="11" s="1"/>
  <c r="AJ275" i="11" a="1"/>
  <c r="AJ275" i="11" s="1"/>
  <c r="Z36" i="14" s="1"/>
  <c r="AB252" i="11" a="1"/>
  <c r="AB252" i="11" s="1"/>
  <c r="R7" i="14" s="1"/>
  <c r="AS278" i="11" a="1"/>
  <c r="AS278" i="11" s="1"/>
  <c r="AI39" i="14" s="1"/>
  <c r="AB255" i="11" a="1"/>
  <c r="AB255" i="11" s="1"/>
  <c r="R10" i="14" s="1"/>
  <c r="V277" i="11" a="1"/>
  <c r="V277" i="11" s="1"/>
  <c r="L38" i="14" s="1"/>
  <c r="AG278" i="11" a="1"/>
  <c r="AG278" i="11" s="1"/>
  <c r="W39" i="14" s="1"/>
  <c r="K195" i="11" a="1"/>
  <c r="K195" i="11" s="1"/>
  <c r="B22" i="11" s="1"/>
  <c r="X189" i="11" a="1"/>
  <c r="X189" i="11" s="1"/>
  <c r="AS210" i="11" a="1"/>
  <c r="AS210" i="11" s="1"/>
  <c r="M278" i="11" a="1"/>
  <c r="M278" i="11" s="1"/>
  <c r="C39" i="14" s="1"/>
  <c r="D39" i="14" s="1"/>
  <c r="AK278" i="11" a="1"/>
  <c r="AK278" i="11" s="1"/>
  <c r="AA39" i="14" s="1"/>
  <c r="AG292" i="11" a="1"/>
  <c r="AG292" i="11" s="1"/>
  <c r="AA255" i="11" a="1"/>
  <c r="AA255" i="11" s="1"/>
  <c r="Q10" i="14" s="1"/>
  <c r="AH192" i="11" a="1"/>
  <c r="AH192" i="11" s="1"/>
  <c r="L267" i="11" a="1"/>
  <c r="L267" i="11" s="1"/>
  <c r="B22" i="14" s="1"/>
  <c r="Z268" i="11" a="1"/>
  <c r="Z268" i="11" s="1"/>
  <c r="P23" i="14" s="1"/>
  <c r="AK269" i="11" a="1"/>
  <c r="AK269" i="11" s="1"/>
  <c r="AA24" i="14" s="1"/>
  <c r="AC182" i="11" a="1"/>
  <c r="AC182" i="11" s="1"/>
  <c r="AN284" i="11" a="1"/>
  <c r="AN284" i="11" s="1"/>
  <c r="AD45" i="14" s="1"/>
  <c r="U285" i="11" a="1"/>
  <c r="U285" i="11" s="1"/>
  <c r="K46" i="14" s="1"/>
  <c r="AL179" i="11" a="1"/>
  <c r="AL179" i="11" s="1"/>
  <c r="X181" i="11" a="1"/>
  <c r="X181" i="11" s="1"/>
  <c r="AD190" i="11" a="1"/>
  <c r="AD190" i="11" s="1"/>
  <c r="AN178" i="11" a="1"/>
  <c r="AN178" i="11" s="1"/>
  <c r="Y258" i="11" a="1"/>
  <c r="Y258" i="11" s="1"/>
  <c r="O13" i="14" s="1"/>
  <c r="Y292" i="11" a="1"/>
  <c r="Y292" i="11" s="1"/>
  <c r="L260" i="11" a="1"/>
  <c r="L260" i="11" s="1"/>
  <c r="B15" i="14" s="1"/>
  <c r="T197" i="11" a="1"/>
  <c r="T197" i="11" s="1"/>
  <c r="W205" i="11" a="1"/>
  <c r="W205" i="11" s="1"/>
  <c r="U207" i="11" a="1"/>
  <c r="U207" i="11" s="1"/>
  <c r="AD191" i="11" a="1"/>
  <c r="AD191" i="11" s="1"/>
  <c r="AB197" i="11" a="1"/>
  <c r="AB197" i="11" s="1"/>
  <c r="Z210" i="11" a="1"/>
  <c r="Z210" i="11" s="1"/>
  <c r="AH210" i="11" a="1"/>
  <c r="AH210" i="11" s="1"/>
  <c r="L208" i="11" a="1"/>
  <c r="L208" i="11" s="1"/>
  <c r="C35" i="11" s="1"/>
  <c r="AM275" i="11" a="1"/>
  <c r="AM275" i="11" s="1"/>
  <c r="AC36" i="14" s="1"/>
  <c r="AJ262" i="11" a="1"/>
  <c r="AJ262" i="11" s="1"/>
  <c r="Z17" i="14" s="1"/>
  <c r="X279" i="11" a="1"/>
  <c r="X279" i="11" s="1"/>
  <c r="N40" i="14" s="1"/>
  <c r="V264" i="11" a="1"/>
  <c r="V264" i="11" s="1"/>
  <c r="L19" i="14" s="1"/>
  <c r="T273" i="11" a="1"/>
  <c r="T273" i="11" s="1"/>
  <c r="J28" i="14" s="1"/>
  <c r="AQ261" i="11" a="1"/>
  <c r="AQ261" i="11" s="1"/>
  <c r="AG16" i="14" s="1"/>
  <c r="M290" i="11" a="1"/>
  <c r="M290" i="11" s="1"/>
  <c r="AF196" i="11" a="1"/>
  <c r="AF196" i="11" s="1"/>
  <c r="AJ204" i="11" a="1"/>
  <c r="AJ204" i="11" s="1"/>
  <c r="S201" i="11" a="1"/>
  <c r="S201" i="11" s="1"/>
  <c r="AL190" i="11" a="1"/>
  <c r="AL190" i="11" s="1"/>
  <c r="AG264" i="11" a="1"/>
  <c r="AG264" i="11" s="1"/>
  <c r="W19" i="14" s="1"/>
  <c r="AO259" i="11" a="1"/>
  <c r="AO259" i="11" s="1"/>
  <c r="AE14" i="14" s="1"/>
  <c r="AL284" i="11" a="1"/>
  <c r="AL284" i="11" s="1"/>
  <c r="AB45" i="14" s="1"/>
  <c r="L269" i="11" a="1"/>
  <c r="L269" i="11" s="1"/>
  <c r="B24" i="14" s="1"/>
  <c r="AQ283" i="11" a="1"/>
  <c r="AQ283" i="11" s="1"/>
  <c r="AG44" i="14" s="1"/>
  <c r="AF262" i="11" a="1"/>
  <c r="AF262" i="11" s="1"/>
  <c r="V17" i="14" s="1"/>
  <c r="R179" i="11" a="1"/>
  <c r="R179" i="11" s="1"/>
  <c r="AB184" i="11" a="1"/>
  <c r="AB184" i="11" s="1"/>
  <c r="W178" i="11" a="1"/>
  <c r="W178" i="11" s="1"/>
  <c r="AL196" i="11" a="1"/>
  <c r="AL196" i="11" s="1"/>
  <c r="AS184" i="11" a="1"/>
  <c r="AS184" i="11" s="1"/>
  <c r="R257" i="11" a="1"/>
  <c r="R257" i="11" s="1"/>
  <c r="H12" i="14" s="1"/>
  <c r="AJ288" i="11" a="1"/>
  <c r="AJ288" i="11" s="1"/>
  <c r="AP274" i="11" a="1"/>
  <c r="AP274" i="11" s="1"/>
  <c r="AF29" i="14" s="1"/>
  <c r="AC210" i="11" a="1"/>
  <c r="AC210" i="11" s="1"/>
  <c r="AK208" i="11" a="1"/>
  <c r="AK208" i="11" s="1"/>
  <c r="AP213" i="11" a="1"/>
  <c r="AP213" i="11" s="1"/>
  <c r="Z213" i="11" a="1"/>
  <c r="Z213" i="11" s="1"/>
  <c r="AB178" i="11" a="1"/>
  <c r="AB178" i="11" s="1"/>
  <c r="AL205" i="11" a="1"/>
  <c r="AL205" i="11" s="1"/>
  <c r="L264" i="11" a="1"/>
  <c r="L264" i="11" s="1"/>
  <c r="B19" i="14" s="1"/>
  <c r="AR276" i="11" a="1"/>
  <c r="AR276" i="11" s="1"/>
  <c r="AH37" i="14" s="1"/>
  <c r="AL259" i="11" a="1"/>
  <c r="AL259" i="11" s="1"/>
  <c r="AB14" i="14" s="1"/>
  <c r="AO290" i="11" a="1"/>
  <c r="AO290" i="11" s="1"/>
  <c r="AO254" i="11" a="1"/>
  <c r="AO254" i="11" s="1"/>
  <c r="AE9" i="14" s="1"/>
  <c r="AC264" i="11" a="1"/>
  <c r="AC264" i="11" s="1"/>
  <c r="S19" i="14" s="1"/>
  <c r="AL290" i="11" a="1"/>
  <c r="AL290" i="11" s="1"/>
  <c r="AN281" i="11" a="1"/>
  <c r="AN281" i="11" s="1"/>
  <c r="AD42" i="14" s="1"/>
  <c r="AR264" i="11" a="1"/>
  <c r="AR264" i="11" s="1"/>
  <c r="AH19" i="14" s="1"/>
  <c r="AM251" i="11" a="1"/>
  <c r="AM251" i="11" s="1"/>
  <c r="K258" i="11" a="1"/>
  <c r="K258" i="11" s="1"/>
  <c r="V279" i="11" a="1"/>
  <c r="V279" i="11" s="1"/>
  <c r="L40" i="14" s="1"/>
  <c r="AC194" i="11" a="1"/>
  <c r="AC194" i="11" s="1"/>
  <c r="R269" i="11" a="1"/>
  <c r="R269" i="11" s="1"/>
  <c r="H24" i="14" s="1"/>
  <c r="S274" i="11" a="1"/>
  <c r="S274" i="11" s="1"/>
  <c r="I29" i="14" s="1"/>
  <c r="R209" i="11" a="1"/>
  <c r="R209" i="11" s="1"/>
  <c r="AE200" i="11" a="1"/>
  <c r="AE200" i="11" s="1"/>
  <c r="Z196" i="11" a="1"/>
  <c r="Z196" i="11" s="1"/>
  <c r="AL267" i="11" a="1"/>
  <c r="AL267" i="11" s="1"/>
  <c r="AB22" i="14" s="1"/>
  <c r="AB284" i="11" a="1"/>
  <c r="AB284" i="11" s="1"/>
  <c r="R45" i="14" s="1"/>
  <c r="AJ267" i="11" a="1"/>
  <c r="AJ267" i="11" s="1"/>
  <c r="Z22" i="14" s="1"/>
  <c r="AM284" i="11" a="1"/>
  <c r="AM284" i="11" s="1"/>
  <c r="AC45" i="14" s="1"/>
  <c r="X186" i="11" a="1"/>
  <c r="X186" i="11" s="1"/>
  <c r="V261" i="11" a="1"/>
  <c r="V261" i="11" s="1"/>
  <c r="L16" i="14" s="1"/>
  <c r="AM293" i="11" a="1"/>
  <c r="AM293" i="11" s="1"/>
  <c r="AJ277" i="11" a="1"/>
  <c r="AJ277" i="11" s="1"/>
  <c r="Z38" i="14" s="1"/>
  <c r="K263" i="11" a="1"/>
  <c r="K263" i="11" s="1"/>
  <c r="L284" i="11" a="1"/>
  <c r="L284" i="11" s="1"/>
  <c r="B45" i="14" s="1"/>
  <c r="A45" i="14" s="1"/>
  <c r="L188" i="11" a="1"/>
  <c r="L188" i="11" s="1"/>
  <c r="C15" i="11" s="1"/>
  <c r="M210" i="11" a="1"/>
  <c r="M210" i="11" s="1"/>
  <c r="D37" i="11" s="1"/>
  <c r="E37" i="11" s="1"/>
  <c r="AI194" i="11" a="1"/>
  <c r="AI194" i="11" s="1"/>
  <c r="AC192" i="11" a="1"/>
  <c r="AC192" i="11" s="1"/>
  <c r="Z185" i="11" a="1"/>
  <c r="Z185" i="11" s="1"/>
  <c r="M292" i="11" a="1"/>
  <c r="M292" i="11" s="1"/>
  <c r="L289" i="11" a="1"/>
  <c r="L289" i="11" s="1"/>
  <c r="W275" i="11" a="1"/>
  <c r="W275" i="11" s="1"/>
  <c r="M36" i="14" s="1"/>
  <c r="AD192" i="11" a="1"/>
  <c r="AD192" i="11" s="1"/>
  <c r="AH201" i="11" a="1"/>
  <c r="AH201" i="11" s="1"/>
  <c r="AS196" i="11" a="1"/>
  <c r="AS196" i="11" s="1"/>
  <c r="AN180" i="11" a="1"/>
  <c r="AN180" i="11" s="1"/>
  <c r="AI196" i="11" a="1"/>
  <c r="AI196" i="11" s="1"/>
  <c r="AB185" i="11" a="1"/>
  <c r="AB185" i="11" s="1"/>
  <c r="AA187" i="11" a="1"/>
  <c r="AA187" i="11" s="1"/>
  <c r="AJ194" i="11" a="1"/>
  <c r="AJ194" i="11" s="1"/>
  <c r="AB272" i="11" a="1"/>
  <c r="AB272" i="11" s="1"/>
  <c r="R27" i="14" s="1"/>
  <c r="AB256" i="11" a="1"/>
  <c r="AB256" i="11" s="1"/>
  <c r="R11" i="14" s="1"/>
  <c r="S253" i="11" a="1"/>
  <c r="S253" i="11" s="1"/>
  <c r="I8" i="14" s="1"/>
  <c r="X255" i="11" a="1"/>
  <c r="X255" i="11" s="1"/>
  <c r="N10" i="14" s="1"/>
  <c r="X254" i="11" a="1"/>
  <c r="X254" i="11" s="1"/>
  <c r="N9" i="14" s="1"/>
  <c r="Z275" i="11" a="1"/>
  <c r="Z275" i="11" s="1"/>
  <c r="P36" i="14" s="1"/>
  <c r="AG286" i="11" a="1"/>
  <c r="AG286" i="11" s="1"/>
  <c r="W47" i="14" s="1"/>
  <c r="AQ197" i="11" a="1"/>
  <c r="AQ197" i="11" s="1"/>
  <c r="AF212" i="11" a="1"/>
  <c r="AF212" i="11" s="1"/>
  <c r="AS198" i="11" a="1"/>
  <c r="AS198" i="11" s="1"/>
  <c r="AP182" i="11" a="1"/>
  <c r="AP182" i="11" s="1"/>
  <c r="AA274" i="11" a="1"/>
  <c r="AA274" i="11" s="1"/>
  <c r="Q29" i="14" s="1"/>
  <c r="AF284" i="11" a="1"/>
  <c r="AF284" i="11" s="1"/>
  <c r="V45" i="14" s="1"/>
  <c r="AQ254" i="11" a="1"/>
  <c r="AQ254" i="11" s="1"/>
  <c r="AG9" i="14" s="1"/>
  <c r="AR292" i="11" a="1"/>
  <c r="AR292" i="11" s="1"/>
  <c r="Z278" i="11" a="1"/>
  <c r="Z278" i="11" s="1"/>
  <c r="P39" i="14" s="1"/>
  <c r="S282" i="11" a="1"/>
  <c r="S282" i="11" s="1"/>
  <c r="I43" i="14" s="1"/>
  <c r="K202" i="11" a="1"/>
  <c r="K202" i="11" s="1"/>
  <c r="B29" i="11" s="1"/>
  <c r="S180" i="11" a="1"/>
  <c r="S180" i="11" s="1"/>
  <c r="AK203" i="11" a="1"/>
  <c r="AK203" i="11" s="1"/>
  <c r="W206" i="11" a="1"/>
  <c r="W206" i="11" s="1"/>
  <c r="AR287" i="11" a="1"/>
  <c r="AR287" i="11" s="1"/>
  <c r="M285" i="11" a="1"/>
  <c r="M285" i="11" s="1"/>
  <c r="C46" i="14" s="1"/>
  <c r="D46" i="14" s="1"/>
  <c r="AC279" i="11" a="1"/>
  <c r="AC279" i="11" s="1"/>
  <c r="S40" i="14" s="1"/>
  <c r="T292" i="11" a="1"/>
  <c r="T292" i="11" s="1"/>
  <c r="Y199" i="11" a="1"/>
  <c r="Y199" i="11" s="1"/>
  <c r="AK191" i="11" a="1"/>
  <c r="AK191" i="11" s="1"/>
  <c r="AK272" i="11" a="1"/>
  <c r="AK272" i="11" s="1"/>
  <c r="AA27" i="14" s="1"/>
  <c r="AC189" i="11" a="1"/>
  <c r="AC189" i="11" s="1"/>
  <c r="R202" i="11" a="1"/>
  <c r="R202" i="11" s="1"/>
  <c r="Y195" i="11" a="1"/>
  <c r="Y195" i="11" s="1"/>
  <c r="X259" i="11" a="1"/>
  <c r="X259" i="11" s="1"/>
  <c r="N14" i="14" s="1"/>
  <c r="AM265" i="11" a="1"/>
  <c r="AM265" i="11" s="1"/>
  <c r="AC20" i="14" s="1"/>
  <c r="X268" i="11" a="1"/>
  <c r="X268" i="11" s="1"/>
  <c r="N23" i="14" s="1"/>
  <c r="X286" i="11" a="1"/>
  <c r="X286" i="11" s="1"/>
  <c r="N47" i="14" s="1"/>
  <c r="S286" i="11" a="1"/>
  <c r="S286" i="11" s="1"/>
  <c r="I47" i="14" s="1"/>
  <c r="AC282" i="11" a="1"/>
  <c r="AC282" i="11" s="1"/>
  <c r="S43" i="14" s="1"/>
  <c r="AA256" i="11" a="1"/>
  <c r="AA256" i="11" s="1"/>
  <c r="Q11" i="14" s="1"/>
  <c r="AE264" i="11" a="1"/>
  <c r="AE264" i="11" s="1"/>
  <c r="U19" i="14" s="1"/>
  <c r="AI186" i="11" a="1"/>
  <c r="AI186" i="11" s="1"/>
  <c r="AF261" i="11" a="1"/>
  <c r="AF261" i="11" s="1"/>
  <c r="V16" i="14" s="1"/>
  <c r="W278" i="11" a="1"/>
  <c r="W278" i="11" s="1"/>
  <c r="M39" i="14" s="1"/>
  <c r="AL288" i="11" a="1"/>
  <c r="AL288" i="11" s="1"/>
  <c r="K181" i="11" a="1"/>
  <c r="K181" i="11" s="1"/>
  <c r="B8" i="11" s="1"/>
  <c r="AA264" i="11" a="1"/>
  <c r="AA264" i="11" s="1"/>
  <c r="Q19" i="14" s="1"/>
  <c r="S283" i="11" a="1"/>
  <c r="S283" i="11" s="1"/>
  <c r="I44" i="14" s="1"/>
  <c r="AA203" i="11" a="1"/>
  <c r="AA203" i="11" s="1"/>
  <c r="AQ208" i="11" a="1"/>
  <c r="AQ208" i="11" s="1"/>
  <c r="AH193" i="11" a="1"/>
  <c r="AH193" i="11" s="1"/>
  <c r="AA281" i="11" a="1"/>
  <c r="AA281" i="11" s="1"/>
  <c r="Q42" i="14" s="1"/>
  <c r="AA292" i="11" a="1"/>
  <c r="AA292" i="11" s="1"/>
  <c r="AB273" i="11" a="1"/>
  <c r="AB273" i="11" s="1"/>
  <c r="R28" i="14" s="1"/>
  <c r="V288" i="11" a="1"/>
  <c r="V288" i="11" s="1"/>
  <c r="AD289" i="11" a="1"/>
  <c r="AD289" i="11" s="1"/>
  <c r="S278" i="11" a="1"/>
  <c r="S278" i="11" s="1"/>
  <c r="I39" i="14" s="1"/>
  <c r="U287" i="11" a="1"/>
  <c r="U287" i="11" s="1"/>
  <c r="U274" i="11" a="1"/>
  <c r="U274" i="11" s="1"/>
  <c r="K29" i="14" s="1"/>
  <c r="T261" i="11" a="1"/>
  <c r="T261" i="11" s="1"/>
  <c r="J16" i="14" s="1"/>
  <c r="U251" i="11" a="1"/>
  <c r="U251" i="11" s="1"/>
  <c r="AJ191" i="11" a="1"/>
  <c r="AJ191" i="11" s="1"/>
  <c r="T187" i="11" a="1"/>
  <c r="T187" i="11" s="1"/>
  <c r="X209" i="11" a="1"/>
  <c r="X209" i="11" s="1"/>
  <c r="AR190" i="11" a="1"/>
  <c r="AR190" i="11" s="1"/>
  <c r="AK263" i="11" a="1"/>
  <c r="AK263" i="11" s="1"/>
  <c r="AA18" i="14" s="1"/>
  <c r="X265" i="11" a="1"/>
  <c r="X265" i="11" s="1"/>
  <c r="N20" i="14" s="1"/>
  <c r="AG272" i="11" a="1"/>
  <c r="AG272" i="11" s="1"/>
  <c r="W27" i="14" s="1"/>
  <c r="AF258" i="11" a="1"/>
  <c r="AF258" i="11" s="1"/>
  <c r="V13" i="14" s="1"/>
  <c r="S262" i="11" a="1"/>
  <c r="S262" i="11" s="1"/>
  <c r="I17" i="14" s="1"/>
  <c r="AS206" i="11" a="1"/>
  <c r="AS206" i="11" s="1"/>
  <c r="AI205" i="11" a="1"/>
  <c r="AI205" i="11" s="1"/>
  <c r="AI210" i="11" a="1"/>
  <c r="AI210" i="11" s="1"/>
  <c r="AE213" i="11" a="1"/>
  <c r="AE213" i="11" s="1"/>
  <c r="AM182" i="11" a="1"/>
  <c r="AM182" i="11" s="1"/>
  <c r="U205" i="11" a="1"/>
  <c r="U205" i="11" s="1"/>
  <c r="AD211" i="11" a="1"/>
  <c r="AD211" i="11" s="1"/>
  <c r="AL206" i="11" a="1"/>
  <c r="AL206" i="11" s="1"/>
  <c r="W213" i="11" a="1"/>
  <c r="W213" i="11" s="1"/>
  <c r="AS204" i="11" a="1"/>
  <c r="AS204" i="11" s="1"/>
  <c r="AA192" i="11" a="1"/>
  <c r="AA192" i="11" s="1"/>
  <c r="AR189" i="11" a="1"/>
  <c r="AR189" i="11" s="1"/>
  <c r="R192" i="11" a="1"/>
  <c r="R192" i="11" s="1"/>
  <c r="U181" i="11" a="1"/>
  <c r="U181" i="11" s="1"/>
  <c r="AJ211" i="11" a="1"/>
  <c r="AJ211" i="11" s="1"/>
  <c r="AI192" i="11" a="1"/>
  <c r="AI192" i="11" s="1"/>
  <c r="L191" i="11" a="1"/>
  <c r="L191" i="11" s="1"/>
  <c r="C18" i="11" s="1"/>
  <c r="M190" i="11" a="1"/>
  <c r="M190" i="11" s="1"/>
  <c r="D17" i="11" s="1"/>
  <c r="E17" i="11" s="1"/>
  <c r="R204" i="11" a="1"/>
  <c r="R204" i="11" s="1"/>
  <c r="AC185" i="11" a="1"/>
  <c r="AC185" i="11" s="1"/>
  <c r="AL199" i="11" a="1"/>
  <c r="AL199" i="11" s="1"/>
  <c r="AK213" i="11" a="1"/>
  <c r="AK213" i="11" s="1"/>
  <c r="M188" i="11" a="1"/>
  <c r="M188" i="11" s="1"/>
  <c r="D15" i="11" s="1"/>
  <c r="E15" i="11" s="1"/>
  <c r="R186" i="11" a="1"/>
  <c r="R186" i="11" s="1"/>
  <c r="AC197" i="11" a="1"/>
  <c r="AC197" i="11" s="1"/>
  <c r="AF195" i="11" a="1"/>
  <c r="AF195" i="11" s="1"/>
  <c r="Y205" i="11" a="1"/>
  <c r="Y205" i="11" s="1"/>
  <c r="T201" i="11" a="1"/>
  <c r="T201" i="11" s="1"/>
  <c r="Z178" i="11" a="1"/>
  <c r="Z178" i="11" s="1"/>
  <c r="R208" i="11" a="1"/>
  <c r="R208" i="11" s="1"/>
  <c r="AC201" i="11" a="1"/>
  <c r="AC201" i="11" s="1"/>
  <c r="AI181" i="11" a="1"/>
  <c r="AI181" i="11" s="1"/>
  <c r="W251" i="11" a="1"/>
  <c r="W251" i="11" s="1"/>
  <c r="R254" i="11" a="1"/>
  <c r="R254" i="11" s="1"/>
  <c r="H9" i="14" s="1"/>
  <c r="AH269" i="11" a="1"/>
  <c r="AH269" i="11" s="1"/>
  <c r="X24" i="14" s="1"/>
  <c r="K274" i="11" a="1"/>
  <c r="K274" i="11" s="1"/>
  <c r="AK287" i="11" a="1"/>
  <c r="AK287" i="11" s="1"/>
  <c r="AS259" i="11" a="1"/>
  <c r="AS259" i="11" s="1"/>
  <c r="AI14" i="14" s="1"/>
  <c r="AF179" i="11" a="1"/>
  <c r="AF179" i="11" s="1"/>
  <c r="X208" i="11" a="1"/>
  <c r="X208" i="11" s="1"/>
  <c r="U197" i="11" a="1"/>
  <c r="U197" i="11" s="1"/>
  <c r="S199" i="11" a="1"/>
  <c r="S199" i="11" s="1"/>
  <c r="AK283" i="11" a="1"/>
  <c r="AK283" i="11" s="1"/>
  <c r="AA44" i="14" s="1"/>
  <c r="T257" i="11" a="1"/>
  <c r="T257" i="11" s="1"/>
  <c r="J12" i="14" s="1"/>
  <c r="Z285" i="11" a="1"/>
  <c r="Z285" i="11" s="1"/>
  <c r="P46" i="14" s="1"/>
  <c r="AM287" i="11" a="1"/>
  <c r="AM287" i="11" s="1"/>
  <c r="Y265" i="11" a="1"/>
  <c r="Y265" i="11" s="1"/>
  <c r="O20" i="14" s="1"/>
  <c r="AB285" i="11" a="1"/>
  <c r="AB285" i="11" s="1"/>
  <c r="R46" i="14" s="1"/>
  <c r="AJ201" i="11" a="1"/>
  <c r="AJ201" i="11" s="1"/>
  <c r="AJ179" i="11" a="1"/>
  <c r="AJ179" i="11" s="1"/>
  <c r="X202" i="11" a="1"/>
  <c r="X202" i="11" s="1"/>
  <c r="AO179" i="11" a="1"/>
  <c r="AO179" i="11" s="1"/>
  <c r="AD292" i="11" a="1"/>
  <c r="AD292" i="11" s="1"/>
  <c r="AL291" i="11" a="1"/>
  <c r="AL291" i="11" s="1"/>
  <c r="AJ291" i="11" a="1"/>
  <c r="AJ291" i="11" s="1"/>
  <c r="U269" i="11" a="1"/>
  <c r="U269" i="11" s="1"/>
  <c r="K24" i="14" s="1"/>
  <c r="W201" i="11" a="1"/>
  <c r="W201" i="11" s="1"/>
  <c r="W182" i="11" a="1"/>
  <c r="W182" i="11" s="1"/>
  <c r="AO274" i="11" a="1"/>
  <c r="AO274" i="11" s="1"/>
  <c r="AE29" i="14" s="1"/>
  <c r="AJ207" i="11" a="1"/>
  <c r="AJ207" i="11" s="1"/>
  <c r="AE196" i="11" a="1"/>
  <c r="AE196" i="11" s="1"/>
  <c r="AJ195" i="11" a="1"/>
  <c r="AJ195" i="11" s="1"/>
  <c r="AR281" i="11" a="1"/>
  <c r="AR281" i="11" s="1"/>
  <c r="AH42" i="14" s="1"/>
  <c r="AG256" i="11" a="1"/>
  <c r="AG256" i="11" s="1"/>
  <c r="W11" i="14" s="1"/>
  <c r="Y253" i="11" a="1"/>
  <c r="Y253" i="11" s="1"/>
  <c r="O8" i="14" s="1"/>
  <c r="AH254" i="11" a="1"/>
  <c r="AH254" i="11" s="1"/>
  <c r="X9" i="14" s="1"/>
  <c r="Y260" i="11" a="1"/>
  <c r="Y260" i="11" s="1"/>
  <c r="O15" i="14" s="1"/>
  <c r="L275" i="11" a="1"/>
  <c r="L275" i="11" s="1"/>
  <c r="B36" i="14" s="1"/>
  <c r="B33" i="14" s="1"/>
  <c r="S271" i="11" a="1"/>
  <c r="S271" i="11" s="1"/>
  <c r="I26" i="14" s="1"/>
  <c r="AC270" i="11" a="1"/>
  <c r="AC270" i="11" s="1"/>
  <c r="S25" i="14" s="1"/>
  <c r="AI203" i="11" a="1"/>
  <c r="AI203" i="11" s="1"/>
  <c r="Y277" i="11" a="1"/>
  <c r="Y277" i="11" s="1"/>
  <c r="O38" i="14" s="1"/>
  <c r="AE288" i="11" a="1"/>
  <c r="AE288" i="11" s="1"/>
  <c r="W277" i="11" a="1"/>
  <c r="W277" i="11" s="1"/>
  <c r="M38" i="14" s="1"/>
  <c r="AS205" i="11" a="1"/>
  <c r="AS205" i="11" s="1"/>
  <c r="AO256" i="11" a="1"/>
  <c r="AO256" i="11" s="1"/>
  <c r="AE11" i="14" s="1"/>
  <c r="S268" i="11" a="1"/>
  <c r="S268" i="11" s="1"/>
  <c r="I23" i="14" s="1"/>
  <c r="V209" i="11" a="1"/>
  <c r="V209" i="11" s="1"/>
  <c r="AR210" i="11" a="1"/>
  <c r="AR210" i="11" s="1"/>
  <c r="AR207" i="11" a="1"/>
  <c r="AR207" i="11" s="1"/>
  <c r="T269" i="11" a="1"/>
  <c r="T269" i="11" s="1"/>
  <c r="J24" i="14" s="1"/>
  <c r="M263" i="11" a="1"/>
  <c r="M263" i="11" s="1"/>
  <c r="C18" i="14" s="1"/>
  <c r="D18" i="14" s="1"/>
  <c r="AB260" i="11" a="1"/>
  <c r="AB260" i="11" s="1"/>
  <c r="R15" i="14" s="1"/>
  <c r="AQ269" i="11" a="1"/>
  <c r="AQ269" i="11" s="1"/>
  <c r="AG24" i="14" s="1"/>
  <c r="AS268" i="11" a="1"/>
  <c r="AS268" i="11" s="1"/>
  <c r="AI23" i="14" s="1"/>
  <c r="AP263" i="11" a="1"/>
  <c r="AP263" i="11" s="1"/>
  <c r="AF18" i="14" s="1"/>
  <c r="AK270" i="11" a="1"/>
  <c r="AK270" i="11" s="1"/>
  <c r="AA25" i="14" s="1"/>
  <c r="X288" i="11" a="1"/>
  <c r="X288" i="11" s="1"/>
  <c r="AR262" i="11" a="1"/>
  <c r="AR262" i="11" s="1"/>
  <c r="AH17" i="14" s="1"/>
  <c r="Z276" i="11" a="1"/>
  <c r="Z276" i="11" s="1"/>
  <c r="P37" i="14" s="1"/>
  <c r="AD180" i="11" a="1"/>
  <c r="AD180" i="11" s="1"/>
  <c r="AD212" i="11" a="1"/>
  <c r="AD212" i="11" s="1"/>
  <c r="AH208" i="11" a="1"/>
  <c r="AH208" i="11" s="1"/>
  <c r="AN190" i="11" a="1"/>
  <c r="AN190" i="11" s="1"/>
  <c r="T284" i="11" a="1"/>
  <c r="T284" i="11" s="1"/>
  <c r="J45" i="14" s="1"/>
  <c r="AJ284" i="11" a="1"/>
  <c r="AJ284" i="11" s="1"/>
  <c r="Z45" i="14" s="1"/>
  <c r="X261" i="11" a="1"/>
  <c r="X261" i="11" s="1"/>
  <c r="N16" i="14" s="1"/>
  <c r="AI283" i="11" a="1"/>
  <c r="AI283" i="11" s="1"/>
  <c r="Y44" i="14" s="1"/>
  <c r="AL191" i="11" a="1"/>
  <c r="AL191" i="11" s="1"/>
  <c r="Z201" i="11" a="1"/>
  <c r="Z201" i="11" s="1"/>
  <c r="AG179" i="11" a="1"/>
  <c r="AG179" i="11" s="1"/>
  <c r="AP209" i="11" a="1"/>
  <c r="AP209" i="11" s="1"/>
  <c r="AS199" i="11" a="1"/>
  <c r="AS199" i="11" s="1"/>
  <c r="AH185" i="11" a="1"/>
  <c r="AH185" i="11" s="1"/>
  <c r="Z195" i="11" a="1"/>
  <c r="Z195" i="11" s="1"/>
  <c r="Z272" i="11" a="1"/>
  <c r="Z272" i="11" s="1"/>
  <c r="P27" i="14" s="1"/>
  <c r="V266" i="11" a="1"/>
  <c r="V266" i="11" s="1"/>
  <c r="L21" i="14" s="1"/>
  <c r="U286" i="11" a="1"/>
  <c r="U286" i="11" s="1"/>
  <c r="K47" i="14" s="1"/>
  <c r="V289" i="11" a="1"/>
  <c r="V289" i="11" s="1"/>
  <c r="T276" i="11" a="1"/>
  <c r="T276" i="11" s="1"/>
  <c r="J37" i="14" s="1"/>
  <c r="Z254" i="11" a="1"/>
  <c r="Z254" i="11" s="1"/>
  <c r="P9" i="14" s="1"/>
  <c r="R283" i="11" a="1"/>
  <c r="R283" i="11" s="1"/>
  <c r="H44" i="14" s="1"/>
  <c r="U270" i="11" a="1"/>
  <c r="U270" i="11" s="1"/>
  <c r="K25" i="14" s="1"/>
  <c r="AA290" i="11" a="1"/>
  <c r="AA290" i="11" s="1"/>
  <c r="AE251" i="11" a="1"/>
  <c r="AE251" i="11" s="1"/>
  <c r="AO262" i="11" a="1"/>
  <c r="AO262" i="11" s="1"/>
  <c r="AE17" i="14" s="1"/>
  <c r="AF268" i="11" a="1"/>
  <c r="AF268" i="11" s="1"/>
  <c r="V23" i="14" s="1"/>
  <c r="AF255" i="11" a="1"/>
  <c r="AF255" i="11" s="1"/>
  <c r="V10" i="14" s="1"/>
  <c r="AD286" i="11" a="1"/>
  <c r="AD286" i="11" s="1"/>
  <c r="T47" i="14" s="1"/>
  <c r="AQ277" i="11" a="1"/>
  <c r="AQ277" i="11" s="1"/>
  <c r="AG38" i="14" s="1"/>
  <c r="S280" i="11" a="1"/>
  <c r="S280" i="11" s="1"/>
  <c r="I41" i="14" s="1"/>
  <c r="AG280" i="11" a="1"/>
  <c r="AG280" i="11" s="1"/>
  <c r="W41" i="14" s="1"/>
  <c r="AS257" i="11" a="1"/>
  <c r="AS257" i="11" s="1"/>
  <c r="AI12" i="14" s="1"/>
  <c r="Y293" i="11" a="1"/>
  <c r="Y293" i="11" s="1"/>
  <c r="AL281" i="11" a="1"/>
  <c r="AL281" i="11" s="1"/>
  <c r="AB42" i="14" s="1"/>
  <c r="M265" i="11" a="1"/>
  <c r="M265" i="11" s="1"/>
  <c r="C20" i="14" s="1"/>
  <c r="D20" i="14" s="1"/>
  <c r="W284" i="11" a="1"/>
  <c r="W284" i="11" s="1"/>
  <c r="M45" i="14" s="1"/>
  <c r="T267" i="11" a="1"/>
  <c r="T267" i="11" s="1"/>
  <c r="J22" i="14" s="1"/>
  <c r="AL260" i="11" a="1"/>
  <c r="AL260" i="11" s="1"/>
  <c r="AB15" i="14" s="1"/>
  <c r="AI259" i="11" a="1"/>
  <c r="AI259" i="11" s="1"/>
  <c r="Y14" i="14" s="1"/>
  <c r="AL270" i="11" a="1"/>
  <c r="AL270" i="11" s="1"/>
  <c r="AB25" i="14" s="1"/>
  <c r="AP266" i="11" a="1"/>
  <c r="AP266" i="11" s="1"/>
  <c r="AF21" i="14" s="1"/>
  <c r="AC275" i="11" a="1"/>
  <c r="AC275" i="11" s="1"/>
  <c r="S36" i="14" s="1"/>
  <c r="AR282" i="11" a="1"/>
  <c r="AR282" i="11" s="1"/>
  <c r="AH43" i="14" s="1"/>
  <c r="V273" i="11" a="1"/>
  <c r="V273" i="11" s="1"/>
  <c r="L28" i="14" s="1"/>
  <c r="T258" i="11" a="1"/>
  <c r="T258" i="11" s="1"/>
  <c r="J13" i="14" s="1"/>
  <c r="AJ257" i="11" a="1"/>
  <c r="AJ257" i="11" s="1"/>
  <c r="Z12" i="14" s="1"/>
  <c r="Z262" i="11" a="1"/>
  <c r="Z262" i="11" s="1"/>
  <c r="P17" i="14" s="1"/>
  <c r="AE291" i="11" a="1"/>
  <c r="AE291" i="11" s="1"/>
  <c r="AF287" i="11" a="1"/>
  <c r="AF287" i="11" s="1"/>
  <c r="AH257" i="11" a="1"/>
  <c r="AH257" i="11" s="1"/>
  <c r="X12" i="14" s="1"/>
  <c r="AG285" i="11" a="1"/>
  <c r="AG285" i="11" s="1"/>
  <c r="W46" i="14" s="1"/>
  <c r="AI270" i="11" a="1"/>
  <c r="AI270" i="11" s="1"/>
  <c r="Y25" i="14" s="1"/>
  <c r="AE276" i="11" a="1"/>
  <c r="AE276" i="11" s="1"/>
  <c r="U37" i="14" s="1"/>
  <c r="AC286" i="11" a="1"/>
  <c r="AC286" i="11" s="1"/>
  <c r="S47" i="14" s="1"/>
  <c r="AC252" i="11" a="1"/>
  <c r="AC252" i="11" s="1"/>
  <c r="S7" i="14" s="1"/>
  <c r="AF275" i="11" a="1"/>
  <c r="AF275" i="11" s="1"/>
  <c r="V36" i="14" s="1"/>
  <c r="K273" i="11" a="1"/>
  <c r="K273" i="11" s="1"/>
  <c r="Z265" i="11" a="1"/>
  <c r="Z265" i="11" s="1"/>
  <c r="P20" i="14" s="1"/>
  <c r="M293" i="11" a="1"/>
  <c r="M293" i="11" s="1"/>
  <c r="AE260" i="11" a="1"/>
  <c r="AE260" i="11" s="1"/>
  <c r="U15" i="14" s="1"/>
  <c r="AB253" i="11" a="1"/>
  <c r="AB253" i="11" s="1"/>
  <c r="R8" i="14" s="1"/>
  <c r="Z292" i="11" a="1"/>
  <c r="Z292" i="11" s="1"/>
  <c r="AM271" i="11" a="1"/>
  <c r="AM271" i="11" s="1"/>
  <c r="AC26" i="14" s="1"/>
  <c r="AL262" i="11" a="1"/>
  <c r="AL262" i="11" s="1"/>
  <c r="AB17" i="14" s="1"/>
  <c r="AM281" i="11" a="1"/>
  <c r="AM281" i="11" s="1"/>
  <c r="AC42" i="14" s="1"/>
  <c r="W264" i="11" a="1"/>
  <c r="W264" i="11" s="1"/>
  <c r="M19" i="14" s="1"/>
  <c r="AQ257" i="11" a="1"/>
  <c r="AQ257" i="11" s="1"/>
  <c r="AG12" i="14" s="1"/>
  <c r="AN272" i="11" a="1"/>
  <c r="AN272" i="11" s="1"/>
  <c r="AD27" i="14" s="1"/>
  <c r="AG259" i="11" a="1"/>
  <c r="AG259" i="11" s="1"/>
  <c r="W14" i="14" s="1"/>
  <c r="AF259" i="11" a="1"/>
  <c r="AF259" i="11" s="1"/>
  <c r="V14" i="14" s="1"/>
  <c r="AF270" i="11" a="1"/>
  <c r="AF270" i="11" s="1"/>
  <c r="V25" i="14" s="1"/>
  <c r="AR260" i="11" a="1"/>
  <c r="AR260" i="11" s="1"/>
  <c r="AH15" i="14" s="1"/>
  <c r="AJ264" i="11" a="1"/>
  <c r="AJ264" i="11" s="1"/>
  <c r="Z19" i="14" s="1"/>
  <c r="K252" i="11" a="1"/>
  <c r="K252" i="11" s="1"/>
  <c r="AD281" i="11" a="1"/>
  <c r="AD281" i="11" s="1"/>
  <c r="T42" i="14" s="1"/>
  <c r="AO286" i="11" a="1"/>
  <c r="AO286" i="11" s="1"/>
  <c r="AE47" i="14" s="1"/>
  <c r="Y259" i="11" a="1"/>
  <c r="Y259" i="11" s="1"/>
  <c r="O14" i="14" s="1"/>
  <c r="S269" i="11" a="1"/>
  <c r="S269" i="11" s="1"/>
  <c r="I24" i="14" s="1"/>
  <c r="AG273" i="11" a="1"/>
  <c r="AG273" i="11" s="1"/>
  <c r="W28" i="14" s="1"/>
  <c r="AA285" i="11" a="1"/>
  <c r="AA285" i="11" s="1"/>
  <c r="Q46" i="14" s="1"/>
  <c r="AE267" i="11" a="1"/>
  <c r="AE267" i="11" s="1"/>
  <c r="U22" i="14" s="1"/>
  <c r="L293" i="11" a="1"/>
  <c r="L293" i="11" s="1"/>
  <c r="AH265" i="11" a="1"/>
  <c r="AH265" i="11" s="1"/>
  <c r="X20" i="14" s="1"/>
  <c r="X292" i="11" a="1"/>
  <c r="X292" i="11" s="1"/>
  <c r="Y289" i="11" a="1"/>
  <c r="Y289" i="11" s="1"/>
  <c r="U272" i="11" a="1"/>
  <c r="U272" i="11" s="1"/>
  <c r="K27" i="14" s="1"/>
  <c r="U291" i="11" a="1"/>
  <c r="U291" i="11" s="1"/>
  <c r="AA254" i="11" a="1"/>
  <c r="AA254" i="11" s="1"/>
  <c r="Q9" i="14" s="1"/>
  <c r="AP256" i="11" a="1"/>
  <c r="AP256" i="11" s="1"/>
  <c r="AF11" i="14" s="1"/>
  <c r="T252" i="11" a="1"/>
  <c r="T252" i="11" s="1"/>
  <c r="J7" i="14" s="1"/>
  <c r="J33" i="14" s="1"/>
  <c r="X257" i="11" a="1"/>
  <c r="X257" i="11" s="1"/>
  <c r="N12" i="14" s="1"/>
  <c r="T256" i="11" a="1"/>
  <c r="T256" i="11" s="1"/>
  <c r="J11" i="14" s="1"/>
  <c r="AE286" i="11" a="1"/>
  <c r="AE286" i="11" s="1"/>
  <c r="U47" i="14" s="1"/>
  <c r="M262" i="11" a="1"/>
  <c r="M262" i="11" s="1"/>
  <c r="C17" i="14" s="1"/>
  <c r="D17" i="14" s="1"/>
  <c r="AE261" i="11" a="1"/>
  <c r="AE261" i="11" s="1"/>
  <c r="U16" i="14" s="1"/>
  <c r="K290" i="11" a="1"/>
  <c r="K290" i="11" s="1"/>
  <c r="Y278" i="11" a="1"/>
  <c r="Y278" i="11" s="1"/>
  <c r="O39" i="14" s="1"/>
  <c r="M286" i="11" a="1"/>
  <c r="M286" i="11" s="1"/>
  <c r="C47" i="14" s="1"/>
  <c r="D47" i="14" s="1"/>
  <c r="R292" i="11" a="1"/>
  <c r="R292" i="11" s="1"/>
  <c r="AQ279" i="11" a="1"/>
  <c r="AQ279" i="11" s="1"/>
  <c r="AG40" i="14" s="1"/>
  <c r="AI291" i="11" a="1"/>
  <c r="AI291" i="11" s="1"/>
  <c r="M268" i="11" a="1"/>
  <c r="M268" i="11" s="1"/>
  <c r="C23" i="14" s="1"/>
  <c r="D23" i="14" s="1"/>
  <c r="S281" i="11" a="1"/>
  <c r="S281" i="11" s="1"/>
  <c r="I42" i="14" s="1"/>
  <c r="AD285" i="11" a="1"/>
  <c r="AD285" i="11" s="1"/>
  <c r="T46" i="14" s="1"/>
  <c r="AQ262" i="11" a="1"/>
  <c r="AQ262" i="11" s="1"/>
  <c r="AG17" i="14" s="1"/>
  <c r="R273" i="11" a="1"/>
  <c r="R273" i="11" s="1"/>
  <c r="H28" i="14" s="1"/>
  <c r="AK251" i="11" a="1"/>
  <c r="AK251" i="11" s="1"/>
  <c r="AS270" i="11" a="1"/>
  <c r="AS270" i="11" s="1"/>
  <c r="AI25" i="14" s="1"/>
  <c r="V283" i="11" a="1"/>
  <c r="V283" i="11" s="1"/>
  <c r="L44" i="14" s="1"/>
  <c r="X251" i="11" a="1"/>
  <c r="X251" i="11" s="1"/>
  <c r="L286" i="11" a="1"/>
  <c r="L286" i="11" s="1"/>
  <c r="B47" i="14" s="1"/>
  <c r="A47" i="14" s="1"/>
  <c r="AO281" i="11" a="1"/>
  <c r="AO281" i="11" s="1"/>
  <c r="AE42" i="14" s="1"/>
  <c r="AH291" i="11" a="1"/>
  <c r="AH291" i="11" s="1"/>
  <c r="Y268" i="11" a="1"/>
  <c r="Y268" i="11" s="1"/>
  <c r="O23" i="14" s="1"/>
  <c r="AG253" i="11" a="1"/>
  <c r="AG253" i="11" s="1"/>
  <c r="W8" i="14" s="1"/>
  <c r="Y279" i="11" a="1"/>
  <c r="Y279" i="11" s="1"/>
  <c r="O40" i="14" s="1"/>
  <c r="U293" i="11" a="1"/>
  <c r="U293" i="11" s="1"/>
  <c r="AE272" i="11" a="1"/>
  <c r="AE272" i="11" s="1"/>
  <c r="U27" i="14" s="1"/>
  <c r="AO278" i="11" a="1"/>
  <c r="AO278" i="11" s="1"/>
  <c r="AE39" i="14" s="1"/>
  <c r="AK258" i="11" a="1"/>
  <c r="AK258" i="11" s="1"/>
  <c r="AA13" i="14" s="1"/>
  <c r="AR272" i="11" a="1"/>
  <c r="AR272" i="11" s="1"/>
  <c r="AH27" i="14" s="1"/>
  <c r="AI251" i="11" a="1"/>
  <c r="AI251" i="11" s="1"/>
  <c r="AP270" i="11" a="1"/>
  <c r="AP270" i="11" s="1"/>
  <c r="AF25" i="14" s="1"/>
  <c r="AS291" i="11" a="1"/>
  <c r="AS291" i="11" s="1"/>
  <c r="AE290" i="11" a="1"/>
  <c r="AE290" i="11" s="1"/>
  <c r="AN253" i="11" a="1"/>
  <c r="AN253" i="11" s="1"/>
  <c r="AD8" i="14" s="1"/>
  <c r="AI258" i="11" a="1"/>
  <c r="AI258" i="11" s="1"/>
  <c r="Y13" i="14" s="1"/>
  <c r="S291" i="11" a="1"/>
  <c r="S291" i="11" s="1"/>
  <c r="AP262" i="11" a="1"/>
  <c r="AP262" i="11" s="1"/>
  <c r="AF17" i="14" s="1"/>
  <c r="AJ287" i="11" a="1"/>
  <c r="AJ287" i="11" s="1"/>
  <c r="M291" i="11" a="1"/>
  <c r="M291" i="11" s="1"/>
  <c r="U292" i="11" a="1"/>
  <c r="U292" i="11" s="1"/>
  <c r="AR265" i="11" a="1"/>
  <c r="AR265" i="11" s="1"/>
  <c r="AH20" i="14" s="1"/>
  <c r="AA266" i="11" a="1"/>
  <c r="AA266" i="11" s="1"/>
  <c r="Q21" i="14" s="1"/>
  <c r="AG260" i="11" a="1"/>
  <c r="AG260" i="11" s="1"/>
  <c r="W15" i="14" s="1"/>
  <c r="AI282" i="11" a="1"/>
  <c r="AI282" i="11" s="1"/>
  <c r="Y43" i="14" s="1"/>
  <c r="AE268" i="11" a="1"/>
  <c r="AE268" i="11" s="1"/>
  <c r="U23" i="14" s="1"/>
  <c r="T287" i="11" a="1"/>
  <c r="T287" i="11" s="1"/>
  <c r="AD274" i="11" a="1"/>
  <c r="AD274" i="11" s="1"/>
  <c r="T29" i="14" s="1"/>
  <c r="AH253" i="11" a="1"/>
  <c r="AH253" i="11" s="1"/>
  <c r="X8" i="14" s="1"/>
  <c r="AI281" i="11" a="1"/>
  <c r="AI281" i="11" s="1"/>
  <c r="Y42" i="14" s="1"/>
  <c r="AJ278" i="11" a="1"/>
  <c r="AJ278" i="11" s="1"/>
  <c r="Z39" i="14" s="1"/>
  <c r="AS288" i="11" a="1"/>
  <c r="AS288" i="11" s="1"/>
  <c r="AM280" i="11" a="1"/>
  <c r="AM280" i="11" s="1"/>
  <c r="AC41" i="14" s="1"/>
  <c r="R290" i="11" a="1"/>
  <c r="R290" i="11" s="1"/>
  <c r="AC276" i="11" a="1"/>
  <c r="AC276" i="11" s="1"/>
  <c r="S37" i="14" s="1"/>
  <c r="AM273" i="11" a="1"/>
  <c r="AM273" i="11" s="1"/>
  <c r="AC28" i="14" s="1"/>
  <c r="V276" i="11" a="1"/>
  <c r="V276" i="11" s="1"/>
  <c r="L37" i="14" s="1"/>
  <c r="AG265" i="11" a="1"/>
  <c r="AG265" i="11" s="1"/>
  <c r="W20" i="14" s="1"/>
  <c r="R272" i="11" a="1"/>
  <c r="R272" i="11" s="1"/>
  <c r="H27" i="14" s="1"/>
  <c r="X280" i="11" a="1"/>
  <c r="X280" i="11" s="1"/>
  <c r="N41" i="14" s="1"/>
  <c r="T265" i="11" a="1"/>
  <c r="T265" i="11" s="1"/>
  <c r="J20" i="14" s="1"/>
  <c r="AI265" i="11" a="1"/>
  <c r="AI265" i="11" s="1"/>
  <c r="Y20" i="14" s="1"/>
  <c r="AN266" i="11" a="1"/>
  <c r="AN266" i="11" s="1"/>
  <c r="AD21" i="14" s="1"/>
  <c r="AA257" i="11" a="1"/>
  <c r="AA257" i="11" s="1"/>
  <c r="Q12" i="14" s="1"/>
  <c r="R280" i="11" a="1"/>
  <c r="R280" i="11" s="1"/>
  <c r="H41" i="14" s="1"/>
  <c r="S288" i="11" a="1"/>
  <c r="S288" i="11" s="1"/>
  <c r="AN270" i="11" a="1"/>
  <c r="AN270" i="11" s="1"/>
  <c r="AD25" i="14" s="1"/>
  <c r="U262" i="11" a="1"/>
  <c r="U262" i="11" s="1"/>
  <c r="K17" i="14" s="1"/>
  <c r="AH263" i="11" a="1"/>
  <c r="AH263" i="11" s="1"/>
  <c r="X18" i="14" s="1"/>
  <c r="AF292" i="11" a="1"/>
  <c r="AF292" i="11" s="1"/>
  <c r="AQ280" i="11" a="1"/>
  <c r="AQ280" i="11" s="1"/>
  <c r="AG41" i="14" s="1"/>
  <c r="AO267" i="11" a="1"/>
  <c r="AO267" i="11" s="1"/>
  <c r="AE22" i="14" s="1"/>
  <c r="AS285" i="11" a="1"/>
  <c r="AS285" i="11" s="1"/>
  <c r="AI46" i="14" s="1"/>
  <c r="R270" i="11" a="1"/>
  <c r="R270" i="11" s="1"/>
  <c r="H25" i="14" s="1"/>
  <c r="AS290" i="11" a="1"/>
  <c r="AS290" i="11" s="1"/>
  <c r="Z267" i="11" a="1"/>
  <c r="Z267" i="11" s="1"/>
  <c r="P22" i="14" s="1"/>
  <c r="W271" i="11" a="1"/>
  <c r="W271" i="11" s="1"/>
  <c r="M26" i="14" s="1"/>
  <c r="W266" i="11" a="1"/>
  <c r="W266" i="11" s="1"/>
  <c r="M21" i="14" s="1"/>
  <c r="AL268" i="11" a="1"/>
  <c r="AL268" i="11" s="1"/>
  <c r="AB23" i="14" s="1"/>
  <c r="AP287" i="11" a="1"/>
  <c r="AP287" i="11" s="1"/>
  <c r="AL258" i="11" a="1"/>
  <c r="AL258" i="11" s="1"/>
  <c r="AB13" i="14" s="1"/>
  <c r="AG267" i="11" a="1"/>
  <c r="AG267" i="11" s="1"/>
  <c r="W22" i="14" s="1"/>
  <c r="AP255" i="11" a="1"/>
  <c r="AP255" i="11" s="1"/>
  <c r="AF10" i="14" s="1"/>
  <c r="AB274" i="11" a="1"/>
  <c r="AB274" i="11" s="1"/>
  <c r="R29" i="14" s="1"/>
  <c r="Y285" i="11" a="1"/>
  <c r="Y285" i="11" s="1"/>
  <c r="O46" i="14" s="1"/>
  <c r="Z290" i="11" a="1"/>
  <c r="Z290" i="11" s="1"/>
  <c r="AD280" i="11" a="1"/>
  <c r="AD280" i="11" s="1"/>
  <c r="T41" i="14" s="1"/>
  <c r="S276" i="11" a="1"/>
  <c r="S276" i="11" s="1"/>
  <c r="I37" i="14" s="1"/>
  <c r="X278" i="11" a="1"/>
  <c r="X278" i="11" s="1"/>
  <c r="N39" i="14" s="1"/>
  <c r="W253" i="11" a="1"/>
  <c r="W253" i="11" s="1"/>
  <c r="M8" i="14" s="1"/>
  <c r="U258" i="11" a="1"/>
  <c r="U258" i="11" s="1"/>
  <c r="K13" i="14" s="1"/>
  <c r="AC266" i="11" a="1"/>
  <c r="AC266" i="11" s="1"/>
  <c r="S21" i="14" s="1"/>
  <c r="AB278" i="11" a="1"/>
  <c r="AB278" i="11" s="1"/>
  <c r="R39" i="14" s="1"/>
  <c r="AO292" i="11" a="1"/>
  <c r="AO292" i="11" s="1"/>
  <c r="AH255" i="11" a="1"/>
  <c r="AH255" i="11" s="1"/>
  <c r="X10" i="14" s="1"/>
  <c r="AM254" i="11" a="1"/>
  <c r="AM254" i="11" s="1"/>
  <c r="AC9" i="14" s="1"/>
  <c r="AL292" i="11" a="1"/>
  <c r="AL292" i="11" s="1"/>
  <c r="M273" i="11" a="1"/>
  <c r="M273" i="11" s="1"/>
  <c r="C28" i="14" s="1"/>
  <c r="D28" i="14" s="1"/>
  <c r="AE256" i="11" a="1"/>
  <c r="AE256" i="11" s="1"/>
  <c r="U11" i="14" s="1"/>
  <c r="AN278" i="11" a="1"/>
  <c r="AN278" i="11" s="1"/>
  <c r="AD39" i="14" s="1"/>
  <c r="AI290" i="11" a="1"/>
  <c r="AI290" i="11" s="1"/>
  <c r="AF281" i="11" a="1"/>
  <c r="AF281" i="11" s="1"/>
  <c r="V42" i="14" s="1"/>
  <c r="U256" i="11" a="1"/>
  <c r="U256" i="11" s="1"/>
  <c r="K11" i="14" s="1"/>
  <c r="AJ279" i="11" a="1"/>
  <c r="AJ279" i="11" s="1"/>
  <c r="Z40" i="14" s="1"/>
  <c r="W255" i="11" a="1"/>
  <c r="W255" i="11" s="1"/>
  <c r="M10" i="14" s="1"/>
  <c r="AI263" i="11" a="1"/>
  <c r="AI263" i="11" s="1"/>
  <c r="Y18" i="14" s="1"/>
  <c r="L287" i="11" a="1"/>
  <c r="L287" i="11" s="1"/>
  <c r="AO266" i="11" a="1"/>
  <c r="AO266" i="11" s="1"/>
  <c r="AE21" i="14" s="1"/>
  <c r="AO251" i="11" a="1"/>
  <c r="AO251" i="11" s="1"/>
  <c r="W273" i="11" a="1"/>
  <c r="W273" i="11" s="1"/>
  <c r="M28" i="14" s="1"/>
  <c r="AB259" i="11" a="1"/>
  <c r="AB259" i="11" s="1"/>
  <c r="R14" i="14" s="1"/>
  <c r="AI260" i="11" a="1"/>
  <c r="AI260" i="11" s="1"/>
  <c r="Y15" i="14" s="1"/>
  <c r="AR271" i="11" a="1"/>
  <c r="AR271" i="11" s="1"/>
  <c r="AH26" i="14" s="1"/>
  <c r="AH262" i="11" a="1"/>
  <c r="AH262" i="11" s="1"/>
  <c r="X17" i="14" s="1"/>
  <c r="W256" i="11" a="1"/>
  <c r="W256" i="11" s="1"/>
  <c r="M11" i="14" s="1"/>
  <c r="AQ289" i="11" a="1"/>
  <c r="AQ289" i="11" s="1"/>
  <c r="U260" i="11" a="1"/>
  <c r="U260" i="11" s="1"/>
  <c r="K15" i="14" s="1"/>
  <c r="M275" i="11" a="1"/>
  <c r="M275" i="11" s="1"/>
  <c r="C36" i="14" s="1"/>
  <c r="D36" i="14" s="1"/>
  <c r="AP292" i="11" a="1"/>
  <c r="AP292" i="11" s="1"/>
  <c r="AB262" i="11" a="1"/>
  <c r="AB262" i="11" s="1"/>
  <c r="R17" i="14" s="1"/>
  <c r="AP264" i="11" a="1"/>
  <c r="AP264" i="11" s="1"/>
  <c r="AF19" i="14" s="1"/>
  <c r="AL287" i="11" a="1"/>
  <c r="AL287" i="11" s="1"/>
  <c r="T266" i="11" a="1"/>
  <c r="T266" i="11" s="1"/>
  <c r="J21" i="14" s="1"/>
  <c r="Y261" i="11" a="1"/>
  <c r="Y261" i="11" s="1"/>
  <c r="O16" i="14" s="1"/>
  <c r="AL280" i="11" a="1"/>
  <c r="AL280" i="11" s="1"/>
  <c r="AB41" i="14" s="1"/>
  <c r="K284" i="11" a="1"/>
  <c r="K284" i="11" s="1"/>
  <c r="AK273" i="11" a="1"/>
  <c r="AK273" i="11" s="1"/>
  <c r="AA28" i="14" s="1"/>
  <c r="AS258" i="11" a="1"/>
  <c r="AS258" i="11" s="1"/>
  <c r="AI13" i="14" s="1"/>
  <c r="L282" i="11" a="1"/>
  <c r="L282" i="11" s="1"/>
  <c r="B43" i="14" s="1"/>
  <c r="A43" i="14" s="1"/>
  <c r="X266" i="11" a="1"/>
  <c r="X266" i="11" s="1"/>
  <c r="N21" i="14" s="1"/>
  <c r="AM253" i="11" a="1"/>
  <c r="AM253" i="11" s="1"/>
  <c r="AC8" i="14" s="1"/>
  <c r="Y288" i="11" a="1"/>
  <c r="Y288" i="11" s="1"/>
  <c r="AD276" i="11" a="1"/>
  <c r="AD276" i="11" s="1"/>
  <c r="T37" i="14" s="1"/>
  <c r="K277" i="11" a="1"/>
  <c r="K277" i="11" s="1"/>
  <c r="L276" i="11" a="1"/>
  <c r="L276" i="11" s="1"/>
  <c r="B37" i="14" s="1"/>
  <c r="A37" i="14" s="1"/>
  <c r="AA259" i="11" a="1"/>
  <c r="AA259" i="11" s="1"/>
  <c r="Q14" i="14" s="1"/>
  <c r="AM264" i="11" a="1"/>
  <c r="AM264" i="11" s="1"/>
  <c r="AC19" i="14" s="1"/>
  <c r="S255" i="11" a="1"/>
  <c r="S255" i="11" s="1"/>
  <c r="I10" i="14" s="1"/>
  <c r="Y264" i="11" a="1"/>
  <c r="Y264" i="11" s="1"/>
  <c r="O19" i="14" s="1"/>
  <c r="T259" i="11" a="1"/>
  <c r="T259" i="11" s="1"/>
  <c r="J14" i="14" s="1"/>
  <c r="T262" i="11" a="1"/>
  <c r="T262" i="11" s="1"/>
  <c r="J17" i="14" s="1"/>
  <c r="AS283" i="11" a="1"/>
  <c r="AS283" i="11" s="1"/>
  <c r="AI44" i="14" s="1"/>
  <c r="Y274" i="11" a="1"/>
  <c r="Y274" i="11" s="1"/>
  <c r="O29" i="14" s="1"/>
  <c r="K270" i="11" a="1"/>
  <c r="K270" i="11" s="1"/>
  <c r="Z273" i="11" a="1"/>
  <c r="Z273" i="11" s="1"/>
  <c r="P28" i="14" s="1"/>
  <c r="Y254" i="11" a="1"/>
  <c r="Y254" i="11" s="1"/>
  <c r="O9" i="14" s="1"/>
  <c r="L280" i="11" a="1"/>
  <c r="L280" i="11" s="1"/>
  <c r="B41" i="14" s="1"/>
  <c r="A41" i="14" s="1"/>
  <c r="AD265" i="11" a="1"/>
  <c r="AD265" i="11" s="1"/>
  <c r="T20" i="14" s="1"/>
  <c r="AM259" i="11" a="1"/>
  <c r="AM259" i="11" s="1"/>
  <c r="AC14" i="14" s="1"/>
  <c r="T275" i="11" a="1"/>
  <c r="T275" i="11" s="1"/>
  <c r="J36" i="14" s="1"/>
  <c r="S260" i="11" a="1"/>
  <c r="S260" i="11" s="1"/>
  <c r="I15" i="14" s="1"/>
  <c r="M260" i="11" a="1"/>
  <c r="M260" i="11" s="1"/>
  <c r="C15" i="14" s="1"/>
  <c r="D15" i="14" s="1"/>
  <c r="AI253" i="11" a="1"/>
  <c r="AI253" i="11" s="1"/>
  <c r="Y8" i="14" s="1"/>
  <c r="AJ282" i="11" a="1"/>
  <c r="AJ282" i="11" s="1"/>
  <c r="Z43" i="14" s="1"/>
  <c r="W287" i="11" a="1"/>
  <c r="W287" i="11" s="1"/>
  <c r="V271" i="11" a="1"/>
  <c r="V271" i="11" s="1"/>
  <c r="L26" i="14" s="1"/>
  <c r="AE253" i="11" a="1"/>
  <c r="AE253" i="11" s="1"/>
  <c r="U8" i="14" s="1"/>
  <c r="Z269" i="11" a="1"/>
  <c r="Z269" i="11" s="1"/>
  <c r="P24" i="14" s="1"/>
  <c r="AR288" i="11" a="1"/>
  <c r="AR288" i="11" s="1"/>
  <c r="Y276" i="11" a="1"/>
  <c r="Y276" i="11" s="1"/>
  <c r="O37" i="14" s="1"/>
  <c r="X290" i="11" a="1"/>
  <c r="X290" i="11" s="1"/>
  <c r="U254" i="11" a="1"/>
  <c r="U254" i="11" s="1"/>
  <c r="K9" i="14" s="1"/>
  <c r="AR258" i="11" a="1"/>
  <c r="AR258" i="11" s="1"/>
  <c r="AH13" i="14" s="1"/>
  <c r="AN283" i="11" a="1"/>
  <c r="AN283" i="11" s="1"/>
  <c r="AD44" i="14" s="1"/>
  <c r="Z260" i="11" a="1"/>
  <c r="Z260" i="11" s="1"/>
  <c r="P15" i="14" s="1"/>
  <c r="X260" i="11" a="1"/>
  <c r="X260" i="11" s="1"/>
  <c r="N15" i="14" s="1"/>
  <c r="V272" i="11" a="1"/>
  <c r="V272" i="11" s="1"/>
  <c r="L27" i="14" s="1"/>
  <c r="W276" i="11" a="1"/>
  <c r="W276" i="11" s="1"/>
  <c r="M37" i="14" s="1"/>
  <c r="AF279" i="11" a="1"/>
  <c r="AF279" i="11" s="1"/>
  <c r="V40" i="14" s="1"/>
  <c r="AO293" i="11" a="1"/>
  <c r="AO293" i="11" s="1"/>
  <c r="AF293" i="11" a="1"/>
  <c r="AF293" i="11" s="1"/>
  <c r="AB271" i="11" a="1"/>
  <c r="AB271" i="11" s="1"/>
  <c r="R26" i="14" s="1"/>
  <c r="AO270" i="11" a="1"/>
  <c r="AO270" i="11" s="1"/>
  <c r="AE25" i="14" s="1"/>
  <c r="AS287" i="11" a="1"/>
  <c r="AS287" i="11" s="1"/>
  <c r="AQ251" i="11" a="1"/>
  <c r="AQ251" i="11" s="1"/>
  <c r="AG279" i="11" a="1"/>
  <c r="AG279" i="11" s="1"/>
  <c r="W40" i="14" s="1"/>
  <c r="AD275" i="11" a="1"/>
  <c r="AD275" i="11" s="1"/>
  <c r="T36" i="14" s="1"/>
  <c r="U265" i="11" a="1"/>
  <c r="U265" i="11" s="1"/>
  <c r="K20" i="14" s="1"/>
  <c r="AF289" i="11" a="1"/>
  <c r="AF289" i="11" s="1"/>
  <c r="K292" i="11" a="1"/>
  <c r="K292" i="11" s="1"/>
  <c r="AC288" i="11" a="1"/>
  <c r="AC288" i="11" s="1"/>
  <c r="Z251" i="11" a="1"/>
  <c r="Z251" i="11" s="1"/>
  <c r="AH286" i="11" a="1"/>
  <c r="AH286" i="11" s="1"/>
  <c r="X47" i="14" s="1"/>
  <c r="X273" i="11" a="1"/>
  <c r="X273" i="11" s="1"/>
  <c r="N28" i="14" s="1"/>
  <c r="AH267" i="11" a="1"/>
  <c r="AH267" i="11" s="1"/>
  <c r="X22" i="14" s="1"/>
  <c r="U278" i="11" a="1"/>
  <c r="U278" i="11" s="1"/>
  <c r="K39" i="14" s="1"/>
  <c r="AD279" i="11" a="1"/>
  <c r="AD279" i="11" s="1"/>
  <c r="T40" i="14" s="1"/>
  <c r="AC259" i="11" a="1"/>
  <c r="AC259" i="11" s="1"/>
  <c r="S14" i="14" s="1"/>
  <c r="AG276" i="11" a="1"/>
  <c r="AG276" i="11" s="1"/>
  <c r="W37" i="14" s="1"/>
  <c r="AS251" i="11" a="1"/>
  <c r="AS251" i="11" s="1"/>
  <c r="AG268" i="11" a="1"/>
  <c r="AG268" i="11" s="1"/>
  <c r="W23" i="14" s="1"/>
  <c r="AC262" i="11" a="1"/>
  <c r="AC262" i="11" s="1"/>
  <c r="S17" i="14" s="1"/>
  <c r="AS256" i="11" a="1"/>
  <c r="AS256" i="11" s="1"/>
  <c r="AI11" i="14" s="1"/>
  <c r="AA283" i="11" a="1"/>
  <c r="AA283" i="11" s="1"/>
  <c r="Q44" i="14" s="1"/>
  <c r="AQ278" i="11" a="1"/>
  <c r="AQ278" i="11" s="1"/>
  <c r="AG39" i="14" s="1"/>
  <c r="AA276" i="11" a="1"/>
  <c r="AA276" i="11" s="1"/>
  <c r="Q37" i="14" s="1"/>
  <c r="AD269" i="11" a="1"/>
  <c r="AD269" i="11" s="1"/>
  <c r="T24" i="14" s="1"/>
  <c r="AD256" i="11" a="1"/>
  <c r="AD256" i="11" s="1"/>
  <c r="T11" i="14" s="1"/>
  <c r="AL273" i="11" a="1"/>
  <c r="AL273" i="11" s="1"/>
  <c r="AB28" i="14" s="1"/>
  <c r="AD257" i="11" a="1"/>
  <c r="AD257" i="11" s="1"/>
  <c r="T12" i="14" s="1"/>
  <c r="S264" i="11" a="1"/>
  <c r="S264" i="11" s="1"/>
  <c r="I19" i="14" s="1"/>
  <c r="K271" i="11" a="1"/>
  <c r="K271" i="11" s="1"/>
  <c r="T272" i="11" a="1"/>
  <c r="T272" i="11" s="1"/>
  <c r="J27" i="14" s="1"/>
  <c r="AE263" i="11" a="1"/>
  <c r="AE263" i="11" s="1"/>
  <c r="U18" i="14" s="1"/>
  <c r="AS261" i="11" a="1"/>
  <c r="AS261" i="11" s="1"/>
  <c r="AI16" i="14" s="1"/>
  <c r="AK261" i="11" a="1"/>
  <c r="AK261" i="11" s="1"/>
  <c r="AA16" i="14" s="1"/>
  <c r="AM291" i="11" a="1"/>
  <c r="AM291" i="11" s="1"/>
  <c r="AG187" i="11" a="1"/>
  <c r="AG187" i="11" s="1"/>
  <c r="AQ293" i="11" a="1"/>
  <c r="AQ293" i="11" s="1"/>
  <c r="R281" i="11" a="1"/>
  <c r="R281" i="11" s="1"/>
  <c r="H42" i="14" s="1"/>
  <c r="AL185" i="11" a="1"/>
  <c r="AL185" i="11" s="1"/>
  <c r="AD188" i="11" a="1"/>
  <c r="AD188" i="11" s="1"/>
  <c r="AK282" i="11" a="1"/>
  <c r="AK282" i="11" s="1"/>
  <c r="AA43" i="14" s="1"/>
  <c r="V182" i="11" a="1"/>
  <c r="V182" i="11" s="1"/>
  <c r="S285" i="11" a="1"/>
  <c r="S285" i="11" s="1"/>
  <c r="I46" i="14" s="1"/>
  <c r="AR278" i="11" a="1"/>
  <c r="AR278" i="11" s="1"/>
  <c r="AH39" i="14" s="1"/>
  <c r="AO283" i="11" a="1"/>
  <c r="AO283" i="11" s="1"/>
  <c r="AE44" i="14" s="1"/>
  <c r="AO204" i="11" a="1"/>
  <c r="AO204" i="11" s="1"/>
  <c r="AG186" i="11" a="1"/>
  <c r="AG186" i="11" s="1"/>
  <c r="AN289" i="11" a="1"/>
  <c r="AN289" i="11" s="1"/>
  <c r="AO253" i="11" a="1"/>
  <c r="AO253" i="11" s="1"/>
  <c r="AE8" i="14" s="1"/>
  <c r="Y203" i="11" a="1"/>
  <c r="Y203" i="11" s="1"/>
  <c r="AS193" i="11" a="1"/>
  <c r="AS193" i="11" s="1"/>
  <c r="AG213" i="11" a="1"/>
  <c r="AG213" i="11" s="1"/>
  <c r="AL197" i="11" a="1"/>
  <c r="AL197" i="11" s="1"/>
  <c r="AG210" i="11" a="1"/>
  <c r="AG210" i="11" s="1"/>
  <c r="AH195" i="11" a="1"/>
  <c r="AH195" i="11" s="1"/>
  <c r="AL251" i="11" a="1"/>
  <c r="AL251" i="11" s="1"/>
  <c r="K288" i="11" a="1"/>
  <c r="K288" i="11" s="1"/>
  <c r="R188" i="11" a="1"/>
  <c r="R188" i="11" s="1"/>
  <c r="AD270" i="11" a="1"/>
  <c r="AD270" i="11" s="1"/>
  <c r="T25" i="14" s="1"/>
  <c r="AK196" i="11" a="1"/>
  <c r="AK196" i="11" s="1"/>
  <c r="M196" i="11" a="1"/>
  <c r="M196" i="11" s="1"/>
  <c r="D23" i="11" s="1"/>
  <c r="E23" i="11" s="1"/>
  <c r="AH282" i="11" a="1"/>
  <c r="AH282" i="11" s="1"/>
  <c r="X43" i="14" s="1"/>
  <c r="AP288" i="11" a="1"/>
  <c r="AP288" i="11" s="1"/>
  <c r="AK284" i="11" a="1"/>
  <c r="AK284" i="11" s="1"/>
  <c r="AA45" i="14" s="1"/>
  <c r="AH256" i="11" a="1"/>
  <c r="AH256" i="11" s="1"/>
  <c r="X11" i="14" s="1"/>
  <c r="AN288" i="11" a="1"/>
  <c r="AN288" i="11" s="1"/>
  <c r="AL213" i="11" a="1"/>
  <c r="AL213" i="11" s="1"/>
  <c r="AK205" i="11" a="1"/>
  <c r="AK205" i="11" s="1"/>
  <c r="AC291" i="11" a="1"/>
  <c r="AC291" i="11" s="1"/>
  <c r="AN208" i="11" a="1"/>
  <c r="AN208" i="11" s="1"/>
  <c r="K203" i="11" a="1"/>
  <c r="K203" i="11" s="1"/>
  <c r="B30" i="11" s="1"/>
  <c r="V196" i="11" a="1"/>
  <c r="V196" i="11" s="1"/>
  <c r="AK286" i="11" a="1"/>
  <c r="AK286" i="11" s="1"/>
  <c r="AA47" i="14" s="1"/>
  <c r="K204" i="11" a="1"/>
  <c r="K204" i="11" s="1"/>
  <c r="B31" i="11" s="1"/>
  <c r="AP290" i="11" a="1"/>
  <c r="AP290" i="11" s="1"/>
  <c r="X184" i="11" a="1"/>
  <c r="X184" i="11" s="1"/>
  <c r="U195" i="11" a="1"/>
  <c r="U195" i="11" s="1"/>
  <c r="AF208" i="11" a="1"/>
  <c r="AF208" i="11" s="1"/>
  <c r="L252" i="11" a="1"/>
  <c r="L252" i="11" s="1"/>
  <c r="B7" i="14" s="1"/>
  <c r="AO288" i="11" a="1"/>
  <c r="AO288" i="11" s="1"/>
  <c r="R286" i="11" a="1"/>
  <c r="R286" i="11" s="1"/>
  <c r="H47" i="14" s="1"/>
  <c r="Y180" i="11" a="1"/>
  <c r="Y180" i="11" s="1"/>
  <c r="AR208" i="11" a="1"/>
  <c r="AR208" i="11" s="1"/>
  <c r="X258" i="11" a="1"/>
  <c r="X258" i="11" s="1"/>
  <c r="N13" i="14" s="1"/>
  <c r="AP181" i="11" a="1"/>
  <c r="AP181" i="11" s="1"/>
  <c r="Z255" i="11" a="1"/>
  <c r="Z255" i="11" s="1"/>
  <c r="P10" i="14" s="1"/>
  <c r="V270" i="11" a="1"/>
  <c r="V270" i="11" s="1"/>
  <c r="L25" i="14" s="1"/>
  <c r="AS201" i="11" a="1"/>
  <c r="AS201" i="11" s="1"/>
  <c r="M182" i="11" a="1"/>
  <c r="M182" i="11" s="1"/>
  <c r="D9" i="11" s="1"/>
  <c r="E9" i="11" s="1"/>
  <c r="V252" i="11" a="1"/>
  <c r="V252" i="11" s="1"/>
  <c r="L7" i="14" s="1"/>
  <c r="AP208" i="11" a="1"/>
  <c r="AP208" i="11" s="1"/>
  <c r="AH251" i="11" a="1"/>
  <c r="AH251" i="11" s="1"/>
  <c r="AN186" i="11" a="1"/>
  <c r="AN186" i="11" s="1"/>
  <c r="U271" i="11" a="1"/>
  <c r="U271" i="11" s="1"/>
  <c r="K26" i="14" s="1"/>
  <c r="AC277" i="11" a="1"/>
  <c r="AC277" i="11" s="1"/>
  <c r="S38" i="14" s="1"/>
  <c r="AQ199" i="11" a="1"/>
  <c r="AQ199" i="11" s="1"/>
  <c r="AF189" i="11" a="1"/>
  <c r="AF189" i="11" s="1"/>
  <c r="AI254" i="11" a="1"/>
  <c r="AI254" i="11" s="1"/>
  <c r="Y9" i="14" s="1"/>
  <c r="AM206" i="11" a="1"/>
  <c r="AM206" i="11" s="1"/>
  <c r="T254" i="11" a="1"/>
  <c r="T254" i="11" s="1"/>
  <c r="J9" i="14" s="1"/>
  <c r="AI256" i="11" a="1"/>
  <c r="AI256" i="11" s="1"/>
  <c r="Y11" i="14" s="1"/>
  <c r="L268" i="11" a="1"/>
  <c r="L268" i="11" s="1"/>
  <c r="B23" i="14" s="1"/>
  <c r="AG271" i="11" a="1"/>
  <c r="AG271" i="11" s="1"/>
  <c r="W26" i="14" s="1"/>
  <c r="AI273" i="11" a="1"/>
  <c r="AI273" i="11" s="1"/>
  <c r="Y28" i="14" s="1"/>
  <c r="W180" i="11" a="1"/>
  <c r="W180" i="11" s="1"/>
  <c r="R262" i="11" a="1"/>
  <c r="R262" i="11" s="1"/>
  <c r="H17" i="14" s="1"/>
  <c r="Y207" i="11" a="1"/>
  <c r="Y207" i="11" s="1"/>
  <c r="AK178" i="11" a="1"/>
  <c r="AK178" i="11" s="1"/>
  <c r="AN209" i="11" a="1"/>
  <c r="AN209" i="11" s="1"/>
  <c r="T278" i="11" a="1"/>
  <c r="T278" i="11" s="1"/>
  <c r="J39" i="14" s="1"/>
  <c r="AE198" i="11" a="1"/>
  <c r="AE198" i="11" s="1"/>
  <c r="R285" i="11" a="1"/>
  <c r="R285" i="11" s="1"/>
  <c r="H46" i="14" s="1"/>
  <c r="AR286" i="11" a="1"/>
  <c r="AR286" i="11" s="1"/>
  <c r="AH47" i="14" s="1"/>
  <c r="AC199" i="11" a="1"/>
  <c r="AC199" i="11" s="1"/>
  <c r="AL269" i="11" a="1"/>
  <c r="AL269" i="11" s="1"/>
  <c r="AB24" i="14" s="1"/>
  <c r="AJ178" i="11" a="1"/>
  <c r="AJ178" i="11" s="1"/>
  <c r="AA267" i="11" a="1"/>
  <c r="AA267" i="11" s="1"/>
  <c r="Q22" i="14" s="1"/>
  <c r="AK187" i="11" a="1"/>
  <c r="AK187" i="11" s="1"/>
  <c r="AB268" i="11" a="1"/>
  <c r="AB268" i="11" s="1"/>
  <c r="R23" i="14" s="1"/>
  <c r="L266" i="11" a="1"/>
  <c r="L266" i="11" s="1"/>
  <c r="B21" i="14" s="1"/>
  <c r="AS180" i="11" a="1"/>
  <c r="AS180" i="11" s="1"/>
  <c r="AE259" i="11" a="1"/>
  <c r="AE259" i="11" s="1"/>
  <c r="U14" i="14" s="1"/>
  <c r="AQ189" i="11" a="1"/>
  <c r="AQ189" i="11" s="1"/>
  <c r="AR266" i="11" a="1"/>
  <c r="AR266" i="11" s="1"/>
  <c r="AH21" i="14" s="1"/>
  <c r="AD267" i="11" a="1"/>
  <c r="AD267" i="11" s="1"/>
  <c r="T22" i="14" s="1"/>
  <c r="AM289" i="11" a="1"/>
  <c r="AM289" i="11" s="1"/>
  <c r="AA193" i="11" a="1"/>
  <c r="AA193" i="11" s="1"/>
  <c r="U282" i="11" a="1"/>
  <c r="U282" i="11" s="1"/>
  <c r="K43" i="14" s="1"/>
  <c r="AP265" i="11" a="1"/>
  <c r="AP265" i="11" s="1"/>
  <c r="AF20" i="14" s="1"/>
  <c r="AN279" i="11" a="1"/>
  <c r="AN279" i="11" s="1"/>
  <c r="AD40" i="14" s="1"/>
  <c r="Y251" i="11" a="1"/>
  <c r="Y251" i="11" s="1"/>
  <c r="AG192" i="11" a="1"/>
  <c r="AG192" i="11" s="1"/>
  <c r="AP188" i="11" a="1"/>
  <c r="AP188" i="11" s="1"/>
  <c r="AL202" i="11" a="1"/>
  <c r="AL202" i="11" s="1"/>
  <c r="AB287" i="11" a="1"/>
  <c r="AB287" i="11" s="1"/>
  <c r="AR200" i="11" a="1"/>
  <c r="AR200" i="11" s="1"/>
  <c r="AH264" i="11" a="1"/>
  <c r="AH264" i="11" s="1"/>
  <c r="X19" i="14" s="1"/>
  <c r="AN200" i="11" a="1"/>
  <c r="AN200" i="11" s="1"/>
  <c r="T194" i="11" a="1"/>
  <c r="T194" i="11" s="1"/>
  <c r="Y284" i="11" a="1"/>
  <c r="Y284" i="11" s="1"/>
  <c r="O45" i="14" s="1"/>
  <c r="AH212" i="11" a="1"/>
  <c r="AH212" i="11" s="1"/>
  <c r="AK201" i="11" a="1"/>
  <c r="AK201" i="11" s="1"/>
  <c r="AJ293" i="11" a="1"/>
  <c r="AJ293" i="11" s="1"/>
  <c r="AR268" i="11" a="1"/>
  <c r="AR268" i="11" s="1"/>
  <c r="AH23" i="14" s="1"/>
  <c r="AJ205" i="11" a="1"/>
  <c r="AJ205" i="11" s="1"/>
  <c r="Y192" i="11" a="1"/>
  <c r="Y192" i="11" s="1"/>
  <c r="AL210" i="11" a="1"/>
  <c r="AL210" i="11" s="1"/>
  <c r="AF267" i="11" a="1"/>
  <c r="AF267" i="11" s="1"/>
  <c r="V22" i="14" s="1"/>
  <c r="AD293" i="11" a="1"/>
  <c r="AD293" i="11" s="1"/>
  <c r="AI276" i="11" a="1"/>
  <c r="AI276" i="11" s="1"/>
  <c r="Y37" i="14" s="1"/>
  <c r="AA195" i="11" a="1"/>
  <c r="AA195" i="11" s="1"/>
  <c r="AP210" i="11" a="1"/>
  <c r="AP210" i="11" s="1"/>
  <c r="U279" i="11" a="1"/>
  <c r="U279" i="11" s="1"/>
  <c r="K40" i="14" s="1"/>
  <c r="AB254" i="11" a="1"/>
  <c r="AB254" i="11" s="1"/>
  <c r="R9" i="14" s="1"/>
  <c r="V260" i="11" a="1"/>
  <c r="V260" i="11" s="1"/>
  <c r="L15" i="14" s="1"/>
  <c r="AH202" i="11" a="1"/>
  <c r="AH202" i="11" s="1"/>
  <c r="AL203" i="11" a="1"/>
  <c r="AL203" i="11" s="1"/>
  <c r="W187" i="11" a="1"/>
  <c r="W187" i="11" s="1"/>
  <c r="V199" i="11" a="1"/>
  <c r="V199" i="11" s="1"/>
  <c r="L207" i="11" a="1"/>
  <c r="L207" i="11" s="1"/>
  <c r="C34" i="11" s="1"/>
  <c r="AE282" i="11" a="1"/>
  <c r="AE282" i="11" s="1"/>
  <c r="U43" i="14" s="1"/>
  <c r="V254" i="11" a="1"/>
  <c r="V254" i="11" s="1"/>
  <c r="L9" i="14" s="1"/>
  <c r="T270" i="11" a="1"/>
  <c r="T270" i="11" s="1"/>
  <c r="J25" i="14" s="1"/>
  <c r="AO263" i="11" a="1"/>
  <c r="AO263" i="11" s="1"/>
  <c r="AE18" i="14" s="1"/>
  <c r="AJ258" i="11" a="1"/>
  <c r="AJ258" i="11" s="1"/>
  <c r="Z13" i="14" s="1"/>
  <c r="AK190" i="11" a="1"/>
  <c r="AK190" i="11" s="1"/>
  <c r="AR181" i="11" a="1"/>
  <c r="AR181" i="11" s="1"/>
  <c r="AJ213" i="11" a="1"/>
  <c r="AJ213" i="11" s="1"/>
  <c r="AN273" i="11" a="1"/>
  <c r="AN273" i="11" s="1"/>
  <c r="AD28" i="14" s="1"/>
  <c r="AK289" i="11" a="1"/>
  <c r="AK289" i="11" s="1"/>
  <c r="AD282" i="11" a="1"/>
  <c r="AD282" i="11" s="1"/>
  <c r="T43" i="14" s="1"/>
  <c r="AP277" i="11" a="1"/>
  <c r="AP277" i="11" s="1"/>
  <c r="AF38" i="14" s="1"/>
  <c r="AD255" i="11" a="1"/>
  <c r="AD255" i="11" s="1"/>
  <c r="T10" i="14" s="1"/>
  <c r="R293" i="11" a="1"/>
  <c r="R293" i="11" s="1"/>
  <c r="Z186" i="11" a="1"/>
  <c r="Z186" i="11" s="1"/>
  <c r="K188" i="11" a="1"/>
  <c r="K188" i="11" s="1"/>
  <c r="B15" i="11" s="1"/>
  <c r="W293" i="11" a="1"/>
  <c r="W293" i="11" s="1"/>
  <c r="AK293" i="11" a="1"/>
  <c r="AK293" i="11" s="1"/>
  <c r="AE279" i="11" a="1"/>
  <c r="AE279" i="11" s="1"/>
  <c r="U40" i="14" s="1"/>
  <c r="AH280" i="11" a="1"/>
  <c r="AH280" i="11" s="1"/>
  <c r="X41" i="14" s="1"/>
  <c r="M271" i="11" a="1"/>
  <c r="M271" i="11" s="1"/>
  <c r="C26" i="14" s="1"/>
  <c r="D26" i="14" s="1"/>
  <c r="AP191" i="11" a="1"/>
  <c r="AP191" i="11" s="1"/>
  <c r="AM202" i="11" a="1"/>
  <c r="AM202" i="11" s="1"/>
  <c r="AI195" i="11" a="1"/>
  <c r="AI195" i="11" s="1"/>
  <c r="W186" i="11" a="1"/>
  <c r="W186" i="11" s="1"/>
  <c r="AP189" i="11" a="1"/>
  <c r="AP189" i="11" s="1"/>
  <c r="AP281" i="11" a="1"/>
  <c r="AP281" i="11" s="1"/>
  <c r="AF42" i="14" s="1"/>
  <c r="AE266" i="11" a="1"/>
  <c r="AE266" i="11" s="1"/>
  <c r="U21" i="14" s="1"/>
  <c r="S290" i="11" a="1"/>
  <c r="S290" i="11" s="1"/>
  <c r="AN254" i="11" a="1"/>
  <c r="AN254" i="11" s="1"/>
  <c r="AD9" i="14" s="1"/>
  <c r="AH276" i="11" a="1"/>
  <c r="AH276" i="11" s="1"/>
  <c r="X37" i="14" s="1"/>
  <c r="AN275" i="11" a="1"/>
  <c r="AN275" i="11" s="1"/>
  <c r="AD36" i="14" s="1"/>
  <c r="AF211" i="11" a="1"/>
  <c r="AF211" i="11" s="1"/>
  <c r="AK252" i="11" a="1"/>
  <c r="AK252" i="11" s="1"/>
  <c r="AA7" i="14" s="1"/>
  <c r="R180" i="11" a="1"/>
  <c r="R180" i="11" s="1"/>
  <c r="M184" i="11" a="1"/>
  <c r="M184" i="11" s="1"/>
  <c r="D11" i="11" s="1"/>
  <c r="E11" i="11" s="1"/>
  <c r="Y182" i="11" a="1"/>
  <c r="Y182" i="11" s="1"/>
  <c r="Z193" i="11" a="1"/>
  <c r="Z193" i="11" s="1"/>
  <c r="AA209" i="11" a="1"/>
  <c r="AA209" i="11" s="1"/>
  <c r="T207" i="11" a="1"/>
  <c r="T207" i="11" s="1"/>
  <c r="V267" i="11" a="1"/>
  <c r="V267" i="11" s="1"/>
  <c r="L22" i="14" s="1"/>
  <c r="AS281" i="11" a="1"/>
  <c r="AS281" i="11" s="1"/>
  <c r="AI42" i="14" s="1"/>
  <c r="AG291" i="11" a="1"/>
  <c r="AG291" i="11" s="1"/>
  <c r="AQ258" i="11" a="1"/>
  <c r="AQ258" i="11" s="1"/>
  <c r="AG13" i="14" s="1"/>
  <c r="Y213" i="11" a="1"/>
  <c r="Y213" i="11" s="1"/>
  <c r="AK195" i="11" a="1"/>
  <c r="AK195" i="11" s="1"/>
  <c r="AG207" i="11" a="1"/>
  <c r="AG207" i="11" s="1"/>
  <c r="Z190" i="11" a="1"/>
  <c r="Z190" i="11" s="1"/>
  <c r="M194" i="11" a="1"/>
  <c r="M194" i="11" s="1"/>
  <c r="D21" i="11" s="1"/>
  <c r="E21" i="11" s="1"/>
  <c r="L187" i="11" a="1"/>
  <c r="L187" i="11" s="1"/>
  <c r="C14" i="11" s="1"/>
  <c r="AO184" i="11" a="1"/>
  <c r="AO184" i="11" s="1"/>
  <c r="U213" i="11" a="1"/>
  <c r="U213" i="11" s="1"/>
  <c r="AD196" i="11" a="1"/>
  <c r="AD196" i="11" s="1"/>
  <c r="T277" i="11" a="1"/>
  <c r="T277" i="11" s="1"/>
  <c r="J38" i="14" s="1"/>
  <c r="AK181" i="11" a="1"/>
  <c r="AK181" i="11" s="1"/>
  <c r="AF278" i="11" a="1"/>
  <c r="AF278" i="11" s="1"/>
  <c r="V39" i="14" s="1"/>
  <c r="M264" i="11" a="1"/>
  <c r="M264" i="11" s="1"/>
  <c r="C19" i="14" s="1"/>
  <c r="D19" i="14" s="1"/>
  <c r="AN255" i="11" a="1"/>
  <c r="AN255" i="11" s="1"/>
  <c r="AD10" i="14" s="1"/>
  <c r="AR188" i="11" a="1"/>
  <c r="AR188" i="11" s="1"/>
  <c r="AQ193" i="11" a="1"/>
  <c r="AQ193" i="11" s="1"/>
  <c r="AQ192" i="11" a="1"/>
  <c r="AQ192" i="11" s="1"/>
  <c r="AH290" i="11" a="1"/>
  <c r="AH290" i="11" s="1"/>
  <c r="AM211" i="11" a="1"/>
  <c r="AM211" i="11" s="1"/>
  <c r="AQ206" i="11" a="1"/>
  <c r="AQ206" i="11" s="1"/>
  <c r="AO181" i="11" a="1"/>
  <c r="AO181" i="11" s="1"/>
  <c r="AR269" i="11" a="1"/>
  <c r="AR269" i="11" s="1"/>
  <c r="AH24" i="14" s="1"/>
  <c r="AB269" i="11" a="1"/>
  <c r="AB269" i="11" s="1"/>
  <c r="R24" i="14" s="1"/>
  <c r="Z288" i="11" a="1"/>
  <c r="Z288" i="11" s="1"/>
  <c r="V186" i="11" a="1"/>
  <c r="V186" i="11" s="1"/>
  <c r="S279" i="11" a="1"/>
  <c r="S279" i="11" s="1"/>
  <c r="I40" i="14" s="1"/>
  <c r="R265" i="11" a="1"/>
  <c r="R265" i="11" s="1"/>
  <c r="H20" i="14" s="1"/>
  <c r="AJ286" i="11" a="1"/>
  <c r="AJ286" i="11" s="1"/>
  <c r="Z47" i="14" s="1"/>
  <c r="AL266" i="11" a="1"/>
  <c r="AL266" i="11" s="1"/>
  <c r="AB21" i="14" s="1"/>
  <c r="L251" i="11" a="1"/>
  <c r="L251" i="11" s="1"/>
  <c r="AE283" i="11" a="1"/>
  <c r="AE283" i="11" s="1"/>
  <c r="U44" i="14" s="1"/>
  <c r="T253" i="11" a="1"/>
  <c r="T253" i="11" s="1"/>
  <c r="J8" i="14" s="1"/>
  <c r="V284" i="11" a="1"/>
  <c r="V284" i="11" s="1"/>
  <c r="L45" i="14" s="1"/>
  <c r="AR180" i="11" a="1"/>
  <c r="AR180" i="11" s="1"/>
  <c r="AE205" i="11" a="1"/>
  <c r="AE205" i="11" s="1"/>
  <c r="AQ179" i="11" a="1"/>
  <c r="AQ179" i="11" s="1"/>
  <c r="L178" i="11" a="1"/>
  <c r="L178" i="11" s="1"/>
  <c r="AC290" i="11" a="1"/>
  <c r="AC290" i="11" s="1"/>
  <c r="Z277" i="11" a="1"/>
  <c r="Z277" i="11" s="1"/>
  <c r="P38" i="14" s="1"/>
  <c r="AH278" i="11" a="1"/>
  <c r="AH278" i="11" s="1"/>
  <c r="X39" i="14" s="1"/>
  <c r="AD262" i="11" a="1"/>
  <c r="AD262" i="11" s="1"/>
  <c r="T17" i="14" s="1"/>
  <c r="M289" i="11" a="1"/>
  <c r="M289" i="11" s="1"/>
  <c r="T293" i="11" a="1"/>
  <c r="T293" i="11" s="1"/>
  <c r="L202" i="11" a="1"/>
  <c r="L202" i="11" s="1"/>
  <c r="C29" i="11" s="1"/>
  <c r="L183" i="11" a="1"/>
  <c r="L183" i="11" s="1"/>
  <c r="C10" i="11" s="1"/>
  <c r="AC179" i="11" a="1"/>
  <c r="AC179" i="11" s="1"/>
  <c r="K193" i="11" a="1"/>
  <c r="K193" i="11" s="1"/>
  <c r="B20" i="11" s="1"/>
  <c r="V184" i="11" a="1"/>
  <c r="V184" i="11" s="1"/>
  <c r="Y185" i="11" a="1"/>
  <c r="Y185" i="11" s="1"/>
  <c r="Z259" i="11" a="1"/>
  <c r="Z259" i="11" s="1"/>
  <c r="P14" i="14" s="1"/>
  <c r="AA269" i="11" a="1"/>
  <c r="AA269" i="11" s="1"/>
  <c r="Q24" i="14" s="1"/>
  <c r="AS277" i="11" a="1"/>
  <c r="AS277" i="11" s="1"/>
  <c r="AI38" i="14" s="1"/>
  <c r="AQ265" i="11" a="1"/>
  <c r="AQ265" i="11" s="1"/>
  <c r="AG20" i="14" s="1"/>
  <c r="AN264" i="11" a="1"/>
  <c r="AN264" i="11" s="1"/>
  <c r="AD19" i="14" s="1"/>
  <c r="V255" i="11" a="1"/>
  <c r="V255" i="11" s="1"/>
  <c r="L10" i="14" s="1"/>
  <c r="AB186" i="11" a="1"/>
  <c r="AB186" i="11" s="1"/>
  <c r="AS213" i="11" a="1"/>
  <c r="AS213" i="11" s="1"/>
  <c r="M197" i="11" a="1"/>
  <c r="M197" i="11" s="1"/>
  <c r="D24" i="11" s="1"/>
  <c r="E24" i="11" s="1"/>
  <c r="K266" i="11" a="1"/>
  <c r="K266" i="11" s="1"/>
  <c r="AQ287" i="11" a="1"/>
  <c r="AQ287" i="11" s="1"/>
  <c r="X283" i="11" a="1"/>
  <c r="X283" i="11" s="1"/>
  <c r="N44" i="14" s="1"/>
  <c r="AN287" i="11" a="1"/>
  <c r="AN287" i="11" s="1"/>
  <c r="AO273" i="11" a="1"/>
  <c r="AO273" i="11" s="1"/>
  <c r="AE28" i="14" s="1"/>
  <c r="S270" i="11" a="1"/>
  <c r="S270" i="11" s="1"/>
  <c r="I25" i="14" s="1"/>
  <c r="AO180" i="11" a="1"/>
  <c r="AO180" i="11" s="1"/>
  <c r="AF181" i="11" a="1"/>
  <c r="AF181" i="11" s="1"/>
  <c r="S287" i="11" a="1"/>
  <c r="S287" i="11" s="1"/>
  <c r="AH268" i="11" a="1"/>
  <c r="AH268" i="11" s="1"/>
  <c r="X23" i="14" s="1"/>
  <c r="L292" i="11" a="1"/>
  <c r="L292" i="11" s="1"/>
  <c r="AI268" i="11" a="1"/>
  <c r="AI268" i="11" s="1"/>
  <c r="Y23" i="14" s="1"/>
  <c r="AG261" i="11" a="1"/>
  <c r="AG261" i="11" s="1"/>
  <c r="W16" i="14" s="1"/>
  <c r="K291" i="11" a="1"/>
  <c r="K291" i="11" s="1"/>
  <c r="AF193" i="11" a="1"/>
  <c r="AF193" i="11" s="1"/>
  <c r="T211" i="11" a="1"/>
  <c r="T211" i="11" s="1"/>
  <c r="AS185" i="11" a="1"/>
  <c r="AS185" i="11" s="1"/>
  <c r="U191" i="11" a="1"/>
  <c r="U191" i="11" s="1"/>
  <c r="AM288" i="11" a="1"/>
  <c r="AM288" i="11" s="1"/>
  <c r="AD259" i="11" a="1"/>
  <c r="AD259" i="11" s="1"/>
  <c r="T14" i="14" s="1"/>
  <c r="V268" i="11" a="1"/>
  <c r="V268" i="11" s="1"/>
  <c r="L23" i="14" s="1"/>
  <c r="AS271" i="11" a="1"/>
  <c r="AS271" i="11" s="1"/>
  <c r="AI26" i="14" s="1"/>
  <c r="AM285" i="11" a="1"/>
  <c r="AM285" i="11" s="1"/>
  <c r="AC46" i="14" s="1"/>
  <c r="S277" i="11" a="1"/>
  <c r="S277" i="11" s="1"/>
  <c r="I38" i="14" s="1"/>
  <c r="AI264" i="11" a="1"/>
  <c r="AI264" i="11" s="1"/>
  <c r="Y19" i="14" s="1"/>
  <c r="AK206" i="11" a="1"/>
  <c r="AK206" i="11" s="1"/>
  <c r="K187" i="11" a="1"/>
  <c r="K187" i="11" s="1"/>
  <c r="B14" i="11" s="1"/>
  <c r="AC190" i="11" a="1"/>
  <c r="AC190" i="11" s="1"/>
  <c r="AA194" i="11" a="1"/>
  <c r="AA194" i="11" s="1"/>
  <c r="AS178" i="11" a="1"/>
  <c r="AS178" i="11" s="1"/>
  <c r="AA181" i="11" a="1"/>
  <c r="AA181" i="11" s="1"/>
  <c r="AQ213" i="11" a="1"/>
  <c r="AQ213" i="11" s="1"/>
  <c r="AH189" i="11" a="1"/>
  <c r="AH189" i="11" s="1"/>
  <c r="W292" i="11" a="1"/>
  <c r="W292" i="11" s="1"/>
  <c r="AG263" i="11" a="1"/>
  <c r="AG263" i="11" s="1"/>
  <c r="W18" i="14" s="1"/>
  <c r="AA265" i="11" a="1"/>
  <c r="AA265" i="11" s="1"/>
  <c r="Q20" i="14" s="1"/>
  <c r="AP178" i="11" a="1"/>
  <c r="AP178" i="11" s="1"/>
  <c r="AM255" i="11" a="1"/>
  <c r="AM255" i="11" s="1"/>
  <c r="AC10" i="14" s="1"/>
  <c r="AM199" i="11" a="1"/>
  <c r="AM199" i="11" s="1"/>
  <c r="AM207" i="11" a="1"/>
  <c r="AM207" i="11" s="1"/>
  <c r="AE180" i="11" a="1"/>
  <c r="AE180" i="11" s="1"/>
  <c r="Y206" i="11" a="1"/>
  <c r="Y206" i="11" s="1"/>
  <c r="T182" i="11" a="1"/>
  <c r="T182" i="11" s="1"/>
  <c r="U198" i="11" a="1"/>
  <c r="U198" i="11" s="1"/>
  <c r="AP193" i="11" a="1"/>
  <c r="AP193" i="11" s="1"/>
  <c r="W190" i="11" a="1"/>
  <c r="W190" i="11" s="1"/>
  <c r="AO211" i="11" a="1"/>
  <c r="AO211" i="11" s="1"/>
  <c r="AO182" i="11" a="1"/>
  <c r="AO182" i="11" s="1"/>
  <c r="V205" i="11" a="1"/>
  <c r="V205" i="11" s="1"/>
  <c r="AF213" i="11" a="1"/>
  <c r="AF213" i="11" s="1"/>
  <c r="AP200" i="11" a="1"/>
  <c r="AP200" i="11" s="1"/>
  <c r="AI178" i="11" a="1"/>
  <c r="AI178" i="11" s="1"/>
  <c r="AG189" i="11" a="1"/>
  <c r="AG189" i="11" s="1"/>
  <c r="S178" i="11" a="1"/>
  <c r="S178" i="11" s="1"/>
  <c r="AD183" i="11" a="1"/>
  <c r="AD183" i="11" s="1"/>
  <c r="AD208" i="11" a="1"/>
  <c r="AD208" i="11" s="1"/>
  <c r="T210" i="11" a="1"/>
  <c r="T210" i="11" s="1"/>
  <c r="X212" i="11" a="1"/>
  <c r="X212" i="11" s="1"/>
  <c r="AH190" i="11" a="1"/>
  <c r="AH190" i="11" s="1"/>
  <c r="R201" i="11" a="1"/>
  <c r="R201" i="11" s="1"/>
  <c r="T186" i="11" a="1"/>
  <c r="T186" i="11" s="1"/>
  <c r="L203" i="11" a="1"/>
  <c r="L203" i="11" s="1"/>
  <c r="C30" i="11" s="1"/>
  <c r="V178" i="11" a="1"/>
  <c r="V178" i="11" s="1"/>
  <c r="W183" i="11" a="1"/>
  <c r="W183" i="11" s="1"/>
  <c r="M186" i="11" a="1"/>
  <c r="M186" i="11" s="1"/>
  <c r="D13" i="11" s="1"/>
  <c r="E13" i="11" s="1"/>
  <c r="L200" i="11" a="1"/>
  <c r="L200" i="11" s="1"/>
  <c r="C27" i="11" s="1"/>
  <c r="AJ212" i="11" a="1"/>
  <c r="AJ212" i="11" s="1"/>
  <c r="V195" i="11" a="1"/>
  <c r="V195" i="11" s="1"/>
  <c r="AN182" i="11" a="1"/>
  <c r="AN182" i="11" s="1"/>
  <c r="AN191" i="11" a="1"/>
  <c r="AN191" i="11" s="1"/>
  <c r="AR197" i="11" a="1"/>
  <c r="AR197" i="11" s="1"/>
  <c r="AA180" i="11" a="1"/>
  <c r="AA180" i="11" s="1"/>
  <c r="AD210" i="11" a="1"/>
  <c r="AD210" i="11" s="1"/>
  <c r="AH178" i="11" a="1"/>
  <c r="AH178" i="11" s="1"/>
  <c r="AG178" i="11" a="1"/>
  <c r="AG178" i="11" s="1"/>
  <c r="AF205" i="11" a="1"/>
  <c r="AF205" i="11" s="1"/>
  <c r="Y196" i="11" a="1"/>
  <c r="Y196" i="11" s="1"/>
  <c r="L194" i="11" a="1"/>
  <c r="L194" i="11" s="1"/>
  <c r="C21" i="11" s="1"/>
  <c r="M205" i="11" a="1"/>
  <c r="M205" i="11" s="1"/>
  <c r="D32" i="11" s="1"/>
  <c r="E32" i="11" s="1"/>
  <c r="AD203" i="11" a="1"/>
  <c r="AD203" i="11" s="1"/>
  <c r="AR198" i="11" a="1"/>
  <c r="AR198" i="11" s="1"/>
  <c r="U184" i="11" a="1"/>
  <c r="U184" i="11" s="1"/>
  <c r="S187" i="11" a="1"/>
  <c r="S187" i="11" s="1"/>
  <c r="AE212" i="11" a="1"/>
  <c r="AE212" i="11" s="1"/>
  <c r="Z184" i="11" a="1"/>
  <c r="Z184" i="11" s="1"/>
  <c r="AL211" i="11" a="1"/>
  <c r="AL211" i="11" s="1"/>
  <c r="AH182" i="11" a="1"/>
  <c r="AH182" i="11" s="1"/>
  <c r="AE199" i="11" a="1"/>
  <c r="AE199" i="11" s="1"/>
  <c r="R206" i="11" a="1"/>
  <c r="R206" i="11" s="1"/>
  <c r="AK212" i="11" a="1"/>
  <c r="AK212" i="11" s="1"/>
  <c r="K206" i="11" a="1"/>
  <c r="K206" i="11" s="1"/>
  <c r="B33" i="11" s="1"/>
  <c r="AP183" i="11" a="1"/>
  <c r="AP183" i="11" s="1"/>
  <c r="AP206" i="11" a="1"/>
  <c r="AP206" i="11" s="1"/>
  <c r="AK185" i="11" a="1"/>
  <c r="AK185" i="11" s="1"/>
  <c r="AK188" i="11" a="1"/>
  <c r="AK188" i="11" s="1"/>
  <c r="V192" i="11" a="1"/>
  <c r="V192" i="11" s="1"/>
  <c r="R184" i="11" a="1"/>
  <c r="R184" i="11" s="1"/>
  <c r="AE187" i="11" a="1"/>
  <c r="AE187" i="11" s="1"/>
  <c r="AB213" i="11" a="1"/>
  <c r="AB213" i="11" s="1"/>
  <c r="L181" i="11" a="1"/>
  <c r="L181" i="11" s="1"/>
  <c r="C8" i="11" s="1"/>
  <c r="X206" i="11" a="1"/>
  <c r="X206" i="11" s="1"/>
  <c r="AQ184" i="11" a="1"/>
  <c r="AQ184" i="11" s="1"/>
  <c r="W194" i="11" a="1"/>
  <c r="W194" i="11" s="1"/>
  <c r="AO210" i="11" a="1"/>
  <c r="AO210" i="11" s="1"/>
  <c r="M183" i="11" a="1"/>
  <c r="M183" i="11" s="1"/>
  <c r="D10" i="11" s="1"/>
  <c r="E10" i="11" s="1"/>
  <c r="L209" i="11" a="1"/>
  <c r="L209" i="11" s="1"/>
  <c r="C36" i="11" s="1"/>
  <c r="K213" i="11" a="1"/>
  <c r="K213" i="11" s="1"/>
  <c r="B40" i="11" s="1"/>
  <c r="AF204" i="11" a="1"/>
  <c r="AF204" i="11" s="1"/>
  <c r="V204" i="11" a="1"/>
  <c r="V204" i="11" s="1"/>
  <c r="S204" i="11" a="1"/>
  <c r="S204" i="11" s="1"/>
  <c r="R182" i="11" a="1"/>
  <c r="R182" i="11" s="1"/>
  <c r="AA185" i="11" a="1"/>
  <c r="AA185" i="11" s="1"/>
  <c r="AF185" i="11" a="1"/>
  <c r="AF185" i="11" s="1"/>
  <c r="AH183" i="11" a="1"/>
  <c r="AH183" i="11" s="1"/>
  <c r="S188" i="11" a="1"/>
  <c r="S188" i="11" s="1"/>
  <c r="AI199" i="11" a="1"/>
  <c r="AI199" i="11" s="1"/>
  <c r="AG197" i="11" a="1"/>
  <c r="AG197" i="11" s="1"/>
  <c r="S211" i="11" a="1"/>
  <c r="S211" i="11" s="1"/>
  <c r="V180" i="11" a="1"/>
  <c r="V180" i="11" s="1"/>
  <c r="AB189" i="11" a="1"/>
  <c r="AB189" i="11" s="1"/>
  <c r="K178" i="11" a="1"/>
  <c r="K178" i="11" s="1"/>
  <c r="B5" i="11" s="1"/>
  <c r="AF182" i="11" a="1"/>
  <c r="AF182" i="11" s="1"/>
  <c r="Y209" i="11" a="1"/>
  <c r="Y209" i="11" s="1"/>
  <c r="AS211" i="11" a="1"/>
  <c r="AS211" i="11" s="1"/>
  <c r="AC204" i="11" a="1"/>
  <c r="AC204" i="11" s="1"/>
  <c r="AN183" i="11" a="1"/>
  <c r="AN183" i="11" s="1"/>
  <c r="AB190" i="11" a="1"/>
  <c r="AB190" i="11" s="1"/>
  <c r="AN179" i="11" a="1"/>
  <c r="AN179" i="11" s="1"/>
  <c r="Z197" i="11" a="1"/>
  <c r="Z197" i="11" s="1"/>
  <c r="AA210" i="11" a="1"/>
  <c r="AA210" i="11" s="1"/>
  <c r="U188" i="11" a="1"/>
  <c r="U188" i="11" s="1"/>
  <c r="Z192" i="11" a="1"/>
  <c r="Z192" i="11" s="1"/>
  <c r="AI187" i="11" a="1"/>
  <c r="AI187" i="11" s="1"/>
  <c r="AM191" i="11" a="1"/>
  <c r="AM191" i="11" s="1"/>
  <c r="AR178" i="11" a="1"/>
  <c r="AR178" i="11" s="1"/>
  <c r="AO185" i="11" a="1"/>
  <c r="AO185" i="11" s="1"/>
  <c r="V213" i="11" a="1"/>
  <c r="V213" i="11" s="1"/>
  <c r="X203" i="11" a="1"/>
  <c r="X203" i="11" s="1"/>
  <c r="AD201" i="11" a="1"/>
  <c r="AD201" i="11" s="1"/>
  <c r="R181" i="11" a="1"/>
  <c r="R181" i="11" s="1"/>
  <c r="AI201" i="11" a="1"/>
  <c r="AI201" i="11" s="1"/>
  <c r="X197" i="11" a="1"/>
  <c r="X197" i="11" s="1"/>
  <c r="AH213" i="11" a="1"/>
  <c r="AH213" i="11" s="1"/>
  <c r="V190" i="11" a="1"/>
  <c r="V190" i="11" s="1"/>
  <c r="AK199" i="11" a="1"/>
  <c r="AK199" i="11" s="1"/>
  <c r="U179" i="11" a="1"/>
  <c r="U179" i="11" s="1"/>
  <c r="AB202" i="11" a="1"/>
  <c r="AB202" i="11" s="1"/>
  <c r="S189" i="11" a="1"/>
  <c r="S189" i="11" s="1"/>
  <c r="AL200" i="11" a="1"/>
  <c r="AL200" i="11" s="1"/>
  <c r="AM209" i="11" a="1"/>
  <c r="AM209" i="11" s="1"/>
  <c r="AG204" i="11" a="1"/>
  <c r="AG204" i="11" s="1"/>
  <c r="AH186" i="11" a="1"/>
  <c r="AH186" i="11" s="1"/>
  <c r="V194" i="11" a="1"/>
  <c r="V194" i="11" s="1"/>
  <c r="M213" i="11" a="1"/>
  <c r="M213" i="11" s="1"/>
  <c r="D40" i="11" s="1"/>
  <c r="E40" i="11" s="1"/>
  <c r="AL186" i="11" a="1"/>
  <c r="AL186" i="11" s="1"/>
  <c r="AP194" i="11" a="1"/>
  <c r="AP194" i="11" s="1"/>
  <c r="M195" i="11" a="1"/>
  <c r="M195" i="11" s="1"/>
  <c r="D22" i="11" s="1"/>
  <c r="E22" i="11" s="1"/>
  <c r="AB195" i="11" a="1"/>
  <c r="AB195" i="11" s="1"/>
  <c r="AN212" i="11" a="1"/>
  <c r="AN212" i="11" s="1"/>
  <c r="U192" i="11" a="1"/>
  <c r="U192" i="11" s="1"/>
  <c r="AO198" i="11" a="1"/>
  <c r="AO198" i="11" s="1"/>
  <c r="AJ199" i="11" a="1"/>
  <c r="AJ199" i="11" s="1"/>
  <c r="AO195" i="11" a="1"/>
  <c r="AO195" i="11" s="1"/>
  <c r="U183" i="11" a="1"/>
  <c r="U183" i="11" s="1"/>
  <c r="AF188" i="11" a="1"/>
  <c r="AF188" i="11" s="1"/>
  <c r="Y204" i="11" a="1"/>
  <c r="Y204" i="11" s="1"/>
  <c r="AS203" i="11" a="1"/>
  <c r="AS203" i="11" s="1"/>
  <c r="AS209" i="11" a="1"/>
  <c r="AS209" i="11" s="1"/>
  <c r="AH205" i="11" a="1"/>
  <c r="AH205" i="11" s="1"/>
  <c r="AK202" i="11" a="1"/>
  <c r="AK202" i="11" s="1"/>
  <c r="AQ186" i="11" a="1"/>
  <c r="AQ186" i="11" s="1"/>
  <c r="T212" i="11" a="1"/>
  <c r="T212" i="11" s="1"/>
  <c r="AS182" i="11" a="1"/>
  <c r="AS182" i="11" s="1"/>
  <c r="S205" i="11" a="1"/>
  <c r="S205" i="11" s="1"/>
  <c r="T190" i="11" a="1"/>
  <c r="T190" i="11" s="1"/>
  <c r="AB196" i="11" a="1"/>
  <c r="AB196" i="11" s="1"/>
  <c r="AH181" i="11" a="1"/>
  <c r="AH181" i="11" s="1"/>
  <c r="U199" i="11" a="1"/>
  <c r="U199" i="11" s="1"/>
  <c r="AB206" i="11" a="1"/>
  <c r="AB206" i="11" s="1"/>
  <c r="AB179" i="11" a="1"/>
  <c r="AB179" i="11" s="1"/>
  <c r="S200" i="11" a="1"/>
  <c r="S200" i="11" s="1"/>
  <c r="V208" i="11" a="1"/>
  <c r="V208" i="11" s="1"/>
  <c r="AE184" i="11" a="1"/>
  <c r="AE184" i="11" s="1"/>
  <c r="AB183" i="11" a="1"/>
  <c r="AB183" i="11" s="1"/>
  <c r="AA179" i="11" a="1"/>
  <c r="AA179" i="11" s="1"/>
  <c r="U182" i="11" a="1"/>
  <c r="U182" i="11" s="1"/>
  <c r="L193" i="11" a="1"/>
  <c r="L193" i="11" s="1"/>
  <c r="C20" i="11" s="1"/>
  <c r="X211" i="11" a="1"/>
  <c r="X211" i="11" s="1"/>
  <c r="V191" i="11" a="1"/>
  <c r="V191" i="11" s="1"/>
  <c r="AD182" i="11" a="1"/>
  <c r="AD182" i="11" s="1"/>
  <c r="AP192" i="11" a="1"/>
  <c r="AP192" i="11" s="1"/>
  <c r="AA212" i="11" a="1"/>
  <c r="AA212" i="11" s="1"/>
  <c r="U200" i="11" a="1"/>
  <c r="U200" i="11" s="1"/>
  <c r="AP187" i="11" a="1"/>
  <c r="AP187" i="11" s="1"/>
  <c r="U193" i="11" a="1"/>
  <c r="U193" i="11" s="1"/>
  <c r="AM192" i="11" a="1"/>
  <c r="AM192" i="11" s="1"/>
  <c r="AQ181" i="11" a="1"/>
  <c r="AQ181" i="11" s="1"/>
  <c r="L192" i="11" a="1"/>
  <c r="L192" i="11" s="1"/>
  <c r="C19" i="11" s="1"/>
  <c r="AP180" i="11" a="1"/>
  <c r="AP180" i="11" s="1"/>
  <c r="AJ206" i="11" a="1"/>
  <c r="AJ206" i="11" s="1"/>
  <c r="AF178" i="11" a="1"/>
  <c r="AF178" i="11" s="1"/>
  <c r="T203" i="11" a="1"/>
  <c r="T203" i="11" s="1"/>
  <c r="V212" i="11" a="1"/>
  <c r="V212" i="11" s="1"/>
  <c r="X195" i="11" a="1"/>
  <c r="X195" i="11" s="1"/>
  <c r="AH204" i="11" a="1"/>
  <c r="AH204" i="11" s="1"/>
  <c r="AK198" i="11" a="1"/>
  <c r="AK198" i="11" s="1"/>
  <c r="T200" i="11" a="1"/>
  <c r="T200" i="11" s="1"/>
  <c r="AI189" i="11" a="1"/>
  <c r="AI189" i="11" s="1"/>
  <c r="AB193" i="11" a="1"/>
  <c r="AB193" i="11" s="1"/>
  <c r="AC191" i="11" a="1"/>
  <c r="AC191" i="11" s="1"/>
  <c r="AC200" i="11" a="1"/>
  <c r="AC200" i="11" s="1"/>
  <c r="AR211" i="11" a="1"/>
  <c r="AR211" i="11" s="1"/>
  <c r="AF203" i="11" a="1"/>
  <c r="AF203" i="11" s="1"/>
  <c r="Z204" i="11" a="1"/>
  <c r="Z204" i="11" s="1"/>
  <c r="AH191" i="11" a="1"/>
  <c r="AH191" i="11" s="1"/>
  <c r="X201" i="11" a="1"/>
  <c r="X201" i="11" s="1"/>
  <c r="AB191" i="11" a="1"/>
  <c r="AB191" i="11" s="1"/>
  <c r="AS186" i="11" a="1"/>
  <c r="AS186" i="11" s="1"/>
  <c r="AP196" i="11" a="1"/>
  <c r="AP196" i="11" s="1"/>
  <c r="AD199" i="11" a="1"/>
  <c r="AD199" i="11" s="1"/>
  <c r="AL212" i="11" a="1"/>
  <c r="AL212" i="11" s="1"/>
  <c r="S198" i="11" a="1"/>
  <c r="S198" i="11" s="1"/>
  <c r="AD186" i="11" a="1"/>
  <c r="AD186" i="11" s="1"/>
  <c r="AJ190" i="11" a="1"/>
  <c r="AJ190" i="11" s="1"/>
  <c r="AH198" i="11" a="1"/>
  <c r="AH198" i="11" s="1"/>
  <c r="AC195" i="11" a="1"/>
  <c r="AC195" i="11" s="1"/>
  <c r="AR183" i="11" a="1"/>
  <c r="AR183" i="11" s="1"/>
  <c r="T184" i="11" a="1"/>
  <c r="T184" i="11" s="1"/>
  <c r="AG198" i="11" a="1"/>
  <c r="AG198" i="11" s="1"/>
  <c r="AD195" i="11" a="1"/>
  <c r="AD195" i="11" s="1"/>
  <c r="AQ194" i="11" a="1"/>
  <c r="AQ194" i="11" s="1"/>
  <c r="W197" i="11" a="1"/>
  <c r="W197" i="11" s="1"/>
  <c r="S207" i="11" a="1"/>
  <c r="S207" i="11" s="1"/>
  <c r="AQ198" i="11" a="1"/>
  <c r="AQ198" i="11" s="1"/>
  <c r="W207" i="11" a="1"/>
  <c r="W207" i="11" s="1"/>
  <c r="AS202" i="11" a="1"/>
  <c r="AS202" i="11" s="1"/>
  <c r="AF194" i="11" a="1"/>
  <c r="AF194" i="11" s="1"/>
  <c r="U208" i="11" a="1"/>
  <c r="U208" i="11" s="1"/>
  <c r="AG184" i="11" a="1"/>
  <c r="AG184" i="11" s="1"/>
  <c r="U203" i="11" a="1"/>
  <c r="U203" i="11" s="1"/>
  <c r="W210" i="11" a="1"/>
  <c r="W210" i="11" s="1"/>
  <c r="AG191" i="11" a="1"/>
  <c r="AG191" i="11" s="1"/>
  <c r="AS179" i="11" a="1"/>
  <c r="AS179" i="11" s="1"/>
  <c r="AF187" i="11" a="1"/>
  <c r="AF187" i="11" s="1"/>
  <c r="T199" i="11" a="1"/>
  <c r="T199" i="11" s="1"/>
  <c r="AA213" i="11" a="1"/>
  <c r="AA213" i="11" s="1"/>
  <c r="AB180" i="11" a="1"/>
  <c r="AB180" i="11" s="1"/>
  <c r="T179" i="11" a="1"/>
  <c r="T179" i="11" s="1"/>
  <c r="AG194" i="11" a="1"/>
  <c r="AG194" i="11" s="1"/>
  <c r="AM198" i="11" a="1"/>
  <c r="AM198" i="11" s="1"/>
  <c r="R197" i="11" a="1"/>
  <c r="R197" i="11" s="1"/>
  <c r="AM181" i="11" a="1"/>
  <c r="AM181" i="11" s="1"/>
  <c r="AM180" i="11" a="1"/>
  <c r="AM180" i="11" s="1"/>
  <c r="AP205" i="11" a="1"/>
  <c r="AP205" i="11" s="1"/>
  <c r="R183" i="11" a="1"/>
  <c r="R183" i="11" s="1"/>
  <c r="S209" i="11" a="1"/>
  <c r="S209" i="11" s="1"/>
  <c r="M191" i="11" a="1"/>
  <c r="M191" i="11" s="1"/>
  <c r="D18" i="11" s="1"/>
  <c r="E18" i="11" s="1"/>
  <c r="S203" i="11" a="1"/>
  <c r="S203" i="11" s="1"/>
  <c r="AG180" i="11" a="1"/>
  <c r="AG180" i="11" s="1"/>
  <c r="AD187" i="11" a="1"/>
  <c r="AD187" i="11" s="1"/>
  <c r="AM208" i="11" a="1"/>
  <c r="AM208" i="11" s="1"/>
  <c r="L206" i="11" a="1"/>
  <c r="L206" i="11" s="1"/>
  <c r="C33" i="11" s="1"/>
  <c r="AB208" i="11" a="1"/>
  <c r="AB208" i="11" s="1"/>
  <c r="R205" i="11" a="1"/>
  <c r="R205" i="11" s="1"/>
  <c r="AF209" i="11" a="1"/>
  <c r="AF209" i="11" s="1"/>
  <c r="AF199" i="11" a="1"/>
  <c r="AF199" i="11" s="1"/>
  <c r="AA200" i="11" a="1"/>
  <c r="AA200" i="11" s="1"/>
  <c r="AR201" i="11" a="1"/>
  <c r="AR201" i="11" s="1"/>
  <c r="AG202" i="11" a="1"/>
  <c r="AG202" i="11" s="1"/>
  <c r="Z183" i="11" a="1"/>
  <c r="Z183" i="11" s="1"/>
  <c r="AC206" i="11" a="1"/>
  <c r="AC206" i="11" s="1"/>
  <c r="R211" i="11" a="1"/>
  <c r="R211" i="11" s="1"/>
  <c r="AE182" i="11" a="1"/>
  <c r="AE182" i="11" s="1"/>
  <c r="AL208" i="11" a="1"/>
  <c r="AL208" i="11" s="1"/>
  <c r="S195" i="11" a="1"/>
  <c r="S195" i="11" s="1"/>
  <c r="M200" i="11" a="1"/>
  <c r="M200" i="11" s="1"/>
  <c r="D27" i="11" s="1"/>
  <c r="E27" i="11" s="1"/>
  <c r="AM195" i="11" a="1"/>
  <c r="AM195" i="11" s="1"/>
  <c r="AI188" i="11" a="1"/>
  <c r="AI188" i="11" s="1"/>
  <c r="AQ196" i="11" a="1"/>
  <c r="AQ196" i="11" s="1"/>
  <c r="AA205" i="11" a="1"/>
  <c r="AA205" i="11" s="1"/>
  <c r="AR193" i="11" a="1"/>
  <c r="AR193" i="11" s="1"/>
  <c r="AH199" i="11" a="1"/>
  <c r="AH199" i="11" s="1"/>
  <c r="L198" i="11" a="1"/>
  <c r="L198" i="11" s="1"/>
  <c r="C25" i="11" s="1"/>
  <c r="R195" i="11" a="1"/>
  <c r="R195" i="11" s="1"/>
  <c r="AQ190" i="11" a="1"/>
  <c r="AQ190" i="11" s="1"/>
  <c r="Z200" i="11" a="1"/>
  <c r="Z200" i="11" s="1"/>
  <c r="K192" i="11" a="1"/>
  <c r="K192" i="11" s="1"/>
  <c r="B19" i="11" s="1"/>
  <c r="W191" i="11" a="1"/>
  <c r="W191" i="11" s="1"/>
  <c r="AO191" i="11" a="1"/>
  <c r="AO191" i="11" s="1"/>
  <c r="AI180" i="11" a="1"/>
  <c r="AI180" i="11" s="1"/>
  <c r="AG200" i="11" a="1"/>
  <c r="AG200" i="11" s="1"/>
  <c r="AD193" i="11" a="1"/>
  <c r="AD193" i="11" s="1"/>
  <c r="AQ187" i="11" a="1"/>
  <c r="AQ187" i="11" s="1"/>
  <c r="AD207" i="11" a="1"/>
  <c r="AD207" i="11" s="1"/>
  <c r="AJ181" i="11" a="1"/>
  <c r="AJ181" i="11" s="1"/>
  <c r="AS208" i="11" a="1"/>
  <c r="AS208" i="11" s="1"/>
  <c r="AM205" i="11" a="1"/>
  <c r="AM205" i="11" s="1"/>
  <c r="AJ210" i="11" a="1"/>
  <c r="AJ210" i="11" s="1"/>
  <c r="AS212" i="11" a="1"/>
  <c r="AS212" i="11" s="1"/>
  <c r="R199" i="11" a="1"/>
  <c r="R199" i="11" s="1"/>
  <c r="AG183" i="11" a="1"/>
  <c r="AG183" i="11" s="1"/>
  <c r="Y200" i="11" a="1"/>
  <c r="Y200" i="11" s="1"/>
  <c r="AR185" i="11" a="1"/>
  <c r="AR185" i="11" s="1"/>
  <c r="AK209" i="11" a="1"/>
  <c r="AK209" i="11" s="1"/>
  <c r="Z181" i="11" a="1"/>
  <c r="Z181" i="11" s="1"/>
  <c r="M187" i="11" a="1"/>
  <c r="M187" i="11" s="1"/>
  <c r="D14" i="11" s="1"/>
  <c r="E14" i="11" s="1"/>
  <c r="AP185" i="11" a="1"/>
  <c r="AP185" i="11" s="1"/>
  <c r="M212" i="11" a="1"/>
  <c r="M212" i="11" s="1"/>
  <c r="D39" i="11" s="1"/>
  <c r="E39" i="11" s="1"/>
  <c r="AN202" i="11" a="1"/>
  <c r="AN202" i="11" s="1"/>
  <c r="W196" i="11" a="1"/>
  <c r="W196" i="11" s="1"/>
  <c r="AA189" i="11" a="1"/>
  <c r="AA189" i="11" s="1"/>
  <c r="L189" i="11" a="1"/>
  <c r="L189" i="11" s="1"/>
  <c r="C16" i="11" s="1"/>
  <c r="AP198" i="11" a="1"/>
  <c r="AP198" i="11" s="1"/>
  <c r="AM187" i="11" a="1"/>
  <c r="AM187" i="11" s="1"/>
  <c r="S196" i="11" a="1"/>
  <c r="S196" i="11" s="1"/>
  <c r="X183" i="11" a="1"/>
  <c r="X183" i="11" s="1"/>
  <c r="AO193" i="11" a="1"/>
  <c r="AO193" i="11" s="1"/>
  <c r="AA196" i="11" a="1"/>
  <c r="AA196" i="11" s="1"/>
  <c r="AR187" i="11" a="1"/>
  <c r="AR187" i="11" s="1"/>
  <c r="V189" i="11" a="1"/>
  <c r="V189" i="11" s="1"/>
  <c r="W202" i="11" a="1"/>
  <c r="W202" i="11" s="1"/>
  <c r="AB194" i="11" a="1"/>
  <c r="AB194" i="11" s="1"/>
  <c r="R200" i="11" a="1"/>
  <c r="R200" i="11" s="1"/>
  <c r="W184" i="11" a="1"/>
  <c r="W184" i="11" s="1"/>
  <c r="AG185" i="11" a="1"/>
  <c r="AG185" i="11" s="1"/>
  <c r="AG181" i="11" a="1"/>
  <c r="AG181" i="11" s="1"/>
  <c r="AF183" i="11" a="1"/>
  <c r="AF183" i="11" s="1"/>
  <c r="L185" i="11" a="1"/>
  <c r="L185" i="11" s="1"/>
  <c r="C12" i="11" s="1"/>
  <c r="W185" i="11" a="1"/>
  <c r="W185" i="11" s="1"/>
  <c r="AN188" i="11" a="1"/>
  <c r="AN188" i="11" s="1"/>
  <c r="AB199" i="11" a="1"/>
  <c r="AB199" i="11" s="1"/>
  <c r="AE192" i="11" a="1"/>
  <c r="AE192" i="11" s="1"/>
  <c r="K208" i="11" a="1"/>
  <c r="K208" i="11" s="1"/>
  <c r="B35" i="11" s="1"/>
  <c r="W204" i="11" a="1"/>
  <c r="W204" i="11" s="1"/>
  <c r="AR194" i="11" a="1"/>
  <c r="AR194" i="11" s="1"/>
  <c r="U190" i="11" a="1"/>
  <c r="U190" i="11" s="1"/>
  <c r="Y191" i="11" a="1"/>
  <c r="Y191" i="11" s="1"/>
  <c r="S186" i="11" a="1"/>
  <c r="S186" i="11" s="1"/>
  <c r="AQ204" i="11" a="1"/>
  <c r="AQ204" i="11" s="1"/>
  <c r="W203" i="11" a="1"/>
  <c r="W203" i="11" s="1"/>
  <c r="T192" i="11" a="1"/>
  <c r="T192" i="11" s="1"/>
  <c r="T209" i="11" a="1"/>
  <c r="T209" i="11" s="1"/>
  <c r="AL209" i="11" a="1"/>
  <c r="AL209" i="11" s="1"/>
  <c r="AD202" i="11" a="1"/>
  <c r="AD202" i="11" s="1"/>
  <c r="R185" i="11" a="1"/>
  <c r="R185" i="11" s="1"/>
  <c r="AI182" i="11" a="1"/>
  <c r="AI182" i="11" s="1"/>
  <c r="AB203" i="11" a="1"/>
  <c r="AB203" i="11" s="1"/>
  <c r="AN195" i="11" a="1"/>
  <c r="AN195" i="11" s="1"/>
  <c r="M211" i="11" a="1"/>
  <c r="M211" i="11" s="1"/>
  <c r="D38" i="11" s="1"/>
  <c r="E38" i="11" s="1"/>
  <c r="AA208" i="11" a="1"/>
  <c r="AA208" i="11" s="1"/>
  <c r="AQ202" i="11" a="1"/>
  <c r="AQ202" i="11" s="1"/>
  <c r="AE207" i="11" a="1"/>
  <c r="AE207" i="11" s="1"/>
  <c r="R196" i="11" a="1"/>
  <c r="R196" i="11" s="1"/>
  <c r="AS192" i="11" a="1"/>
  <c r="AS192" i="11" s="1"/>
  <c r="AG212" i="11" a="1"/>
  <c r="AG212" i="11" s="1"/>
  <c r="AR195" i="11" a="1"/>
  <c r="AR195" i="11" s="1"/>
  <c r="W200" i="11" a="1"/>
  <c r="W200" i="11" s="1"/>
  <c r="L205" i="11" a="1"/>
  <c r="L205" i="11" s="1"/>
  <c r="C32" i="11" s="1"/>
  <c r="AG190" i="11" a="1"/>
  <c r="AG190" i="11" s="1"/>
  <c r="W193" i="11" a="1"/>
  <c r="W193" i="11" s="1"/>
  <c r="AE188" i="11" a="1"/>
  <c r="AE188" i="11" s="1"/>
  <c r="K205" i="11" a="1"/>
  <c r="K205" i="11" s="1"/>
  <c r="B32" i="11" s="1"/>
  <c r="Y188" i="11" a="1"/>
  <c r="Y188" i="11" s="1"/>
  <c r="T206" i="11" a="1"/>
  <c r="T206" i="11" s="1"/>
  <c r="AE293" i="11" a="1"/>
  <c r="AE293" i="11" s="1"/>
  <c r="AB279" i="11" a="1"/>
  <c r="AB279" i="11" s="1"/>
  <c r="R40" i="14" s="1"/>
  <c r="AC285" i="11" a="1"/>
  <c r="AC285" i="11" s="1"/>
  <c r="S46" i="14" s="1"/>
  <c r="M257" i="11" a="1"/>
  <c r="M257" i="11" s="1"/>
  <c r="C12" i="14" s="1"/>
  <c r="D12" i="14" s="1"/>
  <c r="AJ252" i="11" a="1"/>
  <c r="AJ252" i="11" s="1"/>
  <c r="Z7" i="14" s="1"/>
  <c r="AK179" i="11" a="1"/>
  <c r="AK179" i="11" s="1"/>
  <c r="AE280" i="11" a="1"/>
  <c r="AE280" i="11" s="1"/>
  <c r="U41" i="14" s="1"/>
  <c r="Y280" i="11" a="1"/>
  <c r="Y280" i="11" s="1"/>
  <c r="O41" i="14" s="1"/>
  <c r="AR192" i="11" a="1"/>
  <c r="AR192" i="11" s="1"/>
  <c r="AE285" i="11" a="1"/>
  <c r="AE285" i="11" s="1"/>
  <c r="U46" i="14" s="1"/>
  <c r="M178" i="11" a="1"/>
  <c r="M178" i="11" s="1"/>
  <c r="AL178" i="11" a="1"/>
  <c r="AL178" i="11" s="1"/>
  <c r="AA188" i="11" a="1"/>
  <c r="AA188" i="11" s="1"/>
  <c r="AP202" i="11" a="1"/>
  <c r="AP202" i="11" s="1"/>
  <c r="AR199" i="11" a="1"/>
  <c r="AR199" i="11" s="1"/>
  <c r="AL188" i="11" a="1"/>
  <c r="AL188" i="11" s="1"/>
  <c r="AJ261" i="11" a="1"/>
  <c r="AJ261" i="11" s="1"/>
  <c r="Z16" i="14" s="1"/>
  <c r="U289" i="11" a="1"/>
  <c r="U289" i="11" s="1"/>
  <c r="AJ270" i="11" a="1"/>
  <c r="AJ270" i="11" s="1"/>
  <c r="Z25" i="14" s="1"/>
  <c r="AA279" i="11" a="1"/>
  <c r="AA279" i="11" s="1"/>
  <c r="Q40" i="14" s="1"/>
  <c r="U264" i="11" a="1"/>
  <c r="U264" i="11" s="1"/>
  <c r="K19" i="14" s="1"/>
  <c r="AA286" i="11" a="1"/>
  <c r="AA286" i="11" s="1"/>
  <c r="Q47" i="14" s="1"/>
  <c r="AE284" i="11" a="1"/>
  <c r="AE284" i="11" s="1"/>
  <c r="U45" i="14" s="1"/>
  <c r="AI198" i="11" a="1"/>
  <c r="AI198" i="11" s="1"/>
  <c r="AM213" i="11" a="1"/>
  <c r="AM213" i="11" s="1"/>
  <c r="Z207" i="11" a="1"/>
  <c r="Z207" i="11" s="1"/>
  <c r="Y252" i="11" a="1"/>
  <c r="Y252" i="11" s="1"/>
  <c r="O7" i="14" s="1"/>
  <c r="AS275" i="11" a="1"/>
  <c r="AS275" i="11" s="1"/>
  <c r="AI36" i="14" s="1"/>
  <c r="W257" i="11" a="1"/>
  <c r="W257" i="11" s="1"/>
  <c r="M12" i="14" s="1"/>
  <c r="AM194" i="11" a="1"/>
  <c r="AM194" i="11" s="1"/>
  <c r="K179" i="11" a="1"/>
  <c r="K179" i="11" s="1"/>
  <c r="B6" i="11" s="1"/>
  <c r="M206" i="11" a="1"/>
  <c r="M206" i="11" s="1"/>
  <c r="D33" i="11" s="1"/>
  <c r="E33" i="11" s="1"/>
  <c r="V211" i="11" a="1"/>
  <c r="V211" i="11" s="1"/>
  <c r="AI191" i="11" a="1"/>
  <c r="AI191" i="11" s="1"/>
  <c r="AL201" i="11" a="1"/>
  <c r="AL201" i="11" s="1"/>
  <c r="Y201" i="11" a="1"/>
  <c r="Y201" i="11" s="1"/>
  <c r="AO192" i="11" a="1"/>
  <c r="AO192" i="11" s="1"/>
  <c r="AL285" i="11" a="1"/>
  <c r="AL285" i="11" s="1"/>
  <c r="AB46" i="14" s="1"/>
  <c r="AF273" i="11" a="1"/>
  <c r="AF273" i="11" s="1"/>
  <c r="V28" i="14" s="1"/>
  <c r="AF291" i="11" a="1"/>
  <c r="AF291" i="11" s="1"/>
  <c r="AS263" i="11" a="1"/>
  <c r="AS263" i="11" s="1"/>
  <c r="AI18" i="14" s="1"/>
  <c r="T260" i="11" a="1"/>
  <c r="T260" i="11" s="1"/>
  <c r="J15" i="14" s="1"/>
  <c r="AS262" i="11" a="1"/>
  <c r="AS262" i="11" s="1"/>
  <c r="AI17" i="14" s="1"/>
  <c r="AK285" i="11" a="1"/>
  <c r="AK285" i="11" s="1"/>
  <c r="AA46" i="14" s="1"/>
  <c r="AF277" i="11" a="1"/>
  <c r="AF277" i="11" s="1"/>
  <c r="V38" i="14" s="1"/>
  <c r="K264" i="11" a="1"/>
  <c r="K264" i="11" s="1"/>
  <c r="AI262" i="11" a="1"/>
  <c r="AI262" i="11" s="1"/>
  <c r="Y17" i="14" s="1"/>
  <c r="AR267" i="11" a="1"/>
  <c r="AR267" i="11" s="1"/>
  <c r="AH22" i="14" s="1"/>
  <c r="AL293" i="11" a="1"/>
  <c r="AL293" i="11" s="1"/>
  <c r="Y273" i="11" a="1"/>
  <c r="Y273" i="11" s="1"/>
  <c r="O28" i="14" s="1"/>
  <c r="AG201" i="11" a="1"/>
  <c r="AG201" i="11" s="1"/>
  <c r="Y198" i="11" a="1"/>
  <c r="Y198" i="11" s="1"/>
  <c r="AB210" i="11" a="1"/>
  <c r="AB210" i="11" s="1"/>
  <c r="AO196" i="11" a="1"/>
  <c r="AO196" i="11" s="1"/>
  <c r="S212" i="11" a="1"/>
  <c r="S212" i="11" s="1"/>
  <c r="W179" i="11" a="1"/>
  <c r="W179" i="11" s="1"/>
  <c r="R256" i="11" a="1"/>
  <c r="R256" i="11" s="1"/>
  <c r="H11" i="14" s="1"/>
  <c r="AN292" i="11" a="1"/>
  <c r="AN292" i="11" s="1"/>
  <c r="AS274" i="11" a="1"/>
  <c r="AS274" i="11" s="1"/>
  <c r="AI29" i="14" s="1"/>
  <c r="AA270" i="11" a="1"/>
  <c r="AA270" i="11" s="1"/>
  <c r="Q25" i="14" s="1"/>
  <c r="AQ266" i="11" a="1"/>
  <c r="AQ266" i="11" s="1"/>
  <c r="AG21" i="14" s="1"/>
  <c r="K280" i="11" a="1"/>
  <c r="K280" i="11" s="1"/>
  <c r="AC193" i="11" a="1"/>
  <c r="AC193" i="11" s="1"/>
  <c r="W289" i="11" a="1"/>
  <c r="W289" i="11" s="1"/>
  <c r="K260" i="11" a="1"/>
  <c r="K260" i="11" s="1"/>
  <c r="L279" i="11" a="1"/>
  <c r="L279" i="11" s="1"/>
  <c r="B40" i="14" s="1"/>
  <c r="A40" i="14" s="1"/>
  <c r="AS276" i="11" a="1"/>
  <c r="AS276" i="11" s="1"/>
  <c r="AI37" i="14" s="1"/>
  <c r="AE274" i="11" a="1"/>
  <c r="AE274" i="11" s="1"/>
  <c r="U29" i="14" s="1"/>
  <c r="AR293" i="11" a="1"/>
  <c r="AR293" i="11" s="1"/>
  <c r="W262" i="11" a="1"/>
  <c r="W262" i="11" s="1"/>
  <c r="M17" i="14" s="1"/>
  <c r="AK256" i="11" a="1"/>
  <c r="AK256" i="11" s="1"/>
  <c r="AA11" i="14" s="1"/>
  <c r="AR289" i="11" a="1"/>
  <c r="AR289" i="11" s="1"/>
  <c r="AR285" i="11" a="1"/>
  <c r="AR285" i="11" s="1"/>
  <c r="AH46" i="14" s="1"/>
  <c r="AS282" i="11" a="1"/>
  <c r="AS282" i="11" s="1"/>
  <c r="AI43" i="14" s="1"/>
  <c r="AF285" i="11" a="1"/>
  <c r="AF285" i="11" s="1"/>
  <c r="V46" i="14" s="1"/>
  <c r="AQ274" i="11" a="1"/>
  <c r="AQ274" i="11" s="1"/>
  <c r="AG29" i="14" s="1"/>
  <c r="K282" i="11" a="1"/>
  <c r="K282" i="11" s="1"/>
  <c r="AE258" i="11" a="1"/>
  <c r="AE258" i="11" s="1"/>
  <c r="U13" i="14" s="1"/>
  <c r="Z266" i="11" a="1"/>
  <c r="Z266" i="11" s="1"/>
  <c r="P21" i="14" s="1"/>
  <c r="AD273" i="11" a="1"/>
  <c r="AD273" i="11" s="1"/>
  <c r="T28" i="14" s="1"/>
  <c r="AN269" i="11" a="1"/>
  <c r="AN269" i="11" s="1"/>
  <c r="AD24" i="14" s="1"/>
  <c r="AG252" i="11" a="1"/>
  <c r="AG252" i="11" s="1"/>
  <c r="W7" i="14" s="1"/>
  <c r="AK207" i="11" a="1"/>
  <c r="AK207" i="11" s="1"/>
  <c r="Z257" i="11" a="1"/>
  <c r="Z257" i="11" s="1"/>
  <c r="P12" i="14" s="1"/>
  <c r="W281" i="11" a="1"/>
  <c r="W281" i="11" s="1"/>
  <c r="M42" i="14" s="1"/>
  <c r="V197" i="11" a="1"/>
  <c r="V197" i="11" s="1"/>
  <c r="AN201" i="11" a="1"/>
  <c r="AN201" i="11" s="1"/>
  <c r="S184" i="11" a="1"/>
  <c r="S184" i="11" s="1"/>
  <c r="R198" i="11" a="1"/>
  <c r="R198" i="11" s="1"/>
  <c r="U202" i="11" a="1"/>
  <c r="U202" i="11" s="1"/>
  <c r="T191" i="11" a="1"/>
  <c r="T191" i="11" s="1"/>
  <c r="AQ182" i="11" a="1"/>
  <c r="AQ182" i="11" s="1"/>
  <c r="X200" i="11" a="1"/>
  <c r="X200" i="11" s="1"/>
  <c r="X274" i="11" a="1"/>
  <c r="X274" i="11" s="1"/>
  <c r="N29" i="14" s="1"/>
  <c r="X291" i="11" a="1"/>
  <c r="X291" i="11" s="1"/>
  <c r="U277" i="11" a="1"/>
  <c r="U277" i="11" s="1"/>
  <c r="K38" i="14" s="1"/>
  <c r="AO289" i="11" a="1"/>
  <c r="AO289" i="11" s="1"/>
  <c r="AL278" i="11" a="1"/>
  <c r="AL278" i="11" s="1"/>
  <c r="AB39" i="14" s="1"/>
  <c r="AJ272" i="11" a="1"/>
  <c r="AJ272" i="11" s="1"/>
  <c r="Z27" i="14" s="1"/>
  <c r="AF276" i="11" a="1"/>
  <c r="AF276" i="11" s="1"/>
  <c r="V37" i="14" s="1"/>
  <c r="AL187" i="11" a="1"/>
  <c r="AL187" i="11" s="1"/>
  <c r="AE271" i="11" a="1"/>
  <c r="AE271" i="11" s="1"/>
  <c r="U26" i="14" s="1"/>
  <c r="AL255" i="11" a="1"/>
  <c r="AL255" i="11" s="1"/>
  <c r="AB10" i="14" s="1"/>
  <c r="V259" i="11" a="1"/>
  <c r="V259" i="11" s="1"/>
  <c r="L14" i="14" s="1"/>
  <c r="W269" i="11" a="1"/>
  <c r="W269" i="11" s="1"/>
  <c r="M24" i="14" s="1"/>
  <c r="M281" i="11" a="1"/>
  <c r="M281" i="11" s="1"/>
  <c r="C42" i="14" s="1"/>
  <c r="D42" i="14" s="1"/>
  <c r="V291" i="11" a="1"/>
  <c r="V291" i="11" s="1"/>
  <c r="AP267" i="11" a="1"/>
  <c r="AP267" i="11" s="1"/>
  <c r="AF22" i="14" s="1"/>
  <c r="AN258" i="11" a="1"/>
  <c r="AN258" i="11" s="1"/>
  <c r="AD13" i="14" s="1"/>
  <c r="AG283" i="11" a="1"/>
  <c r="AG283" i="11" s="1"/>
  <c r="W44" i="14" s="1"/>
  <c r="AH266" i="11" a="1"/>
  <c r="AH266" i="11" s="1"/>
  <c r="X21" i="14" s="1"/>
  <c r="S263" i="11" a="1"/>
  <c r="S263" i="11" s="1"/>
  <c r="I18" i="14" s="1"/>
  <c r="X179" i="11" a="1"/>
  <c r="X179" i="11" s="1"/>
  <c r="AE193" i="11" a="1"/>
  <c r="AE193" i="11" s="1"/>
  <c r="AC213" i="11" a="1"/>
  <c r="AC213" i="11" s="1"/>
  <c r="AD200" i="11" a="1"/>
  <c r="AD200" i="11" s="1"/>
  <c r="R210" i="11" a="1"/>
  <c r="R210" i="11" s="1"/>
  <c r="AL189" i="11" a="1"/>
  <c r="AL189" i="11" s="1"/>
  <c r="AG209" i="11" a="1"/>
  <c r="AG209" i="11" s="1"/>
  <c r="S193" i="11" a="1"/>
  <c r="S193" i="11" s="1"/>
  <c r="K196" i="11" a="1"/>
  <c r="K196" i="11" s="1"/>
  <c r="B23" i="11" s="1"/>
  <c r="U268" i="11" a="1"/>
  <c r="U268" i="11" s="1"/>
  <c r="K23" i="14" s="1"/>
  <c r="AF265" i="11" a="1"/>
  <c r="AF265" i="11" s="1"/>
  <c r="V20" i="14" s="1"/>
  <c r="Z261" i="11" a="1"/>
  <c r="Z261" i="11" s="1"/>
  <c r="P16" i="14" s="1"/>
  <c r="R259" i="11" a="1"/>
  <c r="R259" i="11" s="1"/>
  <c r="H14" i="14" s="1"/>
  <c r="AP278" i="11" a="1"/>
  <c r="AP278" i="11" s="1"/>
  <c r="AF39" i="14" s="1"/>
  <c r="AO269" i="11" a="1"/>
  <c r="AO269" i="11" s="1"/>
  <c r="AE24" i="14" s="1"/>
  <c r="L265" i="11" a="1"/>
  <c r="L265" i="11" s="1"/>
  <c r="B20" i="14" s="1"/>
  <c r="AB280" i="11" a="1"/>
  <c r="AB280" i="11" s="1"/>
  <c r="R41" i="14" s="1"/>
  <c r="AP269" i="11" a="1"/>
  <c r="AP269" i="11" s="1"/>
  <c r="AF24" i="14" s="1"/>
  <c r="AN282" i="11" a="1"/>
  <c r="AN282" i="11" s="1"/>
  <c r="AD43" i="14" s="1"/>
  <c r="AO277" i="11" a="1"/>
  <c r="AO277" i="11" s="1"/>
  <c r="AE38" i="14" s="1"/>
  <c r="AN257" i="11" a="1"/>
  <c r="AN257" i="11" s="1"/>
  <c r="AD12" i="14" s="1"/>
  <c r="AA271" i="11" a="1"/>
  <c r="AA271" i="11" s="1"/>
  <c r="Q26" i="14" s="1"/>
  <c r="AQ201" i="11" a="1"/>
  <c r="AQ201" i="11" s="1"/>
  <c r="AN192" i="11" a="1"/>
  <c r="AN192" i="11" s="1"/>
  <c r="AC205" i="11" a="1"/>
  <c r="AC205" i="11" s="1"/>
  <c r="AP201" i="11" a="1"/>
  <c r="AP201" i="11" s="1"/>
  <c r="AA183" i="11" a="1"/>
  <c r="AA183" i="11" s="1"/>
  <c r="AK200" i="11" a="1"/>
  <c r="AK200" i="11" s="1"/>
  <c r="Z180" i="11" a="1"/>
  <c r="Z180" i="11" s="1"/>
  <c r="AH197" i="11" a="1"/>
  <c r="AH197" i="11" s="1"/>
  <c r="V188" i="11" a="1"/>
  <c r="V188" i="11" s="1"/>
  <c r="AB182" i="11" a="1"/>
  <c r="AB182" i="11" s="1"/>
  <c r="X205" i="11" a="1"/>
  <c r="X205" i="11" s="1"/>
  <c r="T196" i="11" a="1"/>
  <c r="T196" i="11" s="1"/>
  <c r="S191" i="11" a="1"/>
  <c r="S191" i="11" s="1"/>
  <c r="AR204" i="11" a="1"/>
  <c r="AR204" i="11" s="1"/>
  <c r="V281" i="11" a="1"/>
  <c r="V281" i="11" s="1"/>
  <c r="L42" i="14" s="1"/>
  <c r="AM260" i="11" a="1"/>
  <c r="AM260" i="11" s="1"/>
  <c r="AC15" i="14" s="1"/>
  <c r="AB275" i="11" a="1"/>
  <c r="AB275" i="11" s="1"/>
  <c r="R36" i="14" s="1"/>
  <c r="AF266" i="11" a="1"/>
  <c r="AF266" i="11" s="1"/>
  <c r="V21" i="14" s="1"/>
  <c r="AM257" i="11" a="1"/>
  <c r="AM257" i="11" s="1"/>
  <c r="AC12" i="14" s="1"/>
  <c r="K265" i="11" a="1"/>
  <c r="K265" i="11" s="1"/>
  <c r="R264" i="11" a="1"/>
  <c r="R264" i="11" s="1"/>
  <c r="H19" i="14" s="1"/>
  <c r="AH284" i="11" a="1"/>
  <c r="AH284" i="11" s="1"/>
  <c r="X45" i="14" s="1"/>
  <c r="M253" i="11" a="1"/>
  <c r="M253" i="11" s="1"/>
  <c r="C8" i="14" s="1"/>
  <c r="D8" i="14" s="1"/>
  <c r="AF257" i="11" a="1"/>
  <c r="AF257" i="11" s="1"/>
  <c r="V12" i="14" s="1"/>
  <c r="AA260" i="11" a="1"/>
  <c r="AA260" i="11" s="1"/>
  <c r="Q15" i="14" s="1"/>
  <c r="AQ284" i="11" a="1"/>
  <c r="AQ284" i="11" s="1"/>
  <c r="AG45" i="14" s="1"/>
  <c r="AP259" i="11" a="1"/>
  <c r="AP259" i="11" s="1"/>
  <c r="AF14" i="14" s="1"/>
  <c r="AD287" i="11" a="1"/>
  <c r="AD287" i="11" s="1"/>
  <c r="AF264" i="11" a="1"/>
  <c r="AF264" i="11" s="1"/>
  <c r="V19" i="14" s="1"/>
  <c r="U267" i="11" a="1"/>
  <c r="U267" i="11" s="1"/>
  <c r="K22" i="14" s="1"/>
  <c r="S267" i="11" a="1"/>
  <c r="S267" i="11" s="1"/>
  <c r="I22" i="14" s="1"/>
  <c r="AN276" i="11" a="1"/>
  <c r="AN276" i="11" s="1"/>
  <c r="AD37" i="14" s="1"/>
  <c r="AF253" i="11" a="1"/>
  <c r="AF253" i="11" s="1"/>
  <c r="V8" i="14" s="1"/>
  <c r="AG255" i="11" a="1"/>
  <c r="AG255" i="11" s="1"/>
  <c r="W10" i="14" s="1"/>
  <c r="R261" i="11" a="1"/>
  <c r="R261" i="11" s="1"/>
  <c r="H16" i="14" s="1"/>
  <c r="M259" i="11" a="1"/>
  <c r="M259" i="11" s="1"/>
  <c r="C14" i="14" s="1"/>
  <c r="D14" i="14" s="1"/>
  <c r="AQ285" i="11" a="1"/>
  <c r="AQ285" i="11" s="1"/>
  <c r="AG46" i="14" s="1"/>
  <c r="AF288" i="11" a="1"/>
  <c r="AF288" i="11" s="1"/>
  <c r="AG274" i="11" a="1"/>
  <c r="AG274" i="11" s="1"/>
  <c r="W29" i="14" s="1"/>
  <c r="AI289" i="11" a="1"/>
  <c r="AI289" i="11" s="1"/>
  <c r="AQ288" i="11" a="1"/>
  <c r="AQ288" i="11" s="1"/>
  <c r="X270" i="11" a="1"/>
  <c r="X270" i="11" s="1"/>
  <c r="N25" i="14" s="1"/>
  <c r="M251" i="11" a="1"/>
  <c r="M251" i="11" s="1"/>
  <c r="C6" i="14" s="1"/>
  <c r="D6" i="14" s="1"/>
  <c r="S257" i="11" a="1"/>
  <c r="S257" i="11" s="1"/>
  <c r="I12" i="14" s="1"/>
  <c r="K293" i="11" a="1"/>
  <c r="K293" i="11" s="1"/>
  <c r="AM263" i="11" a="1"/>
  <c r="AM263" i="11" s="1"/>
  <c r="AC18" i="14" s="1"/>
  <c r="Z274" i="11" a="1"/>
  <c r="Z274" i="11" s="1"/>
  <c r="P29" i="14" s="1"/>
  <c r="AF271" i="11" a="1"/>
  <c r="AF271" i="11" s="1"/>
  <c r="V26" i="14" s="1"/>
  <c r="AF260" i="11" a="1"/>
  <c r="AF260" i="11" s="1"/>
  <c r="V15" i="14" s="1"/>
  <c r="AL261" i="11" a="1"/>
  <c r="AL261" i="11" s="1"/>
  <c r="AB16" i="14" s="1"/>
  <c r="AI261" i="11" a="1"/>
  <c r="AI261" i="11" s="1"/>
  <c r="Y16" i="14" s="1"/>
  <c r="AL276" i="11" a="1"/>
  <c r="AL276" i="11" s="1"/>
  <c r="AB37" i="14" s="1"/>
  <c r="Z263" i="11" a="1"/>
  <c r="Z263" i="11" s="1"/>
  <c r="P18" i="14" s="1"/>
  <c r="AK257" i="11" a="1"/>
  <c r="AK257" i="11" s="1"/>
  <c r="AA12" i="14" s="1"/>
  <c r="AQ259" i="11" a="1"/>
  <c r="AQ259" i="11" s="1"/>
  <c r="AG14" i="14" s="1"/>
  <c r="M288" i="11" a="1"/>
  <c r="M288" i="11" s="1"/>
  <c r="L277" i="11" a="1"/>
  <c r="L277" i="11" s="1"/>
  <c r="B38" i="14" s="1"/>
  <c r="A38" i="14" s="1"/>
  <c r="AA278" i="11" a="1"/>
  <c r="AA278" i="11" s="1"/>
  <c r="Q39" i="14" s="1"/>
  <c r="AC261" i="11" a="1"/>
  <c r="AC261" i="11" s="1"/>
  <c r="S16" i="14" s="1"/>
  <c r="R287" i="11" a="1"/>
  <c r="R287" i="11" s="1"/>
  <c r="AP283" i="11" a="1"/>
  <c r="AP283" i="11" s="1"/>
  <c r="AF44" i="14" s="1"/>
  <c r="V287" i="11" a="1"/>
  <c r="V287" i="11" s="1"/>
  <c r="AN256" i="11" a="1"/>
  <c r="AN256" i="11" s="1"/>
  <c r="AD11" i="14" s="1"/>
  <c r="AB277" i="11" a="1"/>
  <c r="AB277" i="11" s="1"/>
  <c r="R38" i="14" s="1"/>
  <c r="AD288" i="11" a="1"/>
  <c r="AD288" i="11" s="1"/>
  <c r="AM262" i="11" a="1"/>
  <c r="AM262" i="11" s="1"/>
  <c r="AC17" i="14" s="1"/>
  <c r="AR290" i="11" a="1"/>
  <c r="AR290" i="11" s="1"/>
  <c r="AO276" i="11" a="1"/>
  <c r="AO276" i="11" s="1"/>
  <c r="AE37" i="14" s="1"/>
  <c r="AG287" i="11" a="1"/>
  <c r="AG287" i="11" s="1"/>
  <c r="AA280" i="11" a="1"/>
  <c r="AA280" i="11" s="1"/>
  <c r="Q41" i="14" s="1"/>
  <c r="AQ264" i="11" a="1"/>
  <c r="AQ264" i="11" s="1"/>
  <c r="AG19" i="14" s="1"/>
  <c r="S266" i="11" a="1"/>
  <c r="S266" i="11" s="1"/>
  <c r="I21" i="14" s="1"/>
  <c r="AS286" i="11" a="1"/>
  <c r="AS286" i="11" s="1"/>
  <c r="AI47" i="14" s="1"/>
  <c r="Y272" i="11" a="1"/>
  <c r="Y272" i="11" s="1"/>
  <c r="O27" i="14" s="1"/>
  <c r="AO275" i="11" a="1"/>
  <c r="AO275" i="11" s="1"/>
  <c r="AE36" i="14" s="1"/>
  <c r="AO252" i="11" a="1"/>
  <c r="AO252" i="11" s="1"/>
  <c r="AE7" i="14" s="1"/>
  <c r="AA253" i="11" a="1"/>
  <c r="AA253" i="11" s="1"/>
  <c r="Q8" i="14" s="1"/>
  <c r="AJ263" i="11" a="1"/>
  <c r="AJ263" i="11" s="1"/>
  <c r="Z18" i="14" s="1"/>
  <c r="W290" i="11" a="1"/>
  <c r="W290" i="11" s="1"/>
  <c r="K262" i="11" a="1"/>
  <c r="K262" i="11" s="1"/>
  <c r="AS264" i="11" a="1"/>
  <c r="AS264" i="11" s="1"/>
  <c r="AI19" i="14" s="1"/>
  <c r="AE252" i="11" a="1"/>
  <c r="AE252" i="11" s="1"/>
  <c r="U7" i="14" s="1"/>
  <c r="AH281" i="11" a="1"/>
  <c r="AH281" i="11" s="1"/>
  <c r="X42" i="14" s="1"/>
  <c r="AN262" i="11" a="1"/>
  <c r="AN262" i="11" s="1"/>
  <c r="AD17" i="14" s="1"/>
  <c r="R277" i="11" a="1"/>
  <c r="R277" i="11" s="1"/>
  <c r="H38" i="14" s="1"/>
  <c r="AL271" i="11" a="1"/>
  <c r="AL271" i="11" s="1"/>
  <c r="AB26" i="14" s="1"/>
  <c r="M269" i="11" a="1"/>
  <c r="M269" i="11" s="1"/>
  <c r="C24" i="14" s="1"/>
  <c r="D24" i="14" s="1"/>
  <c r="AF251" i="11" a="1"/>
  <c r="AF251" i="11" s="1"/>
  <c r="AG290" i="11" a="1"/>
  <c r="AG290" i="11" s="1"/>
  <c r="AM278" i="11" a="1"/>
  <c r="AM278" i="11" s="1"/>
  <c r="AC39" i="14" s="1"/>
  <c r="AK275" i="11" a="1"/>
  <c r="AK275" i="11" s="1"/>
  <c r="AA36" i="14" s="1"/>
  <c r="Y266" i="11" a="1"/>
  <c r="Y266" i="11" s="1"/>
  <c r="O21" i="14" s="1"/>
  <c r="AP273" i="11" a="1"/>
  <c r="AP273" i="11" s="1"/>
  <c r="AF28" i="14" s="1"/>
  <c r="AK280" i="11" a="1"/>
  <c r="AK280" i="11" s="1"/>
  <c r="AA41" i="14" s="1"/>
  <c r="AQ290" i="11" a="1"/>
  <c r="AQ290" i="11" s="1"/>
  <c r="AB263" i="11" a="1"/>
  <c r="AB263" i="11" s="1"/>
  <c r="R18" i="14" s="1"/>
  <c r="AQ252" i="11" a="1"/>
  <c r="AQ252" i="11" s="1"/>
  <c r="AG7" i="14" s="1"/>
  <c r="W268" i="11" a="1"/>
  <c r="W268" i="11" s="1"/>
  <c r="M23" i="14" s="1"/>
  <c r="AS273" i="11" a="1"/>
  <c r="AS273" i="11" s="1"/>
  <c r="AI28" i="14" s="1"/>
  <c r="AH272" i="11" a="1"/>
  <c r="AH272" i="11" s="1"/>
  <c r="X27" i="14" s="1"/>
  <c r="AC265" i="11" a="1"/>
  <c r="AC265" i="11" s="1"/>
  <c r="S20" i="14" s="1"/>
  <c r="V290" i="11" a="1"/>
  <c r="V290" i="11" s="1"/>
  <c r="AJ280" i="11" a="1"/>
  <c r="AJ280" i="11" s="1"/>
  <c r="Z41" i="14" s="1"/>
  <c r="AP272" i="11" a="1"/>
  <c r="AP272" i="11" s="1"/>
  <c r="AF27" i="14" s="1"/>
  <c r="AR273" i="11" a="1"/>
  <c r="AR273" i="11" s="1"/>
  <c r="AH28" i="14" s="1"/>
  <c r="K257" i="11" a="1"/>
  <c r="K257" i="11" s="1"/>
  <c r="AF282" i="11" a="1"/>
  <c r="AF282" i="11" s="1"/>
  <c r="V43" i="14" s="1"/>
  <c r="AL286" i="11" a="1"/>
  <c r="AL286" i="11" s="1"/>
  <c r="AB47" i="14" s="1"/>
  <c r="AC256" i="11" a="1"/>
  <c r="AC256" i="11" s="1"/>
  <c r="S11" i="14" s="1"/>
  <c r="S272" i="11" a="1"/>
  <c r="S272" i="11" s="1"/>
  <c r="I27" i="14" s="1"/>
  <c r="R268" i="11" a="1"/>
  <c r="R268" i="11" s="1"/>
  <c r="H23" i="14" s="1"/>
  <c r="AS280" i="11" a="1"/>
  <c r="AS280" i="11" s="1"/>
  <c r="AI41" i="14" s="1"/>
  <c r="AK279" i="11" a="1"/>
  <c r="AK279" i="11" s="1"/>
  <c r="AA40" i="14" s="1"/>
  <c r="S252" i="11" a="1"/>
  <c r="S252" i="11" s="1"/>
  <c r="I7" i="14" s="1"/>
  <c r="L271" i="11" a="1"/>
  <c r="L271" i="11" s="1"/>
  <c r="B26" i="14" s="1"/>
  <c r="AI284" i="11" a="1"/>
  <c r="AI284" i="11" s="1"/>
  <c r="Y45" i="14" s="1"/>
  <c r="AN187" i="11" a="1"/>
  <c r="AN187" i="11" s="1"/>
  <c r="AH260" i="11" a="1"/>
  <c r="AH260" i="11" s="1"/>
  <c r="X15" i="14" s="1"/>
  <c r="K256" i="11" a="1"/>
  <c r="K256" i="11" s="1"/>
  <c r="T291" i="11" a="1"/>
  <c r="T291" i="11" s="1"/>
  <c r="S273" i="11" a="1"/>
  <c r="S273" i="11" s="1"/>
  <c r="I28" i="14" s="1"/>
  <c r="AI271" i="11" a="1"/>
  <c r="AI271" i="11" s="1"/>
  <c r="Y26" i="14" s="1"/>
  <c r="W259" i="11" a="1"/>
  <c r="W259" i="11" s="1"/>
  <c r="M14" i="14" s="1"/>
  <c r="L199" i="11" a="1"/>
  <c r="L199" i="11" s="1"/>
  <c r="C26" i="11" s="1"/>
  <c r="M180" i="11" a="1"/>
  <c r="M180" i="11" s="1"/>
  <c r="D7" i="11" s="1"/>
  <c r="E7" i="11" s="1"/>
  <c r="AA201" i="11" a="1"/>
  <c r="AA201" i="11" s="1"/>
  <c r="AJ260" i="11" a="1"/>
  <c r="AJ260" i="11" s="1"/>
  <c r="Z15" i="14" s="1"/>
  <c r="R194" i="11" a="1"/>
  <c r="R194" i="11" s="1"/>
  <c r="AK281" i="11" a="1"/>
  <c r="AK281" i="11" s="1"/>
  <c r="AA42" i="14" s="1"/>
  <c r="AQ207" i="11" a="1"/>
  <c r="AQ207" i="11" s="1"/>
  <c r="AD178" i="11" a="1"/>
  <c r="AD178" i="11" s="1"/>
  <c r="Y189" i="11" a="1"/>
  <c r="Y189" i="11" s="1"/>
  <c r="V207" i="11" a="1"/>
  <c r="V207" i="11" s="1"/>
  <c r="AS200" i="11" a="1"/>
  <c r="AS200" i="11" s="1"/>
  <c r="AM203" i="11" a="1"/>
  <c r="AM203" i="11" s="1"/>
  <c r="R288" i="11" a="1"/>
  <c r="R288" i="11" s="1"/>
  <c r="L197" i="11" a="1"/>
  <c r="L197" i="11" s="1"/>
  <c r="C24" i="11" s="1"/>
  <c r="AM256" i="11" a="1"/>
  <c r="AM256" i="11" s="1"/>
  <c r="AC11" i="14" s="1"/>
  <c r="AJ269" i="11" a="1"/>
  <c r="AJ269" i="11" s="1"/>
  <c r="Z24" i="14" s="1"/>
  <c r="R253" i="11" a="1"/>
  <c r="R253" i="11" s="1"/>
  <c r="H8" i="14" s="1"/>
  <c r="R255" i="11" a="1"/>
  <c r="R255" i="11" s="1"/>
  <c r="H10" i="14" s="1"/>
  <c r="K254" i="11" a="1"/>
  <c r="K254" i="11" s="1"/>
  <c r="AH283" i="11" a="1"/>
  <c r="AH283" i="11" s="1"/>
  <c r="X44" i="14" s="1"/>
  <c r="Y287" i="11" a="1"/>
  <c r="Y287" i="11" s="1"/>
  <c r="Z199" i="11" a="1"/>
  <c r="Z199" i="11" s="1"/>
  <c r="K201" i="11" a="1"/>
  <c r="K201" i="11" s="1"/>
  <c r="B28" i="11" s="1"/>
  <c r="AN277" i="11" a="1"/>
  <c r="AN277" i="11" s="1"/>
  <c r="AD38" i="14" s="1"/>
  <c r="AP261" i="11" a="1"/>
  <c r="AP261" i="11" s="1"/>
  <c r="AF16" i="14" s="1"/>
  <c r="AI184" i="11" a="1"/>
  <c r="AI184" i="11" s="1"/>
  <c r="Y210" i="11" a="1"/>
  <c r="Y210" i="11" s="1"/>
  <c r="AE204" i="11" a="1"/>
  <c r="AE204" i="11" s="1"/>
  <c r="T195" i="11" a="1"/>
  <c r="T195" i="11" s="1"/>
  <c r="Y208" i="11" a="1"/>
  <c r="Y208" i="11" s="1"/>
  <c r="M204" i="11" a="1"/>
  <c r="M204" i="11" s="1"/>
  <c r="D31" i="11" s="1"/>
  <c r="E31" i="11" s="1"/>
  <c r="W208" i="11" a="1"/>
  <c r="W208" i="11" s="1"/>
  <c r="K186" i="11" a="1"/>
  <c r="K186" i="11" s="1"/>
  <c r="B13" i="11" s="1"/>
  <c r="AO178" i="11" a="1"/>
  <c r="AO178" i="11" s="1"/>
  <c r="AO186" i="11" a="1"/>
  <c r="AO186" i="11" s="1"/>
  <c r="Y267" i="11" a="1"/>
  <c r="Y267" i="11" s="1"/>
  <c r="O22" i="14" s="1"/>
  <c r="AL265" i="11" a="1"/>
  <c r="AL265" i="11" s="1"/>
  <c r="AB20" i="14" s="1"/>
  <c r="AP291" i="11" a="1"/>
  <c r="AP291" i="11" s="1"/>
  <c r="K251" i="11" a="1"/>
  <c r="K251" i="11" s="1"/>
  <c r="AL254" i="11" a="1"/>
  <c r="AL254" i="11" s="1"/>
  <c r="AB9" i="14" s="1"/>
  <c r="AB281" i="11" a="1"/>
  <c r="AB281" i="11" s="1"/>
  <c r="R42" i="14" s="1"/>
  <c r="AQ292" i="11" a="1"/>
  <c r="AQ292" i="11" s="1"/>
  <c r="S254" i="11" a="1"/>
  <c r="S254" i="11" s="1"/>
  <c r="I9" i="14" s="1"/>
  <c r="AM266" i="11" a="1"/>
  <c r="AM266" i="11" s="1"/>
  <c r="AC21" i="14" s="1"/>
  <c r="K278" i="11" a="1"/>
  <c r="K278" i="11" s="1"/>
  <c r="AI278" i="11" a="1"/>
  <c r="AI278" i="11" s="1"/>
  <c r="Y39" i="14" s="1"/>
  <c r="AA268" i="11" a="1"/>
  <c r="AA268" i="11" s="1"/>
  <c r="Q23" i="14" s="1"/>
  <c r="AH252" i="11" a="1"/>
  <c r="AH252" i="11" s="1"/>
  <c r="X7" i="14" s="1"/>
  <c r="AQ178" i="11" a="1"/>
  <c r="AQ178" i="11" s="1"/>
  <c r="AG206" i="11" a="1"/>
  <c r="AG206" i="11" s="1"/>
  <c r="V201" i="11" a="1"/>
  <c r="V201" i="11" s="1"/>
  <c r="AB207" i="11" a="1"/>
  <c r="AB207" i="11" s="1"/>
  <c r="V202" i="11" a="1"/>
  <c r="V202" i="11" s="1"/>
  <c r="S208" i="11" a="1"/>
  <c r="S208" i="11" s="1"/>
  <c r="T263" i="11" a="1"/>
  <c r="T263" i="11" s="1"/>
  <c r="J18" i="14" s="1"/>
  <c r="M272" i="11" a="1"/>
  <c r="M272" i="11" s="1"/>
  <c r="C27" i="14" s="1"/>
  <c r="D27" i="14" s="1"/>
  <c r="AI277" i="11" a="1"/>
  <c r="AI277" i="11" s="1"/>
  <c r="Y38" i="14" s="1"/>
  <c r="K268" i="11" a="1"/>
  <c r="K268" i="11" s="1"/>
  <c r="Y290" i="11" a="1"/>
  <c r="Y290" i="11" s="1"/>
  <c r="AF252" i="11" a="1"/>
  <c r="AF252" i="11" s="1"/>
  <c r="V7" i="14" s="1"/>
  <c r="AO188" i="11" a="1"/>
  <c r="AO188" i="11" s="1"/>
  <c r="T282" i="11" a="1"/>
  <c r="T282" i="11" s="1"/>
  <c r="J43" i="14" s="1"/>
  <c r="AD290" i="11" a="1"/>
  <c r="AD290" i="11" s="1"/>
  <c r="AF272" i="11" a="1"/>
  <c r="AF272" i="11" s="1"/>
  <c r="V27" i="14" s="1"/>
  <c r="AG289" i="11" a="1"/>
  <c r="AG289" i="11" s="1"/>
  <c r="AQ260" i="11" a="1"/>
  <c r="AQ260" i="11" s="1"/>
  <c r="AG15" i="14" s="1"/>
  <c r="AF254" i="11" a="1"/>
  <c r="AF254" i="11" s="1"/>
  <c r="V9" i="14" s="1"/>
  <c r="AA287" i="11" a="1"/>
  <c r="AA287" i="11" s="1"/>
  <c r="X256" i="11" a="1"/>
  <c r="X256" i="11" s="1"/>
  <c r="N11" i="14" s="1"/>
  <c r="AQ256" i="11" a="1"/>
  <c r="AQ256" i="11" s="1"/>
  <c r="AG11" i="14" s="1"/>
  <c r="Y291" i="11" a="1"/>
  <c r="Y291" i="11" s="1"/>
  <c r="V293" i="11" a="1"/>
  <c r="V293" i="11" s="1"/>
  <c r="W285" i="11" a="1"/>
  <c r="W285" i="11" s="1"/>
  <c r="M46" i="14" s="1"/>
  <c r="AJ251" i="11" a="1"/>
  <c r="AJ251" i="11" s="1"/>
  <c r="AC274" i="11" a="1"/>
  <c r="AC274" i="11" s="1"/>
  <c r="S29" i="14" s="1"/>
  <c r="AB283" i="11" a="1"/>
  <c r="AB283" i="11" s="1"/>
  <c r="R44" i="14" s="1"/>
  <c r="Z253" i="11" a="1"/>
  <c r="Z253" i="11" s="1"/>
  <c r="P8" i="14" s="1"/>
  <c r="AF286" i="11" a="1"/>
  <c r="AF286" i="11" s="1"/>
  <c r="V47" i="14" s="1"/>
  <c r="AS254" i="11" a="1"/>
  <c r="AS254" i="11" s="1"/>
  <c r="AI9" i="14" s="1"/>
  <c r="AM290" i="11" a="1"/>
  <c r="AM290" i="11" s="1"/>
  <c r="M256" i="11" a="1"/>
  <c r="M256" i="11" s="1"/>
  <c r="C11" i="14" s="1"/>
  <c r="D11" i="14" s="1"/>
  <c r="Z279" i="11" a="1"/>
  <c r="Z279" i="11" s="1"/>
  <c r="P40" i="14" s="1"/>
  <c r="AM268" i="11" a="1"/>
  <c r="AM268" i="11" s="1"/>
  <c r="AC23" i="14" s="1"/>
  <c r="AQ185" i="11" a="1"/>
  <c r="AQ185" i="11" s="1"/>
  <c r="AG211" i="11" a="1"/>
  <c r="AG211" i="11" s="1"/>
  <c r="AE209" i="11" a="1"/>
  <c r="AE209" i="11" s="1"/>
  <c r="AA199" i="11" a="1"/>
  <c r="AA199" i="11" s="1"/>
  <c r="Y179" i="11" a="1"/>
  <c r="Y179" i="11" s="1"/>
  <c r="AF202" i="11" a="1"/>
  <c r="AF202" i="11" s="1"/>
  <c r="R212" i="11" a="1"/>
  <c r="R212" i="11" s="1"/>
  <c r="AS191" i="11" a="1"/>
  <c r="AS191" i="11" s="1"/>
  <c r="AE202" i="11" a="1"/>
  <c r="AE202" i="11" s="1"/>
  <c r="Z252" i="11" a="1"/>
  <c r="Z252" i="11" s="1"/>
  <c r="P7" i="14" s="1"/>
  <c r="AD268" i="11" a="1"/>
  <c r="AD268" i="11" s="1"/>
  <c r="T23" i="14" s="1"/>
  <c r="AP279" i="11" a="1"/>
  <c r="AP279" i="11" s="1"/>
  <c r="AF40" i="14" s="1"/>
  <c r="T280" i="11" a="1"/>
  <c r="T280" i="11" s="1"/>
  <c r="J41" i="14" s="1"/>
  <c r="R252" i="11" a="1"/>
  <c r="R252" i="11" s="1"/>
  <c r="H7" i="14" s="1"/>
  <c r="V269" i="11" a="1"/>
  <c r="V269" i="11" s="1"/>
  <c r="L24" i="14" s="1"/>
  <c r="AS207" i="11" a="1"/>
  <c r="AS207" i="11" s="1"/>
  <c r="AO258" i="11" a="1"/>
  <c r="AO258" i="11" s="1"/>
  <c r="AE13" i="14" s="1"/>
  <c r="AH259" i="11" a="1"/>
  <c r="AH259" i="11" s="1"/>
  <c r="X14" i="14" s="1"/>
  <c r="AM276" i="11" a="1"/>
  <c r="AM276" i="11" s="1"/>
  <c r="AC37" i="14" s="1"/>
  <c r="AH275" i="11" a="1"/>
  <c r="AH275" i="11" s="1"/>
  <c r="X36" i="14" s="1"/>
  <c r="R263" i="11" a="1"/>
  <c r="R263" i="11" s="1"/>
  <c r="H18" i="14" s="1"/>
  <c r="L258" i="11" a="1"/>
  <c r="L258" i="11" s="1"/>
  <c r="B13" i="14" s="1"/>
  <c r="S256" i="11" a="1"/>
  <c r="S256" i="11" s="1"/>
  <c r="I11" i="14" s="1"/>
  <c r="L270" i="11" a="1"/>
  <c r="L270" i="11" s="1"/>
  <c r="B25" i="14" s="1"/>
  <c r="AC280" i="11" a="1"/>
  <c r="AC280" i="11" s="1"/>
  <c r="S41" i="14" s="1"/>
  <c r="AN265" i="11" a="1"/>
  <c r="AN265" i="11" s="1"/>
  <c r="AD20" i="14" s="1"/>
  <c r="AJ292" i="11" a="1"/>
  <c r="AJ292" i="11" s="1"/>
  <c r="Z283" i="11" a="1"/>
  <c r="Z283" i="11" s="1"/>
  <c r="P44" i="14" s="1"/>
  <c r="T198" i="11" a="1"/>
  <c r="T198" i="11" s="1"/>
  <c r="AI179" i="11" a="1"/>
  <c r="AI179" i="11" s="1"/>
  <c r="AO213" i="11" a="1"/>
  <c r="AO213" i="11" s="1"/>
  <c r="AQ180" i="11" a="1"/>
  <c r="AQ180" i="11" s="1"/>
  <c r="L179" i="11" a="1"/>
  <c r="L179" i="11" s="1"/>
  <c r="C6" i="11" s="1"/>
  <c r="AN197" i="11" a="1"/>
  <c r="AN197" i="11" s="1"/>
  <c r="R190" i="11" a="1"/>
  <c r="R190" i="11" s="1"/>
  <c r="L195" i="11" a="1"/>
  <c r="L195" i="11" s="1"/>
  <c r="C22" i="11" s="1"/>
  <c r="R189" i="11" a="1"/>
  <c r="R189" i="11" s="1"/>
  <c r="AC271" i="11" a="1"/>
  <c r="AC271" i="11" s="1"/>
  <c r="S26" i="14" s="1"/>
  <c r="K285" i="11" a="1"/>
  <c r="K285" i="11" s="1"/>
  <c r="AR274" i="11" a="1"/>
  <c r="AR274" i="11" s="1"/>
  <c r="AH29" i="14" s="1"/>
  <c r="AC263" i="11" a="1"/>
  <c r="AC263" i="11" s="1"/>
  <c r="S18" i="14" s="1"/>
  <c r="L285" i="11" a="1"/>
  <c r="L285" i="11" s="1"/>
  <c r="B46" i="14" s="1"/>
  <c r="A46" i="14" s="1"/>
  <c r="AL257" i="11" a="1"/>
  <c r="AL257" i="11" s="1"/>
  <c r="AB12" i="14" s="1"/>
  <c r="AA273" i="11" a="1"/>
  <c r="AA273" i="11" s="1"/>
  <c r="Q28" i="14" s="1"/>
  <c r="U283" i="11" a="1"/>
  <c r="U283" i="11" s="1"/>
  <c r="K44" i="14" s="1"/>
  <c r="R271" i="11" a="1"/>
  <c r="R271" i="11" s="1"/>
  <c r="H26" i="14" s="1"/>
  <c r="AQ286" i="11" a="1"/>
  <c r="AQ286" i="11" s="1"/>
  <c r="AG47" i="14" s="1"/>
  <c r="K272" i="11" a="1"/>
  <c r="K272" i="11" s="1"/>
  <c r="V282" i="11" a="1"/>
  <c r="V282" i="11" s="1"/>
  <c r="L43" i="14" s="1"/>
  <c r="Z284" i="11" a="1"/>
  <c r="Z284" i="11" s="1"/>
  <c r="P45" i="14" s="1"/>
  <c r="AJ186" i="11" a="1"/>
  <c r="AJ186" i="11" s="1"/>
  <c r="AR182" i="11" a="1"/>
  <c r="AR182" i="11" s="1"/>
  <c r="W199" i="11" a="1"/>
  <c r="W199" i="11" s="1"/>
  <c r="AH187" i="11" a="1"/>
  <c r="AH187" i="11" s="1"/>
  <c r="AK182" i="11" a="1"/>
  <c r="AK182" i="11" s="1"/>
  <c r="AS190" i="11" a="1"/>
  <c r="AS190" i="11" s="1"/>
  <c r="AM179" i="11" a="1"/>
  <c r="AM179" i="11" s="1"/>
  <c r="L211" i="11" a="1"/>
  <c r="L211" i="11" s="1"/>
  <c r="C38" i="11" s="1"/>
  <c r="AH206" i="11" a="1"/>
  <c r="AH206" i="11" s="1"/>
  <c r="AD184" i="11" a="1"/>
  <c r="AD184" i="11" s="1"/>
  <c r="AF206" i="11" a="1"/>
  <c r="AF206" i="11" s="1"/>
  <c r="U211" i="11" a="1"/>
  <c r="U211" i="11" s="1"/>
  <c r="AQ203" i="11" a="1"/>
  <c r="AQ203" i="11" s="1"/>
  <c r="AR196" i="11" a="1"/>
  <c r="AR196" i="11" s="1"/>
  <c r="V210" i="11" a="1"/>
  <c r="V210" i="11" s="1"/>
  <c r="AI193" i="11" a="1"/>
  <c r="AI193" i="11" s="1"/>
  <c r="AR205" i="11" a="1"/>
  <c r="AR205" i="11" s="1"/>
  <c r="K182" i="11" a="1"/>
  <c r="K182" i="11" s="1"/>
  <c r="B9" i="11" s="1"/>
  <c r="X182" i="11" a="1"/>
  <c r="X182" i="11" s="1"/>
  <c r="AJ183" i="11" a="1"/>
  <c r="AJ183" i="11" s="1"/>
  <c r="AD189" i="11" a="1"/>
  <c r="AD189" i="11" s="1"/>
  <c r="X196" i="11" a="1"/>
  <c r="X196" i="11" s="1"/>
  <c r="AM183" i="11" a="1"/>
  <c r="AM183" i="11" s="1"/>
  <c r="L213" i="11" a="1"/>
  <c r="L213" i="11" s="1"/>
  <c r="C40" i="11" s="1"/>
  <c r="T180" i="11" a="1"/>
  <c r="T180" i="11" s="1"/>
  <c r="AE195" i="11" a="1"/>
  <c r="AE195" i="11" s="1"/>
  <c r="K180" i="11" a="1"/>
  <c r="K180" i="11" s="1"/>
  <c r="B7" i="11" s="1"/>
  <c r="AB198" i="11" a="1"/>
  <c r="AB198" i="11" s="1"/>
  <c r="AD213" i="11" a="1"/>
  <c r="AD213" i="11" s="1"/>
  <c r="AJ208" i="11" a="1"/>
  <c r="AJ208" i="11" s="1"/>
  <c r="AP207" i="11" a="1"/>
  <c r="AP207" i="11" s="1"/>
  <c r="V187" i="11" a="1"/>
  <c r="V187" i="11" s="1"/>
  <c r="AE185" i="11" a="1"/>
  <c r="AE185" i="11" s="1"/>
  <c r="M192" i="11" a="1"/>
  <c r="M192" i="11" s="1"/>
  <c r="D19" i="11" s="1"/>
  <c r="E19" i="11" s="1"/>
  <c r="AL194" i="11" a="1"/>
  <c r="AL194" i="11" s="1"/>
  <c r="Y202" i="11" a="1"/>
  <c r="Y202" i="11" s="1"/>
  <c r="AK180" i="11" a="1"/>
  <c r="AK180" i="11" s="1"/>
  <c r="AM212" i="11" a="1"/>
  <c r="AM212" i="11" s="1"/>
  <c r="AO208" i="11" a="1"/>
  <c r="AO208" i="11" s="1"/>
  <c r="AA211" i="11" a="1"/>
  <c r="AA211" i="11" s="1"/>
  <c r="AP197" i="11" a="1"/>
  <c r="AP197" i="11" s="1"/>
  <c r="AN194" i="11" a="1"/>
  <c r="AN194" i="11" s="1"/>
  <c r="U189" i="11" a="1"/>
  <c r="U189" i="11" s="1"/>
  <c r="AS187" i="11" a="1"/>
  <c r="AS187" i="11" s="1"/>
  <c r="L182" i="11" a="1"/>
  <c r="L182" i="11" s="1"/>
  <c r="C9" i="11" s="1"/>
  <c r="AO197" i="11" a="1"/>
  <c r="AO197" i="11" s="1"/>
  <c r="Z191" i="11" a="1"/>
  <c r="Z191" i="11" s="1"/>
  <c r="AP186" i="11" a="1"/>
  <c r="AP186" i="11" s="1"/>
  <c r="AM196" i="11" a="1"/>
  <c r="AM196" i="11" s="1"/>
  <c r="AL204" i="11" a="1"/>
  <c r="AL204" i="11" s="1"/>
  <c r="AA178" i="11" a="1"/>
  <c r="AA178" i="11" s="1"/>
  <c r="AD179" i="11" a="1"/>
  <c r="AD179" i="11" s="1"/>
  <c r="Y178" i="11" a="1"/>
  <c r="Y178" i="11" s="1"/>
  <c r="K207" i="11" a="1"/>
  <c r="K207" i="11" s="1"/>
  <c r="B34" i="11" s="1"/>
  <c r="S179" i="11" a="1"/>
  <c r="S179" i="11" s="1"/>
  <c r="AK193" i="11" a="1"/>
  <c r="AK193" i="11" s="1"/>
  <c r="AI204" i="11" a="1"/>
  <c r="AI204" i="11" s="1"/>
  <c r="AQ183" i="11" a="1"/>
  <c r="AQ183" i="11" s="1"/>
  <c r="T178" i="11" a="1"/>
  <c r="T178" i="11" s="1"/>
  <c r="Y211" i="11" a="1"/>
  <c r="Y211" i="11" s="1"/>
  <c r="X198" i="11" a="1"/>
  <c r="X198" i="11" s="1"/>
  <c r="AQ255" i="11" a="1"/>
  <c r="AQ255" i="11" s="1"/>
  <c r="AG10" i="14" s="1"/>
  <c r="AG281" i="11" a="1"/>
  <c r="AG281" i="11" s="1"/>
  <c r="W42" i="14" s="1"/>
  <c r="M209" i="11" a="1"/>
  <c r="M209" i="11" s="1"/>
  <c r="D36" i="11" s="1"/>
  <c r="E36" i="11" s="1"/>
  <c r="AO285" i="11" a="1"/>
  <c r="AO285" i="11" s="1"/>
  <c r="AE46" i="14" s="1"/>
  <c r="AL253" i="11" a="1"/>
  <c r="AL253" i="11" s="1"/>
  <c r="AB8" i="14" s="1"/>
  <c r="AA272" i="11" a="1"/>
  <c r="AA272" i="11" s="1"/>
  <c r="Q27" i="14" s="1"/>
  <c r="AP257" i="11" a="1"/>
  <c r="AP257" i="11" s="1"/>
  <c r="AF12" i="14" s="1"/>
  <c r="AK266" i="11" a="1"/>
  <c r="AK266" i="11" s="1"/>
  <c r="AA21" i="14" s="1"/>
  <c r="AD251" i="11" a="1"/>
  <c r="AD251" i="11" s="1"/>
  <c r="T181" i="11" a="1"/>
  <c r="T181" i="11" s="1"/>
  <c r="AH194" i="11" a="1"/>
  <c r="AH194" i="11" s="1"/>
  <c r="K199" i="11" a="1"/>
  <c r="K199" i="11" s="1"/>
  <c r="B26" i="11" s="1"/>
  <c r="AD272" i="11" a="1"/>
  <c r="AD272" i="11" s="1"/>
  <c r="T27" i="14" s="1"/>
  <c r="AK189" i="11" a="1"/>
  <c r="AK189" i="11" s="1"/>
  <c r="AQ276" i="11" a="1"/>
  <c r="AQ276" i="11" s="1"/>
  <c r="AG37" i="14" s="1"/>
  <c r="AD206" i="11" a="1"/>
  <c r="AD206" i="11" s="1"/>
  <c r="AK186" i="11" a="1"/>
  <c r="AK186" i="11" s="1"/>
  <c r="AN185" i="11" a="1"/>
  <c r="AN185" i="11" s="1"/>
  <c r="L204" i="11" a="1"/>
  <c r="L204" i="11" s="1"/>
  <c r="C31" i="11" s="1"/>
  <c r="W198" i="11" a="1"/>
  <c r="W198" i="11" s="1"/>
  <c r="AN193" i="11" a="1"/>
  <c r="AN193" i="11" s="1"/>
  <c r="L261" i="11" a="1"/>
  <c r="L261" i="11" s="1"/>
  <c r="B16" i="14" s="1"/>
  <c r="AB212" i="11" a="1"/>
  <c r="AB212" i="11" s="1"/>
  <c r="L257" i="11" a="1"/>
  <c r="L257" i="11" s="1"/>
  <c r="B12" i="14" s="1"/>
  <c r="X264" i="11" a="1"/>
  <c r="X264" i="11" s="1"/>
  <c r="N19" i="14" s="1"/>
  <c r="AH289" i="11" a="1"/>
  <c r="AH289" i="11" s="1"/>
  <c r="AO265" i="11" a="1"/>
  <c r="AO265" i="11" s="1"/>
  <c r="AE20" i="14" s="1"/>
  <c r="S261" i="11" a="1"/>
  <c r="S261" i="11" s="1"/>
  <c r="I16" i="14" s="1"/>
  <c r="R279" i="11" a="1"/>
  <c r="R279" i="11" s="1"/>
  <c r="H40" i="14" s="1"/>
  <c r="W265" i="11" a="1"/>
  <c r="W265" i="11" s="1"/>
  <c r="M20" i="14" s="1"/>
  <c r="AK253" i="11" a="1"/>
  <c r="AK253" i="11" s="1"/>
  <c r="AA8" i="14" s="1"/>
  <c r="AR191" i="11" a="1"/>
  <c r="AR191" i="11" s="1"/>
  <c r="K275" i="11" a="1"/>
  <c r="K275" i="11" s="1"/>
  <c r="AM258" i="11" a="1"/>
  <c r="AM258" i="11" s="1"/>
  <c r="AC13" i="14" s="1"/>
  <c r="K191" i="11" a="1"/>
  <c r="K191" i="11" s="1"/>
  <c r="B18" i="11" s="1"/>
  <c r="R203" i="11" a="1"/>
  <c r="R203" i="11" s="1"/>
  <c r="AS183" i="11" a="1"/>
  <c r="AS183" i="11" s="1"/>
  <c r="AM184" i="11" a="1"/>
  <c r="AM184" i="11" s="1"/>
  <c r="AI208" i="11" a="1"/>
  <c r="AI208" i="11" s="1"/>
  <c r="U187" i="11" a="1"/>
  <c r="U187" i="11" s="1"/>
  <c r="U194" i="11" a="1"/>
  <c r="U194" i="11" s="1"/>
  <c r="X185" i="11" a="1"/>
  <c r="X185" i="11" s="1"/>
  <c r="AQ191" i="11" a="1"/>
  <c r="AQ191" i="11" s="1"/>
  <c r="AO206" i="11" a="1"/>
  <c r="AO206" i="11" s="1"/>
  <c r="Y271" i="11" a="1"/>
  <c r="Y271" i="11" s="1"/>
  <c r="O26" i="14" s="1"/>
  <c r="AI285" i="11" a="1"/>
  <c r="AI285" i="11" s="1"/>
  <c r="Y46" i="14" s="1"/>
  <c r="AJ285" i="11" a="1"/>
  <c r="AJ285" i="11" s="1"/>
  <c r="Z46" i="14" s="1"/>
  <c r="AD264" i="11" a="1"/>
  <c r="AD264" i="11" s="1"/>
  <c r="T19" i="14" s="1"/>
  <c r="AC260" i="11" a="1"/>
  <c r="AC260" i="11" s="1"/>
  <c r="S15" i="14" s="1"/>
  <c r="T268" i="11" a="1"/>
  <c r="T268" i="11" s="1"/>
  <c r="J23" i="14" s="1"/>
  <c r="AB293" i="11" a="1"/>
  <c r="AB293" i="11" s="1"/>
  <c r="AS260" i="11" a="1"/>
  <c r="AS260" i="11" s="1"/>
  <c r="AI15" i="14" s="1"/>
  <c r="AJ273" i="11" a="1"/>
  <c r="AJ273" i="11" s="1"/>
  <c r="Z28" i="14" s="1"/>
  <c r="AI267" i="11" a="1"/>
  <c r="AI267" i="11" s="1"/>
  <c r="Y22" i="14" s="1"/>
  <c r="U276" i="11" a="1"/>
  <c r="U276" i="11" s="1"/>
  <c r="K37" i="14" s="1"/>
  <c r="AE262" i="11" a="1"/>
  <c r="AE262" i="11" s="1"/>
  <c r="U17" i="14" s="1"/>
  <c r="AO287" i="11" a="1"/>
  <c r="AO287" i="11" s="1"/>
  <c r="AL192" i="11" a="1"/>
  <c r="AL192" i="11" s="1"/>
  <c r="AS197" i="11" a="1"/>
  <c r="AS197" i="11" s="1"/>
  <c r="AM185" i="11" a="1"/>
  <c r="AM185" i="11" s="1"/>
  <c r="AI185" i="11" a="1"/>
  <c r="AI185" i="11" s="1"/>
  <c r="AQ200" i="11" a="1"/>
  <c r="AQ200" i="11" s="1"/>
  <c r="AK204" i="11" a="1"/>
  <c r="AK204" i="11" s="1"/>
  <c r="Y263" i="11" a="1"/>
  <c r="Y263" i="11" s="1"/>
  <c r="O18" i="14" s="1"/>
  <c r="K269" i="11" a="1"/>
  <c r="K269" i="11" s="1"/>
  <c r="AL252" i="11" a="1"/>
  <c r="AL252" i="11" s="1"/>
  <c r="AB7" i="14" s="1"/>
  <c r="AR280" i="11" a="1"/>
  <c r="AR280" i="11" s="1"/>
  <c r="AH41" i="14" s="1"/>
  <c r="AN259" i="11" a="1"/>
  <c r="AN259" i="11" s="1"/>
  <c r="AD14" i="14" s="1"/>
  <c r="AC268" i="11" a="1"/>
  <c r="AC268" i="11" s="1"/>
  <c r="S23" i="14" s="1"/>
  <c r="K183" i="11" a="1"/>
  <c r="K183" i="11" s="1"/>
  <c r="B10" i="11" s="1"/>
  <c r="AK264" i="11" a="1"/>
  <c r="AK264" i="11" s="1"/>
  <c r="AA19" i="14" s="1"/>
  <c r="AK260" i="11" a="1"/>
  <c r="AK260" i="11" s="1"/>
  <c r="AA15" i="14" s="1"/>
  <c r="AE255" i="11" a="1"/>
  <c r="AE255" i="11" s="1"/>
  <c r="U10" i="14" s="1"/>
  <c r="AD253" i="11" a="1"/>
  <c r="AD253" i="11" s="1"/>
  <c r="T8" i="14" s="1"/>
  <c r="W291" i="11" a="1"/>
  <c r="W291" i="11" s="1"/>
  <c r="AK259" i="11" a="1"/>
  <c r="AK259" i="11" s="1"/>
  <c r="AA14" i="14" s="1"/>
  <c r="V185" i="11" a="1"/>
  <c r="V185" i="11" s="1"/>
  <c r="V181" i="11" a="1"/>
  <c r="V181" i="11" s="1"/>
  <c r="AG270" i="11" a="1"/>
  <c r="AG270" i="11" s="1"/>
  <c r="W25" i="14" s="1"/>
  <c r="AP286" i="11" a="1"/>
  <c r="AP286" i="11" s="1"/>
  <c r="AF47" i="14" s="1"/>
  <c r="AP252" i="11" a="1"/>
  <c r="AP252" i="11" s="1"/>
  <c r="AF7" i="14" s="1"/>
  <c r="R278" i="11" a="1"/>
  <c r="R278" i="11" s="1"/>
  <c r="H39" i="14" s="1"/>
  <c r="AK288" i="11" a="1"/>
  <c r="AK288" i="11" s="1"/>
  <c r="Z280" i="11" a="1"/>
  <c r="Z280" i="11" s="1"/>
  <c r="P41" i="14" s="1"/>
  <c r="AR291" i="11" a="1"/>
  <c r="AR291" i="11" s="1"/>
  <c r="AH271" i="11" a="1"/>
  <c r="AH271" i="11" s="1"/>
  <c r="X26" i="14" s="1"/>
  <c r="V292" i="11" a="1"/>
  <c r="V292" i="11" s="1"/>
  <c r="U259" i="11" a="1"/>
  <c r="U259" i="11" s="1"/>
  <c r="K14" i="14" s="1"/>
  <c r="R258" i="11" a="1"/>
  <c r="R258" i="11" s="1"/>
  <c r="H13" i="14" s="1"/>
  <c r="M284" i="11" a="1"/>
  <c r="M284" i="11" s="1"/>
  <c r="C45" i="14" s="1"/>
  <c r="D45" i="14" s="1"/>
  <c r="AA293" i="11" a="1"/>
  <c r="AA293" i="11" s="1"/>
  <c r="AQ275" i="11" a="1"/>
  <c r="AQ275" i="11" s="1"/>
  <c r="AG36" i="14" s="1"/>
  <c r="AK183" i="11" a="1"/>
  <c r="AK183" i="11" s="1"/>
  <c r="AI213" i="11" a="1"/>
  <c r="AI213" i="11" s="1"/>
  <c r="AG196" i="11" a="1"/>
  <c r="AG196" i="11" s="1"/>
  <c r="AL183" i="11" a="1"/>
  <c r="AL183" i="11" s="1"/>
  <c r="AG199" i="11" a="1"/>
  <c r="AG199" i="11" s="1"/>
  <c r="K197" i="11" a="1"/>
  <c r="K197" i="11" s="1"/>
  <c r="B24" i="11" s="1"/>
  <c r="Z187" i="11" a="1"/>
  <c r="Z187" i="11" s="1"/>
  <c r="AM210" i="11" a="1"/>
  <c r="AM210" i="11" s="1"/>
  <c r="T204" i="11" a="1"/>
  <c r="T204" i="11" s="1"/>
  <c r="AP251" i="11" a="1"/>
  <c r="AP251" i="11" s="1"/>
  <c r="AI292" i="11" a="1"/>
  <c r="AI292" i="11" s="1"/>
  <c r="W258" i="11" a="1"/>
  <c r="W258" i="11" s="1"/>
  <c r="M13" i="14" s="1"/>
  <c r="W263" i="11" a="1"/>
  <c r="W263" i="11" s="1"/>
  <c r="M18" i="14" s="1"/>
  <c r="V256" i="11" a="1"/>
  <c r="V256" i="11" s="1"/>
  <c r="L11" i="14" s="1"/>
  <c r="AD284" i="11" a="1"/>
  <c r="AD284" i="11" s="1"/>
  <c r="T45" i="14" s="1"/>
  <c r="AC211" i="11" a="1"/>
  <c r="AC211" i="11" s="1"/>
  <c r="W280" i="11" a="1"/>
  <c r="W280" i="11" s="1"/>
  <c r="M41" i="14" s="1"/>
  <c r="AB258" i="11" a="1"/>
  <c r="AB258" i="11" s="1"/>
  <c r="R13" i="14" s="1"/>
  <c r="W267" i="11" a="1"/>
  <c r="W267" i="11" s="1"/>
  <c r="M22" i="14" s="1"/>
  <c r="AH261" i="11" a="1"/>
  <c r="AH261" i="11" s="1"/>
  <c r="X16" i="14" s="1"/>
  <c r="AP260" i="11" a="1"/>
  <c r="AP260" i="11" s="1"/>
  <c r="AF15" i="14" s="1"/>
  <c r="AE275" i="11" a="1"/>
  <c r="AE275" i="11" s="1"/>
  <c r="U36" i="14" s="1"/>
  <c r="AI252" i="11" a="1"/>
  <c r="AI252" i="11" s="1"/>
  <c r="Y7" i="14" s="1"/>
  <c r="W283" i="11" a="1"/>
  <c r="W283" i="11" s="1"/>
  <c r="M44" i="14" s="1"/>
  <c r="S259" i="11" a="1"/>
  <c r="S259" i="11" s="1"/>
  <c r="I14" i="14" s="1"/>
  <c r="AS266" i="11" a="1"/>
  <c r="AS266" i="11" s="1"/>
  <c r="AI21" i="14" s="1"/>
  <c r="U185" i="11" a="1"/>
  <c r="U185" i="11" s="1"/>
  <c r="AC292" i="11" a="1"/>
  <c r="AC292" i="11" s="1"/>
  <c r="AC187" i="11" a="1"/>
  <c r="AC187" i="11" s="1"/>
  <c r="S181" i="11" a="1"/>
  <c r="S181" i="11" s="1"/>
  <c r="AN198" i="11" a="1"/>
  <c r="AN198" i="11" s="1"/>
  <c r="M207" i="11" a="1"/>
  <c r="M207" i="11" s="1"/>
  <c r="D34" i="11" s="1"/>
  <c r="E34" i="11" s="1"/>
  <c r="AN211" i="11" a="1"/>
  <c r="AN211" i="11" s="1"/>
  <c r="AJ187" i="11" a="1"/>
  <c r="AJ187" i="11" s="1"/>
  <c r="AQ210" i="11" a="1"/>
  <c r="AQ210" i="11" s="1"/>
  <c r="Z194" i="11" a="1"/>
  <c r="Z194" i="11" s="1"/>
  <c r="L190" i="11" a="1"/>
  <c r="L190" i="11" s="1"/>
  <c r="C17" i="11" s="1"/>
  <c r="AG288" i="11" a="1"/>
  <c r="AG288" i="11" s="1"/>
  <c r="L272" i="11" a="1"/>
  <c r="L272" i="11" s="1"/>
  <c r="B27" i="14" s="1"/>
  <c r="AD260" i="11" a="1"/>
  <c r="AD260" i="11" s="1"/>
  <c r="T15" i="14" s="1"/>
  <c r="AN261" i="11" a="1"/>
  <c r="AN261" i="11" s="1"/>
  <c r="AD16" i="14" s="1"/>
  <c r="V265" i="11" a="1"/>
  <c r="V265" i="11" s="1"/>
  <c r="L20" i="14" s="1"/>
  <c r="V263" i="11" a="1"/>
  <c r="V263" i="11" s="1"/>
  <c r="L18" i="14" s="1"/>
  <c r="AM267" i="11" a="1"/>
  <c r="AM267" i="11" s="1"/>
  <c r="AC22" i="14" s="1"/>
  <c r="M255" i="11" a="1"/>
  <c r="M255" i="11" s="1"/>
  <c r="C10" i="14" s="1"/>
  <c r="D10" i="14" s="1"/>
  <c r="R282" i="11" a="1"/>
  <c r="R282" i="11" s="1"/>
  <c r="H43" i="14" s="1"/>
  <c r="AP293" i="11" a="1"/>
  <c r="AP293" i="11" s="1"/>
  <c r="AG275" i="11" a="1"/>
  <c r="AG275" i="11" s="1"/>
  <c r="W36" i="14" s="1"/>
  <c r="J48" i="14" s="1"/>
  <c r="AB264" i="11" a="1"/>
  <c r="AB264" i="11" s="1"/>
  <c r="R19" i="14" s="1"/>
  <c r="Y257" i="11" a="1"/>
  <c r="Y257" i="11" s="1"/>
  <c r="O12" i="14" s="1"/>
  <c r="AH207" i="11" a="1"/>
  <c r="AH207" i="11" s="1"/>
  <c r="T193" i="11" a="1"/>
  <c r="T193" i="11" s="1"/>
  <c r="V200" i="11" a="1"/>
  <c r="V200" i="11" s="1"/>
  <c r="AP179" i="11" a="1"/>
  <c r="AP179" i="11" s="1"/>
  <c r="AL193" i="11" a="1"/>
  <c r="AL193" i="11" s="1"/>
  <c r="AB209" i="11" a="1"/>
  <c r="AB209" i="11" s="1"/>
  <c r="Z205" i="11" a="1"/>
  <c r="Z205" i="11" s="1"/>
  <c r="AI183" i="11" a="1"/>
  <c r="AI183" i="11" s="1"/>
  <c r="AH179" i="11" a="1"/>
  <c r="AH179" i="11" s="1"/>
  <c r="K209" i="11" a="1"/>
  <c r="K209" i="11" s="1"/>
  <c r="B36" i="11" s="1"/>
  <c r="AL198" i="11" a="1"/>
  <c r="AL198" i="11" s="1"/>
  <c r="X191" i="11" a="1"/>
  <c r="X191" i="11" s="1"/>
  <c r="AJ193" i="11" a="1"/>
  <c r="AJ193" i="11" s="1"/>
  <c r="AP211" i="11" a="1"/>
  <c r="AP211" i="11" s="1"/>
  <c r="AE281" i="11" a="1"/>
  <c r="AE281" i="11" s="1"/>
  <c r="U42" i="14" s="1"/>
  <c r="AN189" i="11" a="1"/>
  <c r="AN189" i="11" s="1"/>
  <c r="AQ263" i="11" a="1"/>
  <c r="AQ263" i="11" s="1"/>
  <c r="AG18" i="14" s="1"/>
  <c r="Y194" i="11" a="1"/>
  <c r="Y194" i="11" s="1"/>
  <c r="X262" i="11" a="1"/>
  <c r="X262" i="11" s="1"/>
  <c r="N17" i="14" s="1"/>
  <c r="AM292" i="11" a="1"/>
  <c r="AM292" i="11" s="1"/>
  <c r="K289" i="11" a="1"/>
  <c r="K289" i="11" s="1"/>
  <c r="L253" i="11" a="1"/>
  <c r="L253" i="11" s="1"/>
  <c r="B8" i="14" s="1"/>
  <c r="Y262" i="11" a="1"/>
  <c r="Y262" i="11" s="1"/>
  <c r="O17" i="14" s="1"/>
  <c r="AD261" i="11" a="1"/>
  <c r="AD261" i="11" s="1"/>
  <c r="T16" i="14" s="1"/>
  <c r="M203" i="11" a="1"/>
  <c r="M203" i="11" s="1"/>
  <c r="D30" i="11" s="1"/>
  <c r="E30" i="11" s="1"/>
  <c r="AH180" i="11" a="1"/>
  <c r="AH180" i="11" s="1"/>
  <c r="AM189" i="11" a="1"/>
  <c r="AM189" i="11" s="1"/>
  <c r="AI272" i="11" a="1"/>
  <c r="AI272" i="11" s="1"/>
  <c r="Y27" i="14" s="1"/>
  <c r="R251" i="11" a="1"/>
  <c r="R251" i="11" s="1"/>
  <c r="S275" i="11" a="1"/>
  <c r="S275" i="11" s="1"/>
  <c r="I36" i="14" s="1"/>
  <c r="AR184" i="11" a="1"/>
  <c r="AR184" i="11" s="1"/>
  <c r="AF190" i="11" a="1"/>
  <c r="AF190" i="11" s="1"/>
  <c r="AM193" i="11" a="1"/>
  <c r="AM193" i="11" s="1"/>
  <c r="AF191" i="11" a="1"/>
  <c r="AF191" i="11" s="1"/>
  <c r="Z203" i="11" a="1"/>
  <c r="Z203" i="11" s="1"/>
  <c r="X213" i="11" a="1"/>
  <c r="X213" i="11" s="1"/>
  <c r="AP282" i="11" a="1"/>
  <c r="AP282" i="11" s="1"/>
  <c r="AF43" i="14" s="1"/>
  <c r="V280" i="11" a="1"/>
  <c r="V280" i="11" s="1"/>
  <c r="L41" i="14" s="1"/>
  <c r="AN285" i="11" a="1"/>
  <c r="AN285" i="11" s="1"/>
  <c r="AD46" i="14" s="1"/>
  <c r="W260" i="11" a="1"/>
  <c r="W260" i="11" s="1"/>
  <c r="M15" i="14" s="1"/>
  <c r="AA263" i="11" a="1"/>
  <c r="AA263" i="11" s="1"/>
  <c r="Q18" i="14" s="1"/>
  <c r="T285" i="11" a="1"/>
  <c r="T285" i="11" s="1"/>
  <c r="J46" i="14" s="1"/>
  <c r="M258" i="11" a="1"/>
  <c r="M258" i="11" s="1"/>
  <c r="C13" i="14" s="1"/>
  <c r="D13" i="14" s="1"/>
  <c r="AA275" i="11" a="1"/>
  <c r="AA275" i="11" s="1"/>
  <c r="Q36" i="14" s="1"/>
  <c r="AG258" i="11" a="1"/>
  <c r="AG258" i="11" s="1"/>
  <c r="W13" i="14" s="1"/>
  <c r="Z286" i="11" a="1"/>
  <c r="Z286" i="11" s="1"/>
  <c r="P47" i="14" s="1"/>
  <c r="M181" i="11" a="1"/>
  <c r="M181" i="11" s="1"/>
  <c r="D8" i="11" s="1"/>
  <c r="E8" i="11" s="1"/>
  <c r="R291" i="11" a="1"/>
  <c r="R291" i="11" s="1"/>
  <c r="U290" i="11" a="1"/>
  <c r="U290" i="11" s="1"/>
  <c r="AL195" i="11" a="1"/>
  <c r="AL195" i="11" s="1"/>
  <c r="AR203" i="11" a="1"/>
  <c r="AR203" i="11" s="1"/>
  <c r="AM200" i="11" a="1"/>
  <c r="AM200" i="11" s="1"/>
  <c r="AM204" i="11" a="1"/>
  <c r="AM204" i="11" s="1"/>
  <c r="AM188" i="11" a="1"/>
  <c r="AM188" i="11" s="1"/>
  <c r="X188" i="11" a="1"/>
  <c r="X188" i="11" s="1"/>
  <c r="T213" i="11" a="1"/>
  <c r="T213" i="11" s="1"/>
  <c r="AJ209" i="11" a="1"/>
  <c r="AJ209" i="11" s="1"/>
  <c r="S182" i="11" a="1"/>
  <c r="S182" i="11" s="1"/>
  <c r="AA202" i="11" a="1"/>
  <c r="AA202" i="11" s="1"/>
  <c r="AG269" i="11" a="1"/>
  <c r="AG269" i="11" s="1"/>
  <c r="W24" i="14" s="1"/>
  <c r="K287" i="11" a="1"/>
  <c r="K287" i="11" s="1"/>
  <c r="U255" i="11" a="1"/>
  <c r="U255" i="11" s="1"/>
  <c r="K10" i="14" s="1"/>
  <c r="L255" i="11" a="1"/>
  <c r="L255" i="11" s="1"/>
  <c r="B10" i="14" s="1"/>
  <c r="S292" i="11" a="1"/>
  <c r="S292" i="11" s="1"/>
  <c r="M276" i="11" a="1"/>
  <c r="M276" i="11" s="1"/>
  <c r="C37" i="14" s="1"/>
  <c r="D37" i="14" s="1"/>
  <c r="M252" i="11" a="1"/>
  <c r="M252" i="11" s="1"/>
  <c r="C7" i="14" s="1"/>
  <c r="D7" i="14" s="1"/>
  <c r="AQ270" i="11" a="1"/>
  <c r="AQ270" i="11" s="1"/>
  <c r="AG25" i="14" s="1"/>
  <c r="AM272" i="11" a="1"/>
  <c r="AM272" i="11" s="1"/>
  <c r="AC27" i="14" s="1"/>
  <c r="K286" i="11" a="1"/>
  <c r="K286" i="11" s="1"/>
  <c r="Z258" i="11" a="1"/>
  <c r="Z258" i="11" s="1"/>
  <c r="P13" i="14" s="1"/>
  <c r="AP276" i="11" a="1"/>
  <c r="AP276" i="11" s="1"/>
  <c r="AF37" i="14" s="1"/>
  <c r="AC293" i="11" a="1"/>
  <c r="AC293" i="11" s="1"/>
  <c r="AB188" i="11" a="1"/>
  <c r="AB188" i="11" s="1"/>
  <c r="AC178" i="11" a="1"/>
  <c r="AC178" i="11" s="1"/>
  <c r="Z198" i="11" a="1"/>
  <c r="Z198" i="11" s="1"/>
  <c r="K210" i="11" a="1"/>
  <c r="K210" i="11" s="1"/>
  <c r="B37" i="11" s="1"/>
  <c r="AQ209" i="11" a="1"/>
  <c r="AQ209" i="11" s="1"/>
  <c r="S197" i="11" a="1"/>
  <c r="S197" i="11" s="1"/>
  <c r="Y255" i="11" a="1"/>
  <c r="Y255" i="11" s="1"/>
  <c r="O10" i="14" s="1"/>
  <c r="AE254" i="11" a="1"/>
  <c r="AE254" i="11" s="1"/>
  <c r="U9" i="14" s="1"/>
  <c r="AC287" i="11" a="1"/>
  <c r="AC287" i="11" s="1"/>
  <c r="U281" i="11" a="1"/>
  <c r="U281" i="11" s="1"/>
  <c r="K42" i="14" s="1"/>
  <c r="AM286" i="11" a="1"/>
  <c r="AM286" i="11" s="1"/>
  <c r="AC47" i="14" s="1"/>
  <c r="AI202" i="11" a="1"/>
  <c r="AI202" i="11" s="1"/>
  <c r="AI286" i="11" a="1"/>
  <c r="AI286" i="11" s="1"/>
  <c r="Y47" i="14" s="1"/>
  <c r="AR254" i="11" a="1"/>
  <c r="AR254" i="11" s="1"/>
  <c r="AH9" i="14" s="1"/>
  <c r="T279" i="11" a="1"/>
  <c r="T279" i="11" s="1"/>
  <c r="J40" i="14" s="1"/>
  <c r="AE287" i="11" a="1"/>
  <c r="AE287" i="11" s="1"/>
  <c r="Z287" i="11" a="1"/>
  <c r="Z287" i="11" s="1"/>
  <c r="AS253" i="11" a="1"/>
  <c r="AS253" i="11" s="1"/>
  <c r="AI8" i="14" s="1"/>
  <c r="AO207" i="11" a="1"/>
  <c r="AO207" i="11" s="1"/>
  <c r="K185" i="11" a="1"/>
  <c r="K185" i="11" s="1"/>
  <c r="B12" i="11" s="1"/>
  <c r="W192" i="11" a="1"/>
  <c r="W192" i="11" s="1"/>
  <c r="AN280" i="11" a="1"/>
  <c r="AN280" i="11" s="1"/>
  <c r="AD41" i="14" s="1"/>
  <c r="AC278" i="11" a="1"/>
  <c r="AC278" i="11" s="1"/>
  <c r="S39" i="14" s="1"/>
  <c r="AI266" i="11" a="1"/>
  <c r="AI266" i="11" s="1"/>
  <c r="Y21" i="14" s="1"/>
  <c r="W288" i="11" a="1"/>
  <c r="W288" i="11" s="1"/>
  <c r="AR275" i="11" a="1"/>
  <c r="AR275" i="11" s="1"/>
  <c r="AH36" i="14" s="1"/>
  <c r="AR270" i="11" a="1"/>
  <c r="AR270" i="11" s="1"/>
  <c r="AH25" i="14" s="1"/>
  <c r="AK277" i="11" a="1"/>
  <c r="AK277" i="11" s="1"/>
  <c r="AA38" i="14" s="1"/>
  <c r="AL275" i="11" a="1"/>
  <c r="AL275" i="11" s="1"/>
  <c r="AB36" i="14" s="1"/>
  <c r="X267" i="11" a="1"/>
  <c r="X267" i="11" s="1"/>
  <c r="N22" i="14" s="1"/>
  <c r="M261" i="11" a="1"/>
  <c r="M261" i="11" s="1"/>
  <c r="C16" i="14" s="1"/>
  <c r="D16" i="14" s="1"/>
  <c r="W254" i="11" a="1"/>
  <c r="W254" i="11" s="1"/>
  <c r="M9" i="14" s="1"/>
  <c r="AI257" i="11" a="1"/>
  <c r="AI257" i="11" s="1"/>
  <c r="Y12" i="14" s="1"/>
  <c r="AO272" i="11" a="1"/>
  <c r="AO272" i="11" s="1"/>
  <c r="AE27" i="14" s="1"/>
  <c r="AK211" i="11" a="1"/>
  <c r="AK211" i="11" s="1"/>
  <c r="AA182" i="11" a="1"/>
  <c r="AA182" i="11" s="1"/>
  <c r="AD209" i="11" a="1"/>
  <c r="AD209" i="11" s="1"/>
  <c r="AF197" i="11" a="1"/>
  <c r="AF197" i="11" s="1"/>
  <c r="Y190" i="11" a="1"/>
  <c r="Y190" i="11" s="1"/>
  <c r="AM201" i="11" a="1"/>
  <c r="AM201" i="11" s="1"/>
  <c r="AA186" i="11" a="1"/>
  <c r="AA186" i="11" s="1"/>
  <c r="AH203" i="11" a="1"/>
  <c r="AH203" i="11" s="1"/>
  <c r="R213" i="11" a="1"/>
  <c r="R213" i="11" s="1"/>
  <c r="AB286" i="11" a="1"/>
  <c r="AB286" i="11" s="1"/>
  <c r="R47" i="14" s="1"/>
  <c r="AM252" i="11" a="1"/>
  <c r="AM252" i="11" s="1"/>
  <c r="AC7" i="14" s="1"/>
  <c r="AO280" i="11" a="1"/>
  <c r="AO280" i="11" s="1"/>
  <c r="AE41" i="14" s="1"/>
  <c r="AB251" i="11" a="1"/>
  <c r="AB251" i="11" s="1"/>
  <c r="AP285" i="11" a="1"/>
  <c r="AP285" i="11" s="1"/>
  <c r="AF46" i="14" s="1"/>
  <c r="Z289" i="11" a="1"/>
  <c r="Z289" i="11" s="1"/>
  <c r="AH184" i="11" a="1"/>
  <c r="AH184" i="11" s="1"/>
  <c r="AE257" i="11" a="1"/>
  <c r="AE257" i="11" s="1"/>
  <c r="U12" i="14" s="1"/>
  <c r="Z270" i="11" a="1"/>
  <c r="Z270" i="11" s="1"/>
  <c r="P25" i="14" s="1"/>
  <c r="AF256" i="11" a="1"/>
  <c r="AF256" i="11" s="1"/>
  <c r="V11" i="14" s="1"/>
  <c r="W261" i="11" a="1"/>
  <c r="W261" i="11" s="1"/>
  <c r="M16" i="14" s="1"/>
  <c r="Y270" i="11" a="1"/>
  <c r="Y270" i="11" s="1"/>
  <c r="O25" i="14" s="1"/>
  <c r="AE278" i="11" a="1"/>
  <c r="AE278" i="11" s="1"/>
  <c r="U39" i="14" s="1"/>
  <c r="M201" i="11" a="1"/>
  <c r="M201" i="11" s="1"/>
  <c r="D28" i="11" s="1"/>
  <c r="E28" i="11" s="1"/>
  <c r="AJ290" i="11" a="1"/>
  <c r="AJ290" i="11" s="1"/>
  <c r="V286" i="11" a="1"/>
  <c r="V286" i="11" s="1"/>
  <c r="L47" i="14" s="1"/>
  <c r="AH285" i="11" a="1"/>
  <c r="AH285" i="11" s="1"/>
  <c r="X46" i="14" s="1"/>
  <c r="AA190" i="11" a="1"/>
  <c r="AA190" i="11" s="1"/>
  <c r="AD278" i="11" a="1"/>
  <c r="AD278" i="11" s="1"/>
  <c r="T39" i="14" s="1"/>
  <c r="S202" i="11" a="1"/>
  <c r="S202" i="11" s="1"/>
  <c r="AI207" i="11" a="1"/>
  <c r="AI207" i="11" s="1"/>
  <c r="AP184" i="11" a="1"/>
  <c r="AP184" i="11" s="1"/>
  <c r="AH200" i="11" a="1"/>
  <c r="AH200" i="11" s="1"/>
  <c r="W188" i="11" a="1"/>
  <c r="W188" i="11" s="1"/>
  <c r="Y181" i="11" a="1"/>
  <c r="Y181" i="11" s="1"/>
  <c r="AD204" i="11" a="1"/>
  <c r="AD204" i="11" s="1"/>
  <c r="AN199" i="11" a="1"/>
  <c r="AN199" i="11" s="1"/>
  <c r="AE181" i="11" a="1"/>
  <c r="AE181" i="11" s="1"/>
  <c r="R187" i="11" a="1"/>
  <c r="R187" i="11" s="1"/>
  <c r="AO264" i="11" a="1"/>
  <c r="AO264" i="11" s="1"/>
  <c r="AE19" i="14" s="1"/>
  <c r="AA251" i="11" a="1"/>
  <c r="AA251" i="11" s="1"/>
  <c r="AC258" i="11" a="1"/>
  <c r="AC258" i="11" s="1"/>
  <c r="S13" i="14" s="1"/>
  <c r="AG282" i="11" a="1"/>
  <c r="AG282" i="11" s="1"/>
  <c r="W43" i="14" s="1"/>
  <c r="AS284" i="11" a="1"/>
  <c r="AS284" i="11" s="1"/>
  <c r="AI45" i="14" s="1"/>
  <c r="Z293" i="11" a="1"/>
  <c r="Z293" i="11" s="1"/>
  <c r="Y281" i="11" a="1"/>
  <c r="Y281" i="11" s="1"/>
  <c r="O42" i="14" s="1"/>
  <c r="AQ271" i="11" a="1"/>
  <c r="AQ271" i="11" s="1"/>
  <c r="AG26" i="14" s="1"/>
  <c r="AP258" i="11" a="1"/>
  <c r="AP258" i="11" s="1"/>
  <c r="AF13" i="14" s="1"/>
  <c r="R267" i="11" a="1"/>
  <c r="R267" i="11" s="1"/>
  <c r="H22" i="14" s="1"/>
  <c r="AH287" i="11" a="1"/>
  <c r="AH287" i="11" s="1"/>
  <c r="AR261" i="11" a="1"/>
  <c r="AR261" i="11" s="1"/>
  <c r="AH16" i="14" s="1"/>
  <c r="AI211" i="11" a="1"/>
  <c r="AI211" i="11" s="1"/>
  <c r="R193" i="11" a="1"/>
  <c r="R193" i="11" s="1"/>
  <c r="AO205" i="11" a="1"/>
  <c r="AO205" i="11" s="1"/>
  <c r="AL181" i="11" a="1"/>
  <c r="AL181" i="11" s="1"/>
  <c r="AI200" i="11" a="1"/>
  <c r="AI200" i="11" s="1"/>
  <c r="AE201" i="11" a="1"/>
  <c r="AE201" i="11" s="1"/>
  <c r="AB192" i="11" a="1"/>
  <c r="AB192" i="11" s="1"/>
  <c r="AJ192" i="11" a="1"/>
  <c r="AJ192" i="11" s="1"/>
  <c r="AS181" i="11" a="1"/>
  <c r="AS181" i="11" s="1"/>
  <c r="AP199" i="11" a="1"/>
  <c r="AP199" i="11" s="1"/>
  <c r="AQ188" i="11" a="1"/>
  <c r="AQ188" i="11" s="1"/>
  <c r="AR202" i="11" a="1"/>
  <c r="AR202" i="11" s="1"/>
  <c r="S194" i="11" a="1"/>
  <c r="S194" i="11" s="1"/>
  <c r="T189" i="11" a="1"/>
  <c r="T189" i="11" s="1"/>
  <c r="B6" i="14" l="1"/>
  <c r="B5" i="14" s="1"/>
  <c r="A36" i="14"/>
  <c r="C5" i="11"/>
  <c r="B34" i="14"/>
  <c r="D5" i="11"/>
  <c r="E5" i="11" s="1"/>
  <c r="E35" i="14"/>
  <c r="AH63" i="14"/>
  <c r="S35" i="14"/>
  <c r="O35" i="14"/>
  <c r="AC35" i="14"/>
  <c r="AA35" i="14"/>
  <c r="AG35" i="14"/>
  <c r="H35" i="14"/>
  <c r="AF35" i="14"/>
  <c r="AE35" i="14"/>
  <c r="Y35" i="14"/>
  <c r="P35" i="14"/>
  <c r="F35" i="14"/>
  <c r="L35" i="14"/>
  <c r="C35" i="14"/>
  <c r="G35" i="14"/>
  <c r="X35" i="14"/>
  <c r="M35" i="14"/>
  <c r="V35" i="14"/>
  <c r="U35" i="14"/>
  <c r="T35" i="14"/>
  <c r="K35" i="14"/>
  <c r="R35" i="14"/>
  <c r="AD35" i="14"/>
  <c r="Q35" i="14"/>
  <c r="AH35" i="14"/>
  <c r="D35" i="14"/>
  <c r="AB35" i="14"/>
  <c r="AH33" i="14"/>
  <c r="J35" i="14"/>
  <c r="Z35" i="14"/>
  <c r="W35" i="14"/>
  <c r="N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配管タイプにより下記の３種類の中から選択下さい</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<sst xmlns="http://schemas.openxmlformats.org/spreadsheetml/2006/main" count="1442" uniqueCount="1050">
  <si>
    <t>SY30M-50-1A</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</si>
  <si>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</si>
  <si>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</si>
  <si>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</si>
  <si>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</si>
  <si>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</si>
  <si>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</si>
  <si>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</si>
  <si>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</si>
  <si>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</si>
  <si>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</si>
  <si>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</si>
  <si>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</si>
  <si>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A</t>
    <phoneticPr fontId="2"/>
  </si>
  <si>
    <t>B</t>
    <phoneticPr fontId="2"/>
  </si>
  <si>
    <t>C</t>
    <phoneticPr fontId="2"/>
  </si>
  <si>
    <t>D</t>
    <phoneticPr fontId="2"/>
  </si>
  <si>
    <t>E</t>
    <phoneticPr fontId="2"/>
  </si>
  <si>
    <t>F</t>
    <phoneticPr fontId="2"/>
  </si>
  <si>
    <t>G</t>
    <phoneticPr fontId="2"/>
  </si>
  <si>
    <t>K</t>
    <phoneticPr fontId="2"/>
  </si>
  <si>
    <t>M</t>
    <phoneticPr fontId="2"/>
  </si>
  <si>
    <t>N</t>
    <phoneticPr fontId="2"/>
  </si>
  <si>
    <t>R</t>
    <phoneticPr fontId="2"/>
  </si>
  <si>
    <t>S</t>
    <phoneticPr fontId="2"/>
  </si>
  <si>
    <t>T</t>
    <phoneticPr fontId="2"/>
  </si>
  <si>
    <t>Z</t>
    <phoneticPr fontId="2"/>
  </si>
  <si>
    <t>U</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</si>
  <si>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</si>
  <si>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</si>
  <si>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</si>
  <si>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</si>
  <si>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</si>
  <si>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</si>
  <si>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</si>
  <si>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</si>
  <si>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</si>
  <si>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</si>
  <si>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</si>
  <si>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</si>
  <si>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</si>
  <si>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</si>
  <si>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</si>
  <si>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</si>
  <si>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</si>
  <si>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</si>
  <si>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</si>
  <si>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</si>
  <si>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</si>
  <si>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</si>
  <si>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</si>
  <si>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</si>
  <si>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</si>
  <si>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</si>
  <si>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</si>
  <si>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</si>
  <si>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</si>
  <si>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1：ｼﾝｸﾞﾙ、2：ﾀﾞﾌﾞﾙ MAX:16</t>
    <phoneticPr fontId="2"/>
  </si>
  <si>
    <t>ストレート・口径混合</t>
    <rPh sb="6" eb="8">
      <t>コウケイ</t>
    </rPh>
    <rPh sb="8" eb="10">
      <t>コンゴウ</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</si>
  <si>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</si>
  <si>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</si>
  <si>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</si>
  <si>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</si>
  <si>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</si>
  <si>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</si>
  <si>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</si>
  <si>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</si>
  <si>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</si>
  <si>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</si>
  <si>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</si>
  <si>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</si>
  <si>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</si>
  <si>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</si>
  <si>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</si>
  <si>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</si>
  <si>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</si>
  <si>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</si>
  <si>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</si>
  <si>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</si>
  <si>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</si>
  <si>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</si>
  <si>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</si>
  <si>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</si>
  <si>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</si>
  <si>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</si>
  <si>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</si>
  <si>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</si>
  <si>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</si>
  <si>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</si>
  <si>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</si>
  <si>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</si>
  <si>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</si>
  <si>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</si>
  <si>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</si>
  <si>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</si>
  <si>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</si>
  <si>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</si>
  <si>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</si>
  <si>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</si>
  <si>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</si>
  <si>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</si>
  <si>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</si>
  <si>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</si>
  <si>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</si>
  <si>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</si>
  <si>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</si>
  <si>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</si>
  <si>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</si>
  <si>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</si>
  <si>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</si>
  <si>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</si>
  <si>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</si>
  <si>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</si>
  <si>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</si>
  <si>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</si>
  <si>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</si>
  <si>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</si>
  <si>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</si>
  <si>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</si>
  <si>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</si>
  <si>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</si>
  <si>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</si>
  <si>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</si>
  <si>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</si>
  <si>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</si>
  <si>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</si>
  <si>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</si>
  <si>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</si>
  <si>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</si>
  <si>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</si>
  <si>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</si>
  <si>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</si>
  <si>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</si>
  <si>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</si>
  <si>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</si>
  <si>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</si>
  <si>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</si>
  <si>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</si>
  <si>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</si>
  <si>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</si>
  <si>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</si>
  <si>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</si>
  <si>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</si>
  <si>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</si>
  <si>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</si>
  <si>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</si>
  <si>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</si>
  <si>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</si>
  <si>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</si>
  <si>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</si>
  <si>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</si>
  <si>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</si>
  <si>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</si>
  <si>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</si>
  <si>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</si>
  <si>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</si>
  <si>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</si>
  <si>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</si>
  <si>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</si>
  <si>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</si>
  <si>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</si>
  <si>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</si>
  <si>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</si>
  <si>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</si>
  <si>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</si>
  <si>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</si>
  <si>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</si>
  <si>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</si>
  <si>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</si>
  <si>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</si>
  <si>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</si>
  <si>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</si>
  <si>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</si>
  <si>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</si>
  <si>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</si>
  <si>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</si>
  <si>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</si>
  <si>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</si>
  <si>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</si>
  <si>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</si>
  <si>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</si>
  <si>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</si>
  <si>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</si>
  <si>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</si>
  <si>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</si>
  <si>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</si>
  <si>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</si>
  <si>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</si>
  <si>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</si>
  <si>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</si>
  <si>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</si>
  <si>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</si>
  <si>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</si>
  <si>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</si>
  <si>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</si>
  <si>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</si>
  <si>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</si>
  <si>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</si>
  <si>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</si>
  <si>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</si>
  <si>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</si>
  <si>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</si>
  <si>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</si>
  <si>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</si>
  <si>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</si>
  <si>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</si>
  <si>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</si>
  <si>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</si>
  <si>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</si>
  <si>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</si>
  <si>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</si>
  <si>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</si>
  <si>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</si>
  <si>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</si>
  <si>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</si>
  <si>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</si>
  <si>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</si>
  <si>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</si>
  <si>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</si>
  <si>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</si>
  <si>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</si>
  <si>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</si>
  <si>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</si>
  <si>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</si>
  <si>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</si>
  <si>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</si>
  <si>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</si>
  <si>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</si>
  <si>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</si>
  <si>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</si>
  <si>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</si>
  <si>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</si>
  <si>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</si>
  <si>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</si>
  <si>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</si>
  <si>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</si>
  <si>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</si>
  <si>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</si>
  <si>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</si>
  <si>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</si>
  <si>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</si>
  <si>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</si>
  <si>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</si>
  <si>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</si>
  <si>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</si>
  <si>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</si>
  <si>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</si>
  <si>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</si>
  <si>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</si>
  <si>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</si>
  <si>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</si>
  <si>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</si>
  <si>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</si>
  <si>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</si>
  <si>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</si>
  <si>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</si>
  <si>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</si>
  <si>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</si>
  <si>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</si>
  <si>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</si>
  <si>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</si>
  <si>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</si>
  <si>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</si>
  <si>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</si>
  <si>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</si>
  <si>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</si>
  <si>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</si>
  <si>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</si>
  <si>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</si>
  <si>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</si>
  <si>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</si>
  <si>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</si>
  <si>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</si>
  <si>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</si>
  <si>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</si>
  <si>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</si>
  <si>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</si>
  <si>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</si>
  <si>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</si>
  <si>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</si>
  <si>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</si>
  <si>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</si>
  <si>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</si>
  <si>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</si>
  <si>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</si>
  <si>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</si>
  <si>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</si>
  <si>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</si>
  <si>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</si>
  <si>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</si>
  <si>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</si>
  <si>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</si>
  <si>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</si>
  <si>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</si>
  <si>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</si>
  <si>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</si>
  <si>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</si>
  <si>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</si>
  <si>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</si>
  <si>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</si>
  <si>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</si>
  <si>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</si>
  <si>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</si>
  <si>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</si>
  <si>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</si>
  <si>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</si>
  <si>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</si>
  <si>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</si>
  <si>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</si>
  <si>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</si>
  <si>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</si>
  <si>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</si>
  <si>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</si>
  <si>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</si>
  <si>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</si>
  <si>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</si>
  <si>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</si>
  <si>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</si>
  <si>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</si>
  <si>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</si>
  <si>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</si>
  <si>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</si>
  <si>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</si>
  <si>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</si>
  <si>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</si>
  <si>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</si>
  <si>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</si>
  <si>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</si>
  <si>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</si>
  <si>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</si>
  <si>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</si>
  <si>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</si>
  <si>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</si>
  <si>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</si>
  <si>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</si>
  <si>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</si>
  <si>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</si>
  <si>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</si>
  <si>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</si>
  <si>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</si>
  <si>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</si>
  <si>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</si>
  <si>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</si>
  <si>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</si>
  <si>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</si>
  <si>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</si>
  <si>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</si>
  <si>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</si>
  <si>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</si>
  <si>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</si>
  <si>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</si>
  <si>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</si>
  <si>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</si>
  <si>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</si>
  <si>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</si>
  <si>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</si>
  <si>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</si>
  <si>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</si>
  <si>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</si>
  <si>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</si>
  <si>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</si>
  <si>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</si>
  <si>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</si>
  <si>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</si>
  <si>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</si>
  <si>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</si>
  <si>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</si>
  <si>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</si>
  <si>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</si>
  <si>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</si>
  <si>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</si>
  <si>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</si>
  <si>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</si>
  <si>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</si>
  <si>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</si>
  <si>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</si>
  <si>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</si>
  <si>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</si>
  <si>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</si>
  <si>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</si>
  <si>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</si>
  <si>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</si>
  <si>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</si>
  <si>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</si>
  <si>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</si>
  <si>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</si>
  <si>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</si>
  <si>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</si>
  <si>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</si>
  <si>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</si>
  <si>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</si>
  <si>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</si>
  <si>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</si>
  <si>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</si>
  <si>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</si>
  <si>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</si>
  <si>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</si>
  <si>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</si>
  <si>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</si>
  <si>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</si>
  <si>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</si>
  <si>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</si>
  <si>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</si>
  <si>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</si>
  <si>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</si>
  <si>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</si>
  <si>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</si>
  <si>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</si>
  <si>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</si>
  <si>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</si>
  <si>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</si>
  <si>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</si>
  <si>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</si>
  <si>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</si>
  <si>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</si>
  <si>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</si>
  <si>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</si>
  <si>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</si>
  <si>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</si>
  <si>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</si>
  <si>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</si>
  <si>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</si>
  <si>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</si>
  <si>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</si>
  <si>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</si>
  <si>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</si>
  <si>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</si>
  <si>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</si>
  <si>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</si>
  <si>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</si>
  <si>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</si>
  <si>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</si>
  <si>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</si>
  <si>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</si>
  <si>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</si>
  <si>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</si>
  <si>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</si>
  <si>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</si>
  <si>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</si>
  <si>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</si>
  <si>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</si>
  <si>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</si>
  <si>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</si>
  <si>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</si>
  <si>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</si>
  <si>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</si>
  <si>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</si>
  <si>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</si>
  <si>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</si>
  <si>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</si>
  <si>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</si>
  <si>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</si>
  <si>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</si>
  <si>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</si>
  <si>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</si>
  <si>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</si>
  <si>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</si>
  <si>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</si>
  <si>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</si>
  <si>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</si>
  <si>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</si>
  <si>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</si>
  <si>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</si>
  <si>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</si>
  <si>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</si>
  <si>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</si>
  <si>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</si>
  <si>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</si>
  <si>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</si>
  <si>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</si>
  <si>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</si>
  <si>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</si>
  <si>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</si>
  <si>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</si>
  <si>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</si>
  <si>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</si>
  <si>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</si>
  <si>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</si>
  <si>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</si>
  <si>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</si>
  <si>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</si>
  <si>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</si>
  <si>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</si>
  <si>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</si>
  <si>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</si>
  <si>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</si>
  <si>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</si>
  <si>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</si>
  <si>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</si>
  <si>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</si>
  <si>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</si>
  <si>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</si>
  <si>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</si>
  <si>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</si>
  <si>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</si>
  <si>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</si>
  <si>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</si>
  <si>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</si>
  <si>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</si>
  <si>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</si>
  <si>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</si>
  <si>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</si>
  <si>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</si>
  <si>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</si>
  <si>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</si>
  <si>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</si>
  <si>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</si>
  <si>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</si>
  <si>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</si>
  <si>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</si>
  <si>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</si>
  <si>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</si>
  <si>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</si>
  <si>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</si>
  <si>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</si>
  <si>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</si>
  <si>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</si>
  <si>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r>
      <t>ＳＹ３０００/５０００</t>
    </r>
    <r>
      <rPr>
        <b/>
        <i/>
        <sz val="18"/>
        <rFont val="ＭＳ Ｐゴシック"/>
        <family val="3"/>
        <charset val="128"/>
      </rPr>
      <t>　Ｓｅｒｉｅｓ　混合取付</t>
    </r>
    <rPh sb="19" eb="21">
      <t>コンゴウ</t>
    </rPh>
    <rPh sb="21" eb="23">
      <t>トリツケ</t>
    </rPh>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</si>
  <si>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</si>
  <si>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</si>
  <si>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</si>
  <si>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</si>
  <si>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</si>
  <si>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</si>
  <si>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</si>
  <si>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</si>
  <si>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</si>
  <si>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</si>
  <si>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</si>
  <si>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</si>
  <si>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</si>
  <si>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</si>
  <si>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</si>
  <si>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</si>
  <si>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</si>
  <si>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</si>
  <si>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</si>
  <si>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</si>
  <si>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</si>
  <si>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</si>
  <si>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</si>
  <si>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</si>
  <si>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</si>
  <si>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</si>
  <si>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</si>
  <si>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</si>
  <si>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</si>
  <si>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</si>
  <si>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</si>
  <si>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</si>
  <si>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</si>
  <si>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</si>
  <si>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</si>
  <si>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</si>
  <si>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</si>
  <si>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</si>
  <si>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</si>
  <si>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</si>
  <si>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</si>
  <si>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</si>
  <si>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</si>
  <si>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</si>
  <si>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</si>
  <si>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</si>
  <si>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</si>
  <si>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</si>
  <si>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</si>
  <si>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</si>
  <si>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</si>
  <si>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</si>
  <si>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</si>
  <si>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</si>
  <si>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</si>
  <si>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</si>
  <si>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</si>
  <si>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</si>
  <si>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</si>
  <si>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</si>
  <si>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</si>
  <si>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</si>
  <si>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</si>
  <si>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t>
    <phoneticPr fontId="2"/>
  </si>
  <si>
    <t>M</t>
    <phoneticPr fontId="2"/>
  </si>
  <si>
    <t>必須</t>
    <rPh sb="0" eb="2">
      <t>ヒッス</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</si>
  <si>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</si>
  <si>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</si>
  <si>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</si>
  <si>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</si>
  <si>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</si>
  <si>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</si>
  <si>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※型式構成エラー
　11連以上は、'両側'になります</t>
    <phoneticPr fontId="2"/>
  </si>
  <si>
    <t>必須項目に入力漏れがあります</t>
    <phoneticPr fontId="2"/>
  </si>
  <si>
    <t>*ベース型式エラー
バルブサイズが全て“3”です。
“ベース”sheetにてSY5000の管接続口径部分は
“全連3000の場合”を選択下さい</t>
    <phoneticPr fontId="2"/>
  </si>
  <si>
    <t>0</t>
    <phoneticPr fontId="2"/>
  </si>
  <si>
    <t>1</t>
    <phoneticPr fontId="2"/>
  </si>
  <si>
    <t>プラグインコネクタ接続ベース：EX126シリーズ対応</t>
    <rPh sb="9" eb="11">
      <t>セツゾク</t>
    </rPh>
    <rPh sb="24" eb="26">
      <t>タイオウ</t>
    </rPh>
    <phoneticPr fontId="2"/>
  </si>
  <si>
    <t>ＳＹ３０００/５０００　Ｓｅｒｉｅｓ　混合取付　EX126シリーズ対応</t>
    <rPh sb="19" eb="21">
      <t>コンゴウ</t>
    </rPh>
    <rPh sb="21" eb="23">
      <t>トリツケ</t>
    </rPh>
    <phoneticPr fontId="2"/>
  </si>
  <si>
    <t>CC-Link対応</t>
    <rPh sb="7" eb="9">
      <t>タイオウ</t>
    </rPh>
    <phoneticPr fontId="2"/>
  </si>
  <si>
    <t>G</t>
    <phoneticPr fontId="2"/>
  </si>
  <si>
    <t>H</t>
    <phoneticPr fontId="2"/>
  </si>
  <si>
    <t>J</t>
    <phoneticPr fontId="2"/>
  </si>
  <si>
    <t>↓</t>
    <phoneticPr fontId="2"/>
  </si>
  <si>
    <t>K</t>
    <phoneticPr fontId="2"/>
  </si>
  <si>
    <t>S4</t>
    <phoneticPr fontId="2"/>
  </si>
  <si>
    <t>↓</t>
    <phoneticPr fontId="2"/>
  </si>
  <si>
    <t>L</t>
    <phoneticPr fontId="2"/>
  </si>
  <si>
    <r>
      <t>D</t>
    </r>
    <r>
      <rPr>
        <sz val="11"/>
        <rFont val="ＭＳ Ｐゴシック"/>
        <family val="3"/>
        <charset val="128"/>
      </rPr>
      <t>C24V</t>
    </r>
    <phoneticPr fontId="2"/>
  </si>
  <si>
    <t>M</t>
    <phoneticPr fontId="2"/>
  </si>
  <si>
    <t>両側（2～16連まで）</t>
    <rPh sb="0" eb="2">
      <t>リョウガワ</t>
    </rPh>
    <rPh sb="7" eb="8">
      <t>レン</t>
    </rPh>
    <phoneticPr fontId="2"/>
  </si>
  <si>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</si>
  <si>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</si>
  <si>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</si>
  <si>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</si>
  <si>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</si>
  <si>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</si>
  <si>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</si>
  <si>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</si>
  <si>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</si>
  <si>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</si>
  <si>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</si>
  <si>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SIユニットなし</t>
    <phoneticPr fontId="2"/>
  </si>
  <si>
    <t>0</t>
    <phoneticPr fontId="2"/>
  </si>
  <si>
    <t>V</t>
    <phoneticPr fontId="2"/>
  </si>
  <si>
    <t>ご注意！
　 9連以上は、必ず、仕様書にて
   配線仕様を各連毎に指示下さい。</t>
    <phoneticPr fontId="2"/>
  </si>
  <si>
    <t>02</t>
    <phoneticPr fontId="2"/>
  </si>
  <si>
    <t>03</t>
    <phoneticPr fontId="2"/>
  </si>
  <si>
    <t>U</t>
    <phoneticPr fontId="2"/>
  </si>
  <si>
    <t>D</t>
    <phoneticPr fontId="2"/>
  </si>
  <si>
    <t>B</t>
    <phoneticPr fontId="2"/>
  </si>
  <si>
    <t>11型　裏配管形</t>
    <rPh sb="2" eb="3">
      <t>ガタ</t>
    </rPh>
    <rPh sb="4" eb="5">
      <t>ウラ</t>
    </rPh>
    <rPh sb="5" eb="7">
      <t>ハイカン</t>
    </rPh>
    <rPh sb="7" eb="8">
      <t>カタ</t>
    </rPh>
    <phoneticPr fontId="2"/>
  </si>
  <si>
    <t>裏配管形　プラグインコネクタ接続ベース</t>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</si>
  <si>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</si>
  <si>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オプション</t>
    <phoneticPr fontId="2"/>
  </si>
  <si>
    <t>S</t>
    <phoneticPr fontId="2"/>
  </si>
  <si>
    <t>※型式構成エラー
　連数＝レール長さ（標準長さ）の場合は、
　DINレール取付(DINレール付)を選択下さい</t>
    <phoneticPr fontId="2"/>
  </si>
  <si>
    <t>M11</t>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</si>
  <si>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</si>
  <si>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</si>
  <si>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</si>
  <si>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</si>
  <si>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</si>
  <si>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</si>
  <si>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</si>
  <si>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</si>
  <si>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</si>
  <si>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</si>
  <si>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</si>
  <si>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</si>
  <si>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</si>
  <si>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</si>
  <si>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phoneticPr fontId="2"/>
  </si>
  <si>
    <t>C</t>
    <phoneticPr fontId="2"/>
  </si>
  <si>
    <t>N</t>
    <phoneticPr fontId="2"/>
  </si>
  <si>
    <t>CM</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</si>
  <si>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</si>
  <si>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</si>
  <si>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</si>
  <si>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</si>
  <si>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</si>
  <si>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</si>
  <si>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</si>
  <si>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</si>
  <si>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</si>
  <si>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</si>
  <si>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</si>
  <si>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</si>
  <si>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</si>
  <si>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</si>
  <si>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</si>
  <si>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</si>
  <si>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</si>
  <si>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</si>
  <si>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</si>
  <si>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</si>
  <si>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</si>
  <si>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</si>
  <si>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</si>
  <si>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</si>
  <si>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</si>
  <si>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</si>
  <si>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</si>
  <si>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</si>
  <si>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SS5Y5-M11F シリーズマニホールド仕様書</t>
    <rPh sb="21" eb="24">
      <t>シヨウショ</t>
    </rPh>
    <phoneticPr fontId="2"/>
  </si>
  <si>
    <t>マニホールドベース：</t>
    <phoneticPr fontId="2"/>
  </si>
  <si>
    <t>※ベースオプションにエラーが有ります</t>
    <phoneticPr fontId="2"/>
  </si>
  <si>
    <t>　　※ベースオプションにエラーが有ります</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</si>
  <si>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</si>
  <si>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</si>
  <si>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</si>
  <si>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</si>
  <si>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</si>
  <si>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</si>
  <si>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</si>
  <si>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</si>
  <si>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</si>
  <si>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</si>
  <si>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</si>
  <si>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</si>
  <si>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</si>
  <si>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</si>
  <si>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</si>
  <si>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</si>
  <si>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</si>
  <si>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</si>
  <si>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</si>
  <si>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</si>
  <si>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</si>
  <si>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</si>
  <si>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</si>
  <si>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</si>
  <si>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</si>
  <si>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</si>
  <si>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</si>
  <si>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</si>
  <si>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</si>
  <si>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</si>
  <si>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</si>
  <si>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</si>
  <si>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</si>
  <si>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</si>
  <si>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</si>
  <si>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</si>
  <si>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!=A,Bポートエルボ上向き時使用不可</t>
  </si>
  <si>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</si>
  <si>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</si>
  <si>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</si>
  <si>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</si>
  <si>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</si>
  <si>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</si>
  <si>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</si>
  <si>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</si>
  <si>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</si>
  <si>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</si>
  <si>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</si>
  <si>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</si>
  <si>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</si>
  <si>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</si>
  <si>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</si>
  <si>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</si>
  <si>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</si>
  <si>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Aポート</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</si>
  <si>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</si>
  <si>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</si>
  <si>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</si>
  <si>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</si>
  <si>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</si>
  <si>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</si>
  <si>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</si>
  <si>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</si>
  <si>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</si>
  <si>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</si>
  <si>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</si>
  <si>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</si>
  <si>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</si>
  <si>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</si>
  <si>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</si>
  <si>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</si>
  <si>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</si>
  <si>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</si>
  <si>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</si>
  <si>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</si>
  <si>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</si>
  <si>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</si>
  <si>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</si>
  <si>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</si>
  <si>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</si>
  <si>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</si>
  <si>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</si>
  <si>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</si>
  <si>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</si>
  <si>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</si>
  <si>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</si>
  <si>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SY50M-78-3A-□</t>
    <phoneticPr fontId="2"/>
  </si>
  <si>
    <t>SY50M-79-3A-□</t>
    <phoneticPr fontId="2"/>
  </si>
  <si>
    <t>SY50M-78-3A-L4</t>
  </si>
  <si>
    <t>SY50M-78-3A-L6</t>
  </si>
  <si>
    <t>SY50M-78-3A-L8</t>
  </si>
  <si>
    <t>SY50M-79-3A-LN3</t>
  </si>
  <si>
    <t>SY50M-79-3A-LN7</t>
  </si>
  <si>
    <t>SY50M-78-3A-LN9</t>
  </si>
  <si>
    <t>SY50M-79-3A-L4</t>
  </si>
  <si>
    <t>SY50M-79-3A-L6</t>
  </si>
  <si>
    <t>SY50M-79-3A-L8</t>
  </si>
  <si>
    <t>SY50M-78-3A-LN3</t>
  </si>
  <si>
    <t>SY50M-78-3A-LN7</t>
  </si>
  <si>
    <t>SY50M-79-3A-LN9</t>
  </si>
  <si>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</si>
  <si>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</si>
  <si>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</si>
  <si>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</si>
  <si>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</si>
  <si>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</si>
  <si>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</si>
  <si>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</si>
  <si>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</si>
  <si>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</si>
  <si>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</si>
  <si>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</si>
  <si>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</si>
  <si>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</si>
  <si>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</si>
  <si>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</si>
  <si>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</si>
  <si>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</si>
  <si>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</si>
  <si>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</si>
  <si>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</si>
  <si>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</si>
  <si>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</si>
  <si>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</si>
  <si>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</si>
  <si>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</si>
  <si>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</si>
  <si>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</si>
  <si>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</si>
  <si>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</si>
  <si>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</si>
  <si>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</si>
  <si>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</si>
  <si>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</si>
  <si>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</si>
  <si>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</si>
  <si>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</si>
  <si>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</si>
  <si>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</si>
  <si>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</si>
  <si>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</si>
  <si>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</si>
  <si>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</si>
  <si>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</si>
  <si>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</si>
  <si>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</si>
  <si>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</si>
  <si>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</si>
  <si>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</si>
  <si>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</si>
  <si>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</si>
  <si>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</si>
  <si>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</si>
  <si>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</si>
  <si>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</si>
  <si>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</si>
  <si>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</si>
  <si>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配管ショートエルボ（配管サイズ指定）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</si>
  <si>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</si>
  <si>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</si>
  <si>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</si>
  <si>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</si>
  <si>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</si>
  <si>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</si>
  <si>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</si>
  <si>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</si>
  <si>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3</t>
    <phoneticPr fontId="2"/>
  </si>
  <si>
    <t>4</t>
    <phoneticPr fontId="2"/>
  </si>
  <si>
    <t>6</t>
    <phoneticPr fontId="2"/>
  </si>
  <si>
    <t>1</t>
    <phoneticPr fontId="2"/>
  </si>
  <si>
    <t>7</t>
    <phoneticPr fontId="2"/>
  </si>
  <si>
    <t>8</t>
    <phoneticPr fontId="2"/>
  </si>
  <si>
    <t>9</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</si>
  <si>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</si>
  <si>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</si>
  <si>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</si>
  <si>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</si>
  <si>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</si>
  <si>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</si>
  <si>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</si>
  <si>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</si>
  <si>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</si>
  <si>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</si>
  <si>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</si>
  <si>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</si>
  <si>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</si>
  <si>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</si>
  <si>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</si>
  <si>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</si>
  <si>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</si>
  <si>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</si>
  <si>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</si>
  <si>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</si>
  <si>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</si>
  <si>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</si>
  <si>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</si>
  <si>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</si>
  <si>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</si>
  <si>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</si>
  <si>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</si>
  <si>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</si>
  <si>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</si>
  <si>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</si>
  <si>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</si>
  <si>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</si>
  <si>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</si>
  <si>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</si>
  <si>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</si>
  <si>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</si>
  <si>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</si>
  <si>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</si>
  <si>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</si>
  <si>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</si>
  <si>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</si>
  <si>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</si>
  <si>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</si>
  <si>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</si>
  <si>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L4</t>
    <phoneticPr fontId="2"/>
  </si>
  <si>
    <t>L6</t>
    <phoneticPr fontId="2"/>
  </si>
  <si>
    <t>L8</t>
    <phoneticPr fontId="2"/>
  </si>
  <si>
    <t>LN7</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</si>
  <si>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</si>
  <si>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</si>
  <si>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</si>
  <si>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</si>
  <si>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</si>
  <si>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</si>
  <si>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</si>
  <si>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</si>
  <si>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</si>
  <si>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</si>
  <si>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</si>
  <si>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</si>
  <si>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</si>
  <si>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</si>
  <si>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</si>
  <si>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</si>
  <si>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</si>
  <si>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</si>
  <si>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</si>
  <si>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</si>
  <si>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</si>
  <si>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</si>
  <si>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</si>
  <si>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</si>
  <si>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</si>
  <si>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</si>
  <si>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</si>
  <si>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</si>
  <si>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</si>
  <si>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</si>
  <si>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</si>
  <si>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</si>
  <si>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</si>
  <si>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</si>
  <si>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</si>
  <si>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</si>
  <si>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</si>
  <si>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</si>
  <si>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</si>
  <si>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</si>
  <si>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</si>
  <si>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</si>
  <si>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</si>
  <si>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</si>
  <si>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</si>
  <si>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</si>
  <si>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</si>
  <si>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</si>
  <si>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</si>
  <si>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</si>
  <si>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</si>
  <si>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</si>
  <si>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</si>
  <si>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</si>
  <si>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</si>
  <si>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※A,Bポート混合配管'CM'選択時</t>
    <phoneticPr fontId="2"/>
  </si>
  <si>
    <t>SY50M-38-3A-L8</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</si>
  <si>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</si>
  <si>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</si>
  <si>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</si>
  <si>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</si>
  <si>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</si>
  <si>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</si>
  <si>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</si>
  <si>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</si>
  <si>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</si>
  <si>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</si>
  <si>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</si>
  <si>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</si>
  <si>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</si>
  <si>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</si>
  <si>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</si>
  <si>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</si>
  <si>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</si>
  <si>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</si>
  <si>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</si>
  <si>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</si>
  <si>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</si>
  <si>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</si>
  <si>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</si>
  <si>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</si>
  <si>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</si>
  <si>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</si>
  <si>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</si>
  <si>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</si>
  <si>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</si>
  <si>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</si>
  <si>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</si>
  <si>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</si>
  <si>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</si>
  <si>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</si>
  <si>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</si>
  <si>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</si>
  <si>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</si>
  <si>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</si>
  <si>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</si>
  <si>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</si>
  <si>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</si>
  <si>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</si>
  <si>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</si>
  <si>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</si>
  <si>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</si>
  <si>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</si>
  <si>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</si>
  <si>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</si>
  <si>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</si>
  <si>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</si>
  <si>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</si>
  <si>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</si>
  <si>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M-5P</t>
    <phoneticPr fontId="2"/>
  </si>
  <si>
    <t>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</si>
  <si>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</si>
  <si>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</si>
  <si>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</si>
  <si>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</si>
  <si>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</si>
  <si>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</si>
  <si>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</si>
  <si>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</si>
  <si>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</si>
  <si>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</si>
  <si>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</si>
  <si>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</si>
  <si>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</si>
  <si>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</si>
  <si>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</si>
  <si>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</si>
  <si>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</si>
  <si>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KK</t>
    <phoneticPr fontId="2"/>
  </si>
  <si>
    <t>AN20-C11</t>
    <phoneticPr fontId="2"/>
  </si>
  <si>
    <t>(ポートプラグ_VVQ0000-58A)</t>
    <phoneticPr fontId="2"/>
  </si>
  <si>
    <t>(ポートプラグ_VVQ1000-58A)</t>
    <phoneticPr fontId="2"/>
  </si>
  <si>
    <t>NN</t>
    <phoneticPr fontId="2"/>
  </si>
  <si>
    <t>(ポートプラグ_VVQ2000-58A)</t>
    <phoneticPr fontId="2"/>
  </si>
  <si>
    <t>PP</t>
    <phoneticPr fontId="2"/>
  </si>
  <si>
    <t>(ポートプラグ_SJ2000-48-1A)</t>
    <phoneticPr fontId="2"/>
  </si>
  <si>
    <t>D</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</si>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</sst>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
      <patternFill patternType="mediumGray">
        <fgColor theme="0"/>
        <bgColor rgb="FFC0C0C0"/>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96">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5"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0"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5"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5" fillId="0" borderId="41"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3"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4"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52" xfId="0" applyFont="1" applyBorder="1" applyAlignment="1" applyProtection="1">
      <alignment horizontal="right" vertical="center"/>
      <protection locked="0"/>
    </xf>
    <xf numFmtId="0" fontId="1" fillId="0" borderId="54" xfId="0" applyFont="1" applyBorder="1" applyAlignment="1" applyProtection="1">
      <alignment horizontal="center" vertical="center"/>
      <protection hidden="1"/>
    </xf>
    <xf numFmtId="0" fontId="1" fillId="0" borderId="54" xfId="0" applyFont="1" applyBorder="1" applyProtection="1">
      <alignment vertical="center"/>
      <protection hidden="1"/>
    </xf>
    <xf numFmtId="0" fontId="1" fillId="0" borderId="43"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55"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8"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40"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4" xfId="0" applyFont="1" applyFill="1" applyBorder="1" applyAlignment="1" applyProtection="1">
      <alignment horizontal="center" vertical="center"/>
      <protection locked="0"/>
    </xf>
    <xf numFmtId="0" fontId="1" fillId="0" borderId="46" xfId="0" applyFont="1" applyBorder="1" applyProtection="1">
      <alignment vertical="center"/>
      <protection hidden="1"/>
    </xf>
    <xf numFmtId="0" fontId="8" fillId="0" borderId="33" xfId="0" applyFont="1" applyBorder="1" applyAlignment="1" applyProtection="1">
      <alignment horizontal="center" vertical="center"/>
      <protection hidden="1"/>
    </xf>
    <xf numFmtId="0" fontId="55" fillId="0" borderId="59" xfId="0" applyFont="1" applyBorder="1" applyAlignment="1" applyProtection="1">
      <alignment horizontal="center" vertical="center"/>
      <protection hidden="1"/>
    </xf>
    <xf numFmtId="0" fontId="55" fillId="0" borderId="40" xfId="0" applyFont="1" applyBorder="1" applyAlignment="1" applyProtection="1">
      <alignment horizontal="center" vertical="center"/>
      <protection hidden="1"/>
    </xf>
    <xf numFmtId="0" fontId="8" fillId="25" borderId="42"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hidden="1"/>
    </xf>
    <xf numFmtId="0" fontId="59" fillId="0" borderId="33"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locked="0"/>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56"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Border="1" applyAlignment="1" applyProtection="1">
      <alignment vertical="center" shrinkToFit="1"/>
      <protection hidden="1"/>
    </xf>
    <xf numFmtId="49" fontId="5" fillId="0" borderId="0" xfId="0" applyNumberFormat="1" applyFont="1" applyAlignment="1" applyProtection="1">
      <alignment horizontal="left" vertical="center"/>
      <protection hidden="1"/>
    </xf>
    <xf numFmtId="0" fontId="29" fillId="0" borderId="21" xfId="0" applyFont="1" applyBorder="1" applyAlignment="1" applyProtection="1">
      <alignment horizontal="center" vertical="center"/>
      <protection hidden="1"/>
    </xf>
    <xf numFmtId="0" fontId="61" fillId="0" borderId="0" xfId="0" applyFont="1" applyAlignment="1" applyProtection="1">
      <alignment horizontal="center" vertical="center"/>
      <protection hidden="1"/>
    </xf>
    <xf numFmtId="0" fontId="29" fillId="0" borderId="0" xfId="0" applyFont="1" applyAlignment="1" applyProtection="1">
      <alignment horizontal="center" vertical="center"/>
      <protection hidden="1"/>
    </xf>
    <xf numFmtId="49" fontId="46" fillId="0" borderId="11" xfId="0" applyNumberFormat="1" applyFont="1" applyBorder="1" applyAlignment="1" applyProtection="1">
      <alignment horizontal="center" vertical="center"/>
      <protection hidden="1"/>
    </xf>
    <xf numFmtId="49" fontId="72" fillId="0" borderId="0" xfId="0" applyNumberFormat="1" applyFont="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49" fontId="46" fillId="0" borderId="0" xfId="0" applyNumberFormat="1" applyFont="1" applyAlignment="1" applyProtection="1">
      <alignment horizontal="right" vertical="center"/>
      <protection hidden="1"/>
    </xf>
    <xf numFmtId="49" fontId="72"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49" fontId="13"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left"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0" fontId="1" fillId="29" borderId="49"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wrapText="1"/>
      <protection hidden="1"/>
    </xf>
    <xf numFmtId="0" fontId="10" fillId="0" borderId="10" xfId="0" applyFont="1" applyBorder="1">
      <alignment vertical="center"/>
    </xf>
    <xf numFmtId="49" fontId="1" fillId="0" borderId="22" xfId="0" applyNumberFormat="1" applyFont="1" applyBorder="1" applyAlignment="1" applyProtection="1">
      <alignment horizontal="right" vertical="center"/>
      <protection hidden="1"/>
    </xf>
    <xf numFmtId="0" fontId="73" fillId="0" borderId="0" xfId="0" applyFont="1">
      <alignment vertical="center"/>
    </xf>
    <xf numFmtId="0" fontId="74" fillId="0" borderId="0" xfId="0" applyFont="1">
      <alignment vertical="center"/>
    </xf>
    <xf numFmtId="49" fontId="73" fillId="0" borderId="0" xfId="0" applyNumberFormat="1" applyFont="1" applyAlignment="1">
      <alignment horizontal="right" vertical="center"/>
    </xf>
    <xf numFmtId="49" fontId="76" fillId="0" borderId="0" xfId="0" applyNumberFormat="1" applyFont="1" applyAlignment="1">
      <alignment horizontal="right" vertical="center"/>
    </xf>
    <xf numFmtId="0" fontId="76" fillId="0" borderId="0" xfId="0" applyFont="1">
      <alignment vertical="center"/>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30" fillId="0" borderId="0" xfId="0" applyFont="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1" fillId="0" borderId="55"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3" xfId="0" applyFont="1" applyFill="1" applyBorder="1" applyAlignment="1" applyProtection="1">
      <alignment horizontal="center" vertical="center"/>
      <protection locked="0"/>
    </xf>
    <xf numFmtId="0" fontId="4" fillId="30" borderId="64"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8" fillId="30" borderId="13" xfId="0" applyFont="1" applyFill="1" applyBorder="1" applyAlignment="1" applyProtection="1">
      <alignment horizontal="left" vertical="center" shrinkToFit="1"/>
      <protection hidden="1"/>
    </xf>
    <xf numFmtId="0" fontId="58" fillId="30"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4" fillId="0" borderId="63"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46" xfId="0" applyFont="1" applyBorder="1" applyAlignment="1" applyProtection="1">
      <alignment horizontal="right" vertical="center"/>
      <protection hidden="1"/>
    </xf>
    <xf numFmtId="0" fontId="8" fillId="0" borderId="69" xfId="0" applyFont="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1" xfId="0" applyFont="1" applyBorder="1" applyProtection="1">
      <alignment vertical="center"/>
      <protection hidden="1"/>
    </xf>
    <xf numFmtId="0" fontId="58" fillId="0" borderId="72"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1" fillId="0" borderId="71"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7"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50"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2"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1" xfId="0" applyFont="1" applyFill="1" applyBorder="1" applyAlignment="1" applyProtection="1">
      <alignment horizontal="center" vertical="center"/>
      <protection hidden="1"/>
    </xf>
    <xf numFmtId="0" fontId="1" fillId="29" borderId="76" xfId="0" applyFont="1" applyFill="1" applyBorder="1" applyAlignment="1" applyProtection="1">
      <alignment horizontal="center" vertical="center"/>
      <protection hidden="1"/>
    </xf>
    <xf numFmtId="0" fontId="8" fillId="29" borderId="77"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8" fillId="29" borderId="41" xfId="0" applyFont="1" applyFill="1" applyBorder="1" applyAlignment="1" applyProtection="1">
      <alignment horizontal="center" vertical="center"/>
      <protection hidden="1"/>
    </xf>
    <xf numFmtId="0" fontId="58"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59" fillId="29" borderId="33" xfId="0" applyFont="1" applyFill="1" applyBorder="1" applyAlignment="1" applyProtection="1">
      <alignment horizontal="center" vertical="center"/>
      <protection hidden="1"/>
    </xf>
    <xf numFmtId="0" fontId="6" fillId="29" borderId="77" xfId="0" applyFont="1" applyFill="1" applyBorder="1" applyAlignment="1" applyProtection="1">
      <alignment horizontal="right" vertical="center"/>
      <protection hidden="1"/>
    </xf>
    <xf numFmtId="0" fontId="4" fillId="29" borderId="78"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30" fillId="29" borderId="34" xfId="0" applyFont="1" applyFill="1" applyBorder="1" applyAlignment="1" applyProtection="1">
      <alignment horizontal="center" vertical="center"/>
      <protection hidden="1"/>
    </xf>
    <xf numFmtId="0" fontId="50" fillId="29" borderId="17" xfId="0" applyFont="1" applyFill="1" applyBorder="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0"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0" xfId="0" applyFont="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42" fillId="0" borderId="42"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1"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29" borderId="30" xfId="0" applyFont="1" applyFill="1" applyBorder="1" applyAlignment="1" applyProtection="1">
      <alignment horizontal="center" vertical="center"/>
      <protection hidden="1"/>
    </xf>
    <xf numFmtId="0" fontId="55" fillId="29" borderId="30" xfId="0" applyFont="1" applyFill="1" applyBorder="1" applyAlignment="1" applyProtection="1">
      <alignment vertical="top" textRotation="180" shrinkToFit="1"/>
      <protection hidden="1"/>
    </xf>
    <xf numFmtId="0" fontId="4" fillId="0" borderId="80"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8" xfId="0" applyFont="1" applyBorder="1" applyAlignment="1" applyProtection="1">
      <alignment horizontal="center" vertical="center"/>
      <protection hidden="1"/>
    </xf>
    <xf numFmtId="0" fontId="8" fillId="29" borderId="68" xfId="0" applyFont="1" applyFill="1" applyBorder="1" applyAlignment="1" applyProtection="1">
      <alignment horizontal="center" vertical="center"/>
      <protection hidden="1"/>
    </xf>
    <xf numFmtId="0" fontId="82"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3" borderId="24" xfId="0" applyFont="1" applyFill="1" applyBorder="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5"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6" borderId="0" xfId="0" applyFont="1" applyFill="1" applyAlignment="1" applyProtection="1">
      <alignment vertical="center" wrapText="1"/>
      <protection hidden="1"/>
    </xf>
    <xf numFmtId="0" fontId="8" fillId="37" borderId="33"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0" fontId="42" fillId="31" borderId="0" xfId="0" applyFont="1" applyFill="1" applyAlignment="1" applyProtection="1">
      <alignment horizontal="left" vertical="center" wrapText="1"/>
      <protection hidden="1"/>
    </xf>
    <xf numFmtId="0" fontId="42" fillId="31"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2" borderId="13" xfId="0" applyFont="1" applyFill="1" applyBorder="1" applyAlignment="1" applyProtection="1">
      <alignment horizontal="left" vertical="center"/>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0" fillId="0" borderId="5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7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53" fillId="0" borderId="85"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8" fillId="0" borderId="75"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9" xfId="0" applyFont="1" applyBorder="1" applyAlignment="1">
      <alignment horizontal="left" vertical="center"/>
    </xf>
    <xf numFmtId="0" fontId="9" fillId="0" borderId="4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6" fillId="0" borderId="0" xfId="0" applyFont="1" applyAlignment="1">
      <alignment horizontal="left" vertical="center"/>
    </xf>
    <xf numFmtId="0" fontId="76" fillId="0" borderId="11" xfId="0" applyFont="1" applyBorder="1" applyAlignment="1">
      <alignment horizontal="left" vertical="center"/>
    </xf>
    <xf numFmtId="0" fontId="30" fillId="0" borderId="56"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77" xfId="0" applyFont="1" applyBorder="1" applyAlignment="1">
      <alignment horizontal="left" vertical="center"/>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3" fillId="0" borderId="33"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9" fillId="0" borderId="59"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3" fillId="0" borderId="59" xfId="0" applyFont="1" applyBorder="1" applyAlignment="1" applyProtection="1">
      <alignment horizontal="center" vertical="center" shrinkToFit="1"/>
      <protection hidden="1"/>
    </xf>
    <xf numFmtId="0" fontId="3" fillId="0" borderId="33" xfId="0" applyFont="1" applyBorder="1" applyAlignment="1" applyProtection="1">
      <alignment horizontal="center" vertical="center" shrinkToFi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53" fillId="25" borderId="90" xfId="0" applyFont="1" applyFill="1" applyBorder="1" applyAlignment="1" applyProtection="1">
      <alignment horizontal="left" vertical="center" wrapText="1"/>
      <protection hidden="1"/>
    </xf>
    <xf numFmtId="0" fontId="53" fillId="25" borderId="91" xfId="0" applyFont="1" applyFill="1" applyBorder="1" applyAlignment="1" applyProtection="1">
      <alignment horizontal="left" vertical="center" wrapText="1"/>
      <protection hidden="1"/>
    </xf>
    <xf numFmtId="0" fontId="53" fillId="25" borderId="92" xfId="0" applyFont="1" applyFill="1" applyBorder="1" applyAlignment="1" applyProtection="1">
      <alignment horizontal="left" vertical="center" wrapText="1"/>
      <protection hidden="1"/>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0" borderId="56" xfId="0" applyFont="1" applyBorder="1" applyAlignment="1" applyProtection="1">
      <alignment horizontal="left" vertical="center" shrinkToFit="1"/>
      <protection hidden="1"/>
    </xf>
    <xf numFmtId="0" fontId="58" fillId="0" borderId="33" xfId="0" applyFont="1" applyBorder="1" applyAlignment="1" applyProtection="1">
      <alignment horizontal="left" vertical="center" shrinkToFit="1"/>
      <protection hidden="1"/>
    </xf>
    <xf numFmtId="0" fontId="58" fillId="0" borderId="77" xfId="0" applyFont="1" applyBorder="1" applyAlignment="1" applyProtection="1">
      <alignment horizontal="left" vertical="center" shrinkToFit="1"/>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76" fillId="0" borderId="35" xfId="0" applyFont="1" applyBorder="1" applyAlignment="1">
      <alignment horizontal="left" vertical="center"/>
    </xf>
    <xf numFmtId="0" fontId="76" fillId="0" borderId="86" xfId="0" applyFont="1" applyBorder="1" applyAlignment="1">
      <alignment horizontal="left" vertical="center"/>
    </xf>
    <xf numFmtId="0" fontId="1" fillId="0" borderId="59"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0" borderId="55"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0" borderId="29" xfId="0" applyFont="1" applyBorder="1" applyAlignment="1" applyProtection="1">
      <alignment horizontal="left" vertical="center"/>
      <protection hidden="1"/>
    </xf>
    <xf numFmtId="0" fontId="58" fillId="30" borderId="21" xfId="0" applyFont="1" applyFill="1" applyBorder="1" applyAlignment="1" applyProtection="1">
      <alignment horizontal="left" vertical="center" shrinkToFit="1"/>
      <protection hidden="1"/>
    </xf>
    <xf numFmtId="0" fontId="58" fillId="30" borderId="22" xfId="0" applyFont="1" applyFill="1" applyBorder="1" applyAlignment="1" applyProtection="1">
      <alignment horizontal="left" vertical="center" shrinkToFit="1"/>
      <protection hidden="1"/>
    </xf>
    <xf numFmtId="0" fontId="58" fillId="27" borderId="46"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9"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3" xfId="0" applyFont="1" applyFill="1" applyBorder="1" applyAlignment="1" applyProtection="1">
      <alignment horizontal="center" vertical="center" textRotation="255"/>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5"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58" fillId="26" borderId="75" xfId="0" applyFont="1" applyFill="1" applyBorder="1" applyAlignment="1" applyProtection="1">
      <alignment horizontal="left"/>
      <protection hidden="1"/>
    </xf>
    <xf numFmtId="0" fontId="58" fillId="26" borderId="42" xfId="0" applyFont="1" applyFill="1" applyBorder="1" applyAlignment="1" applyProtection="1">
      <alignment horizontal="left"/>
      <protection hidden="1"/>
    </xf>
    <xf numFmtId="0" fontId="58" fillId="26" borderId="84" xfId="0" applyFont="1" applyFill="1" applyBorder="1" applyAlignment="1" applyProtection="1">
      <alignment horizontal="left"/>
      <protection hidden="1"/>
    </xf>
    <xf numFmtId="0" fontId="3" fillId="26" borderId="85"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2" fillId="27" borderId="85"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6" xfId="0" applyFont="1" applyFill="1" applyBorder="1" applyAlignment="1" applyProtection="1">
      <alignment horizontal="left" vertical="center"/>
      <protection hidden="1"/>
    </xf>
    <xf numFmtId="0" fontId="1" fillId="26" borderId="66"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3" xfId="0" applyFont="1" applyFill="1" applyBorder="1" applyAlignment="1" applyProtection="1">
      <alignment horizontal="center" vertical="center"/>
      <protection hidden="1"/>
    </xf>
    <xf numFmtId="0" fontId="3" fillId="27" borderId="87"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8" xfId="0" applyFont="1" applyFill="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2" fillId="25" borderId="85"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2"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9" xfId="0" applyFont="1" applyFill="1" applyBorder="1" applyAlignment="1" applyProtection="1">
      <alignment horizontal="center" vertical="center" wrapText="1"/>
      <protection hidden="1"/>
    </xf>
    <xf numFmtId="0" fontId="52" fillId="25" borderId="59"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77" xfId="0" applyFont="1" applyFill="1" applyBorder="1" applyAlignment="1" applyProtection="1">
      <alignment horizontal="left" vertical="center"/>
      <protection hidden="1"/>
    </xf>
    <xf numFmtId="0" fontId="52" fillId="25" borderId="79"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3"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8" fillId="26" borderId="94"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1" fillId="0" borderId="27" xfId="0" applyFont="1" applyBorder="1" applyAlignment="1">
      <alignment horizontal="left" vertical="center"/>
    </xf>
    <xf numFmtId="0" fontId="1" fillId="0" borderId="88" xfId="0" applyFont="1" applyBorder="1" applyAlignment="1">
      <alignment horizontal="left" vertical="center"/>
    </xf>
    <xf numFmtId="0" fontId="1" fillId="26" borderId="71"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8" fillId="26" borderId="58"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83" xfId="0" applyFont="1" applyFill="1" applyBorder="1" applyAlignment="1" applyProtection="1">
      <alignment horizontal="left" vertical="center"/>
      <protection hidden="1"/>
    </xf>
    <xf numFmtId="0" fontId="9" fillId="26" borderId="87"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10" fillId="25" borderId="97"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8"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52" fillId="25" borderId="100" xfId="0" applyFont="1" applyFill="1" applyBorder="1" applyAlignment="1" applyProtection="1">
      <alignment horizontal="left" vertical="center"/>
      <protection hidden="1"/>
    </xf>
    <xf numFmtId="0" fontId="33" fillId="25" borderId="97"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77" xfId="0" applyFont="1" applyFill="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53" fillId="0" borderId="56" xfId="0" applyFont="1" applyBorder="1" applyAlignment="1" applyProtection="1">
      <alignment horizontal="right" vertical="center" shrinkToFit="1"/>
      <protection hidden="1"/>
    </xf>
    <xf numFmtId="0" fontId="53" fillId="0" borderId="33" xfId="0" applyFont="1" applyBorder="1" applyAlignment="1" applyProtection="1">
      <alignment horizontal="right" vertical="center" shrinkToFit="1"/>
      <protection hidden="1"/>
    </xf>
    <xf numFmtId="0" fontId="53" fillId="0" borderId="77" xfId="0" applyFont="1" applyBorder="1" applyAlignment="1" applyProtection="1">
      <alignment horizontal="right" vertical="center" shrinkToFit="1"/>
      <protection hidden="1"/>
    </xf>
    <xf numFmtId="0" fontId="9" fillId="0" borderId="5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8" fillId="0" borderId="75" xfId="0" applyFont="1" applyBorder="1" applyAlignment="1" applyProtection="1">
      <alignment horizontal="left" vertical="center" shrinkToFit="1"/>
      <protection hidden="1"/>
    </xf>
    <xf numFmtId="0" fontId="58" fillId="0" borderId="42" xfId="0" applyFont="1" applyBorder="1" applyAlignment="1" applyProtection="1">
      <alignment horizontal="left" vertical="center" shrinkToFit="1"/>
      <protection hidden="1"/>
    </xf>
    <xf numFmtId="0" fontId="58" fillId="0" borderId="84" xfId="0" applyFont="1" applyBorder="1" applyAlignment="1" applyProtection="1">
      <alignment horizontal="left" vertical="center" shrinkToFit="1"/>
      <protection hidden="1"/>
    </xf>
    <xf numFmtId="0" fontId="6" fillId="0" borderId="75" xfId="0" applyFont="1" applyBorder="1" applyAlignment="1" applyProtection="1">
      <alignment horizontal="left" vertical="center" shrinkToFit="1"/>
      <protection hidden="1"/>
    </xf>
    <xf numFmtId="0" fontId="6" fillId="0" borderId="42" xfId="0" applyFont="1" applyBorder="1" applyAlignment="1" applyProtection="1">
      <alignment horizontal="left" vertical="center" shrinkToFit="1"/>
      <protection hidden="1"/>
    </xf>
    <xf numFmtId="0" fontId="6" fillId="0" borderId="84" xfId="0" applyFont="1" applyBorder="1" applyAlignment="1" applyProtection="1">
      <alignment horizontal="left" vertical="center" shrinkToFit="1"/>
      <protection hidden="1"/>
    </xf>
    <xf numFmtId="0" fontId="6" fillId="0" borderId="58"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3" xfId="0" applyFont="1" applyBorder="1" applyAlignment="1" applyProtection="1">
      <alignment horizontal="left" vertical="center" shrinkToFit="1"/>
      <protection hidden="1"/>
    </xf>
    <xf numFmtId="0" fontId="30" fillId="0" borderId="32"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9" fillId="0" borderId="75" xfId="0" applyFont="1" applyBorder="1" applyAlignment="1" applyProtection="1">
      <alignment horizontal="left" vertical="center"/>
      <protection hidden="1"/>
    </xf>
    <xf numFmtId="0" fontId="1" fillId="0" borderId="34"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53" fillId="0" borderId="75" xfId="0" applyFont="1" applyBorder="1" applyAlignment="1" applyProtection="1">
      <alignment horizontal="left" vertical="center"/>
      <protection hidden="1"/>
    </xf>
    <xf numFmtId="0" fontId="53" fillId="0" borderId="42"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71" xfId="0" applyFont="1" applyBorder="1" applyAlignment="1" applyProtection="1">
      <alignment horizontal="center"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3"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9" fillId="0" borderId="75"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8" fillId="0" borderId="58"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83" xfId="0" applyFont="1" applyBorder="1" applyAlignment="1" applyProtection="1">
      <alignment horizontal="right" vertical="center" shrinkToFit="1"/>
      <protection hidden="1"/>
    </xf>
    <xf numFmtId="0" fontId="58" fillId="0" borderId="58"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3" fillId="0" borderId="59"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77" xfId="0" applyFont="1" applyBorder="1" applyAlignment="1" applyProtection="1">
      <alignment horizontal="left" vertical="center"/>
      <protection hidden="1"/>
    </xf>
    <xf numFmtId="0" fontId="3" fillId="0" borderId="56"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58"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3"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textRotation="255"/>
      <protection hidden="1"/>
    </xf>
    <xf numFmtId="0" fontId="79" fillId="0" borderId="42" xfId="0" applyFont="1" applyBorder="1" applyAlignment="1" applyProtection="1">
      <alignment horizontal="right" vertical="center" wrapText="1"/>
      <protection hidden="1"/>
    </xf>
    <xf numFmtId="0" fontId="80"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3"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9"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101" xfId="0" applyFont="1" applyFill="1" applyBorder="1" applyAlignment="1" applyProtection="1">
      <alignment horizontal="left" vertical="center" wrapText="1"/>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53" fillId="0" borderId="56" xfId="0" applyFont="1" applyBorder="1" applyAlignment="1" applyProtection="1">
      <alignment horizontal="left" vertical="center" shrinkToFit="1"/>
      <protection hidden="1"/>
    </xf>
    <xf numFmtId="0" fontId="53" fillId="0" borderId="33"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1" fillId="0" borderId="53" xfId="0" applyFont="1" applyBorder="1" applyAlignment="1" applyProtection="1">
      <alignment horizontal="center"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58" fillId="0" borderId="89"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33" xfId="0" applyFont="1" applyBorder="1" applyAlignment="1" applyProtection="1">
      <alignment horizontal="left" vertical="center"/>
      <protection hidden="1"/>
    </xf>
    <xf numFmtId="0" fontId="30" fillId="0" borderId="77"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9" xfId="0" applyFont="1" applyBorder="1" applyAlignment="1" applyProtection="1">
      <alignment horizontal="left" vertical="center" wrapText="1"/>
      <protection hidden="1"/>
    </xf>
    <xf numFmtId="0" fontId="3" fillId="0" borderId="85"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75" xfId="0" applyFont="1" applyBorder="1" applyAlignment="1" applyProtection="1">
      <alignment horizontal="left" vertical="center" wrapText="1"/>
      <protection hidden="1"/>
    </xf>
    <xf numFmtId="0" fontId="3" fillId="0" borderId="42"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0" fillId="0" borderId="33" xfId="0" applyBorder="1">
      <alignment vertical="center"/>
    </xf>
    <xf numFmtId="0" fontId="0" fillId="0" borderId="77" xfId="0" applyBorder="1">
      <alignment vertical="center"/>
    </xf>
    <xf numFmtId="0" fontId="3" fillId="0" borderId="0" xfId="0" applyFont="1" applyAlignment="1" applyProtection="1">
      <alignment horizontal="center" vertical="center" shrinkToFit="1"/>
      <protection hidden="1"/>
    </xf>
    <xf numFmtId="0" fontId="3" fillId="0" borderId="40"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68"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3" fillId="0" borderId="76"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2"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2"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3" fillId="0" borderId="42" xfId="0" applyFont="1" applyBorder="1" applyAlignment="1" applyProtection="1">
      <alignment horizontal="left" vertical="center" shrinkToFit="1"/>
      <protection hidden="1"/>
    </xf>
    <xf numFmtId="0" fontId="3" fillId="0" borderId="42" xfId="0" applyFont="1" applyBorder="1" applyAlignment="1" applyProtection="1">
      <alignment horizontal="right" vertical="center" shrinkToFit="1"/>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1" fillId="0" borderId="35"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54" fillId="0" borderId="59"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jpe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png"/><Relationship Id="rId1" Type="http://schemas.openxmlformats.org/officeDocument/2006/relationships/image" Target="../media/image6.jpeg"/><Relationship Id="rId6" Type="http://schemas.openxmlformats.org/officeDocument/2006/relationships/image" Target="../media/image11.jpeg"/><Relationship Id="rId5" Type="http://schemas.openxmlformats.org/officeDocument/2006/relationships/image" Target="../media/image10.jpeg"/><Relationship Id="rId10" Type="http://schemas.openxmlformats.org/officeDocument/2006/relationships/image" Target="../media/image15.jpeg"/><Relationship Id="rId4" Type="http://schemas.openxmlformats.org/officeDocument/2006/relationships/image" Target="../media/image9.jpeg"/><Relationship Id="rId9"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8.jpeg"/><Relationship Id="rId7" Type="http://schemas.openxmlformats.org/officeDocument/2006/relationships/image" Target="../media/image7.png"/><Relationship Id="rId2" Type="http://schemas.openxmlformats.org/officeDocument/2006/relationships/image" Target="../media/image17.jpeg"/><Relationship Id="rId1" Type="http://schemas.openxmlformats.org/officeDocument/2006/relationships/image" Target="../media/image16.jpeg"/><Relationship Id="rId6" Type="http://schemas.openxmlformats.org/officeDocument/2006/relationships/image" Target="../media/image21.jpeg"/><Relationship Id="rId11" Type="http://schemas.openxmlformats.org/officeDocument/2006/relationships/image" Target="../media/image25.jpeg"/><Relationship Id="rId5" Type="http://schemas.openxmlformats.org/officeDocument/2006/relationships/image" Target="../media/image20.jpeg"/><Relationship Id="rId10" Type="http://schemas.openxmlformats.org/officeDocument/2006/relationships/image" Target="../media/image24.jpeg"/><Relationship Id="rId4" Type="http://schemas.openxmlformats.org/officeDocument/2006/relationships/image" Target="../media/image19.jpeg"/><Relationship Id="rId9" Type="http://schemas.openxmlformats.org/officeDocument/2006/relationships/image" Target="../media/image2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14</xdr:row>
      <xdr:rowOff>19050</xdr:rowOff>
    </xdr:from>
    <xdr:to>
      <xdr:col>12</xdr:col>
      <xdr:colOff>28575</xdr:colOff>
      <xdr:row>25</xdr:row>
      <xdr:rowOff>152400</xdr:rowOff>
    </xdr:to>
    <xdr:pic>
      <xdr:nvPicPr>
        <xdr:cNvPr id="4364" name="Picture 28" descr="M10_U">
          <a:extLst>
            <a:ext uri="{FF2B5EF4-FFF2-40B4-BE49-F238E27FC236}">
              <a16:creationId xmlns:a16="http://schemas.microsoft.com/office/drawing/2014/main" id="{00000000-0008-0000-0000-00000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190875"/>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65" name="Picture 29" descr="M10_Y">
          <a:extLst>
            <a:ext uri="{FF2B5EF4-FFF2-40B4-BE49-F238E27FC236}">
              <a16:creationId xmlns:a16="http://schemas.microsoft.com/office/drawing/2014/main" id="{00000000-0008-0000-0000-00000D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66" name="Picture 30" descr="M10_U">
          <a:extLst>
            <a:ext uri="{FF2B5EF4-FFF2-40B4-BE49-F238E27FC236}">
              <a16:creationId xmlns:a16="http://schemas.microsoft.com/office/drawing/2014/main" id="{00000000-0008-0000-0000-00000E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70" name="Group 32">
          <a:extLst>
            <a:ext uri="{FF2B5EF4-FFF2-40B4-BE49-F238E27FC236}">
              <a16:creationId xmlns:a16="http://schemas.microsoft.com/office/drawing/2014/main" id="{00000000-0008-0000-0000-000012110000}"/>
            </a:ext>
          </a:extLst>
        </xdr:cNvPr>
        <xdr:cNvGrpSpPr>
          <a:grpSpLocks/>
        </xdr:cNvGrpSpPr>
      </xdr:nvGrpSpPr>
      <xdr:grpSpPr bwMode="auto">
        <a:xfrm>
          <a:off x="180975" y="361950"/>
          <a:ext cx="685800" cy="219075"/>
          <a:chOff x="0" y="1"/>
          <a:chExt cx="1079" cy="344"/>
        </a:xfrm>
      </xdr:grpSpPr>
      <xdr:sp macro="" textlink="">
        <xdr:nvSpPr>
          <xdr:cNvPr id="4376" name="Freeform 33">
            <a:extLst>
              <a:ext uri="{FF2B5EF4-FFF2-40B4-BE49-F238E27FC236}">
                <a16:creationId xmlns:a16="http://schemas.microsoft.com/office/drawing/2014/main" id="{00000000-0008-0000-0000-000018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77" name="Freeform 34">
            <a:extLst>
              <a:ext uri="{FF2B5EF4-FFF2-40B4-BE49-F238E27FC236}">
                <a16:creationId xmlns:a16="http://schemas.microsoft.com/office/drawing/2014/main" id="{00000000-0008-0000-0000-000019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78" name="Freeform 35">
            <a:extLst>
              <a:ext uri="{FF2B5EF4-FFF2-40B4-BE49-F238E27FC236}">
                <a16:creationId xmlns:a16="http://schemas.microsoft.com/office/drawing/2014/main" id="{00000000-0008-0000-0000-00001A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209550</xdr:colOff>
      <xdr:row>0</xdr:row>
      <xdr:rowOff>238125</xdr:rowOff>
    </xdr:from>
    <xdr:to>
      <xdr:col>32</xdr:col>
      <xdr:colOff>238125</xdr:colOff>
      <xdr:row>8</xdr:row>
      <xdr:rowOff>247650</xdr:rowOff>
    </xdr:to>
    <xdr:pic>
      <xdr:nvPicPr>
        <xdr:cNvPr id="4371" name="Picture 38" descr="103">
          <a:extLst>
            <a:ext uri="{FF2B5EF4-FFF2-40B4-BE49-F238E27FC236}">
              <a16:creationId xmlns:a16="http://schemas.microsoft.com/office/drawing/2014/main" id="{00000000-0008-0000-0000-000013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10475" y="238125"/>
          <a:ext cx="2495550" cy="2133600"/>
        </a:xfrm>
        <a:prstGeom prst="rect">
          <a:avLst/>
        </a:prstGeom>
        <a:noFill/>
        <a:ln w="9525">
          <a:noFill/>
          <a:miter lim="800000"/>
          <a:headEnd/>
          <a:tailEnd/>
        </a:ln>
      </xdr:spPr>
    </xdr:pic>
    <xdr:clientData/>
  </xdr:twoCellAnchor>
  <xdr:twoCellAnchor>
    <xdr:from>
      <xdr:col>32</xdr:col>
      <xdr:colOff>295275</xdr:colOff>
      <xdr:row>0</xdr:row>
      <xdr:rowOff>219075</xdr:rowOff>
    </xdr:from>
    <xdr:to>
      <xdr:col>37</xdr:col>
      <xdr:colOff>323850</xdr:colOff>
      <xdr:row>10</xdr:row>
      <xdr:rowOff>47625</xdr:rowOff>
    </xdr:to>
    <xdr:grpSp>
      <xdr:nvGrpSpPr>
        <xdr:cNvPr id="4372" name="Group 39">
          <a:extLst>
            <a:ext uri="{FF2B5EF4-FFF2-40B4-BE49-F238E27FC236}">
              <a16:creationId xmlns:a16="http://schemas.microsoft.com/office/drawing/2014/main" id="{00000000-0008-0000-0000-000014110000}"/>
            </a:ext>
          </a:extLst>
        </xdr:cNvPr>
        <xdr:cNvGrpSpPr>
          <a:grpSpLocks/>
        </xdr:cNvGrpSpPr>
      </xdr:nvGrpSpPr>
      <xdr:grpSpPr bwMode="auto">
        <a:xfrm>
          <a:off x="10163175" y="219075"/>
          <a:ext cx="1790700" cy="2305050"/>
          <a:chOff x="1050" y="20"/>
          <a:chExt cx="188" cy="242"/>
        </a:xfrm>
      </xdr:grpSpPr>
      <xdr:pic>
        <xdr:nvPicPr>
          <xdr:cNvPr id="4374" name="Picture 40" descr="11_30_u">
            <a:extLst>
              <a:ext uri="{FF2B5EF4-FFF2-40B4-BE49-F238E27FC236}">
                <a16:creationId xmlns:a16="http://schemas.microsoft.com/office/drawing/2014/main" id="{00000000-0008-0000-0000-000016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171450</xdr:colOff>
      <xdr:row>8</xdr:row>
      <xdr:rowOff>152400</xdr:rowOff>
    </xdr:from>
    <xdr:to>
      <xdr:col>32</xdr:col>
      <xdr:colOff>276225</xdr:colOff>
      <xdr:row>9</xdr:row>
      <xdr:rowOff>66675</xdr:rowOff>
    </xdr:to>
    <xdr:sp macro="" textlink="">
      <xdr:nvSpPr>
        <xdr:cNvPr id="4138" name="Text Box 42">
          <a:extLst>
            <a:ext uri="{FF2B5EF4-FFF2-40B4-BE49-F238E27FC236}">
              <a16:creationId xmlns:a16="http://schemas.microsoft.com/office/drawing/2014/main" id="{00000000-0008-0000-0000-00002A100000}"/>
            </a:ext>
          </a:extLst>
        </xdr:cNvPr>
        <xdr:cNvSpPr txBox="1">
          <a:spLocks noChangeArrowheads="1"/>
        </xdr:cNvSpPr>
      </xdr:nvSpPr>
      <xdr:spPr bwMode="auto">
        <a:xfrm>
          <a:off x="7572375" y="2276475"/>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53</xdr:row>
      <xdr:rowOff>47625</xdr:rowOff>
    </xdr:from>
    <xdr:to>
      <xdr:col>11</xdr:col>
      <xdr:colOff>476250</xdr:colOff>
      <xdr:row>55</xdr:row>
      <xdr:rowOff>790575</xdr:rowOff>
    </xdr:to>
    <xdr:pic>
      <xdr:nvPicPr>
        <xdr:cNvPr id="1341" name="Picture 86" descr="M10_5000_SIZE">
          <a:extLst>
            <a:ext uri="{FF2B5EF4-FFF2-40B4-BE49-F238E27FC236}">
              <a16:creationId xmlns:a16="http://schemas.microsoft.com/office/drawing/2014/main" id="{00000000-0008-0000-01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57750" y="7534275"/>
          <a:ext cx="3181350" cy="11144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342" name="Picture 91" descr="名刺">
          <a:extLst>
            <a:ext uri="{FF2B5EF4-FFF2-40B4-BE49-F238E27FC236}">
              <a16:creationId xmlns:a16="http://schemas.microsoft.com/office/drawing/2014/main" id="{00000000-0008-0000-0100-00003E05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343" name="Picture 19" descr="10_kyu_haiki のコピー">
          <a:extLst>
            <a:ext uri="{FF2B5EF4-FFF2-40B4-BE49-F238E27FC236}">
              <a16:creationId xmlns:a16="http://schemas.microsoft.com/office/drawing/2014/main" id="{00000000-0008-0000-0100-00003F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91075" y="5210175"/>
          <a:ext cx="3048000" cy="723900"/>
        </a:xfrm>
        <a:prstGeom prst="rect">
          <a:avLst/>
        </a:prstGeom>
        <a:noFill/>
        <a:ln w="9525">
          <a:noFill/>
          <a:miter lim="800000"/>
          <a:headEnd/>
          <a:tailEnd/>
        </a:ln>
      </xdr:spPr>
    </xdr:pic>
    <xdr:clientData/>
  </xdr:twoCellAnchor>
  <xdr:twoCellAnchor editAs="oneCell">
    <xdr:from>
      <xdr:col>7</xdr:col>
      <xdr:colOff>19050</xdr:colOff>
      <xdr:row>41</xdr:row>
      <xdr:rowOff>19050</xdr:rowOff>
    </xdr:from>
    <xdr:to>
      <xdr:col>13</xdr:col>
      <xdr:colOff>476250</xdr:colOff>
      <xdr:row>43</xdr:row>
      <xdr:rowOff>942975</xdr:rowOff>
    </xdr:to>
    <xdr:pic>
      <xdr:nvPicPr>
        <xdr:cNvPr id="1344" name="Picture 104" descr="10_J_rensu のコピー">
          <a:extLst>
            <a:ext uri="{FF2B5EF4-FFF2-40B4-BE49-F238E27FC236}">
              <a16:creationId xmlns:a16="http://schemas.microsoft.com/office/drawing/2014/main" id="{00000000-0008-0000-0100-000040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00600" y="3067050"/>
          <a:ext cx="4629150"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13</xdr:col>
      <xdr:colOff>209550</xdr:colOff>
      <xdr:row>28</xdr:row>
      <xdr:rowOff>180975</xdr:rowOff>
    </xdr:to>
    <xdr:pic>
      <xdr:nvPicPr>
        <xdr:cNvPr id="1345" name="Picture 105" descr="1_S4_SI">
          <a:extLst>
            <a:ext uri="{FF2B5EF4-FFF2-40B4-BE49-F238E27FC236}">
              <a16:creationId xmlns:a16="http://schemas.microsoft.com/office/drawing/2014/main" id="{00000000-0008-0000-0100-000041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95850"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14</xdr:col>
      <xdr:colOff>457200</xdr:colOff>
      <xdr:row>43</xdr:row>
      <xdr:rowOff>942975</xdr:rowOff>
    </xdr:to>
    <xdr:pic>
      <xdr:nvPicPr>
        <xdr:cNvPr id="1346" name="Picture 106" descr="1_S4">
          <a:extLst>
            <a:ext uri="{FF2B5EF4-FFF2-40B4-BE49-F238E27FC236}">
              <a16:creationId xmlns:a16="http://schemas.microsoft.com/office/drawing/2014/main" id="{00000000-0008-0000-0100-000042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76800" y="3067050"/>
          <a:ext cx="5229225" cy="1295400"/>
        </a:xfrm>
        <a:prstGeom prst="rect">
          <a:avLst/>
        </a:prstGeom>
        <a:noFill/>
        <a:ln w="9525">
          <a:noFill/>
          <a:miter lim="800000"/>
          <a:headEnd/>
          <a:tailEnd/>
        </a:ln>
      </xdr:spPr>
    </xdr:pic>
    <xdr:clientData/>
  </xdr:twoCellAnchor>
  <xdr:twoCellAnchor>
    <xdr:from>
      <xdr:col>7</xdr:col>
      <xdr:colOff>123825</xdr:colOff>
      <xdr:row>44</xdr:row>
      <xdr:rowOff>66675</xdr:rowOff>
    </xdr:from>
    <xdr:to>
      <xdr:col>9</xdr:col>
      <xdr:colOff>266700</xdr:colOff>
      <xdr:row>46</xdr:row>
      <xdr:rowOff>276225</xdr:rowOff>
    </xdr:to>
    <xdr:grpSp>
      <xdr:nvGrpSpPr>
        <xdr:cNvPr id="1347" name="Group 111">
          <a:extLst>
            <a:ext uri="{FF2B5EF4-FFF2-40B4-BE49-F238E27FC236}">
              <a16:creationId xmlns:a16="http://schemas.microsoft.com/office/drawing/2014/main" id="{00000000-0008-0000-0100-000043050000}"/>
            </a:ext>
          </a:extLst>
        </xdr:cNvPr>
        <xdr:cNvGrpSpPr>
          <a:grpSpLocks/>
        </xdr:cNvGrpSpPr>
      </xdr:nvGrpSpPr>
      <xdr:grpSpPr bwMode="auto">
        <a:xfrm>
          <a:off x="4905375" y="4448175"/>
          <a:ext cx="1533525" cy="581025"/>
          <a:chOff x="731" y="470"/>
          <a:chExt cx="161" cy="61"/>
        </a:xfrm>
      </xdr:grpSpPr>
      <xdr:pic>
        <xdr:nvPicPr>
          <xdr:cNvPr id="1352" name="Picture 18" descr="10_pe_ichi のコピー">
            <a:extLst>
              <a:ext uri="{FF2B5EF4-FFF2-40B4-BE49-F238E27FC236}">
                <a16:creationId xmlns:a16="http://schemas.microsoft.com/office/drawing/2014/main" id="{00000000-0008-0000-0100-000048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731" y="470"/>
            <a:ext cx="161" cy="61"/>
          </a:xfrm>
          <a:prstGeom prst="rect">
            <a:avLst/>
          </a:prstGeom>
          <a:noFill/>
          <a:ln w="9525">
            <a:noFill/>
            <a:miter lim="800000"/>
            <a:headEnd/>
            <a:tailEnd/>
          </a:ln>
        </xdr:spPr>
      </xdr:pic>
      <xdr:sp macro="" textlink="">
        <xdr:nvSpPr>
          <xdr:cNvPr id="1134" name="Text Box 110">
            <a:extLst>
              <a:ext uri="{FF2B5EF4-FFF2-40B4-BE49-F238E27FC236}">
                <a16:creationId xmlns:a16="http://schemas.microsoft.com/office/drawing/2014/main" id="{00000000-0008-0000-0100-00006E040000}"/>
              </a:ext>
            </a:extLst>
          </xdr:cNvPr>
          <xdr:cNvSpPr txBox="1">
            <a:spLocks noChangeArrowheads="1"/>
          </xdr:cNvSpPr>
        </xdr:nvSpPr>
        <xdr:spPr bwMode="auto">
          <a:xfrm>
            <a:off x="834" y="513"/>
            <a:ext cx="17" cy="13"/>
          </a:xfrm>
          <a:prstGeom prst="rect">
            <a:avLst/>
          </a:prstGeom>
          <a:solidFill>
            <a:srgbClr val="FFFFFF"/>
          </a:solidFill>
          <a:ln w="9525">
            <a:noFill/>
            <a:miter lim="800000"/>
            <a:headEnd/>
            <a:tailEnd/>
          </a:ln>
        </xdr:spPr>
        <xdr:txBody>
          <a:bodyPr vertOverflow="clip" wrap="square" lIns="0" tIns="0" rIns="0" bIns="0" anchor="t" upright="1"/>
          <a:lstStyle/>
          <a:p>
            <a:pPr algn="r"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xdr:from>
      <xdr:col>10</xdr:col>
      <xdr:colOff>333375</xdr:colOff>
      <xdr:row>66</xdr:row>
      <xdr:rowOff>28575</xdr:rowOff>
    </xdr:from>
    <xdr:to>
      <xdr:col>14</xdr:col>
      <xdr:colOff>219075</xdr:colOff>
      <xdr:row>67</xdr:row>
      <xdr:rowOff>9525</xdr:rowOff>
    </xdr:to>
    <xdr:sp macro="" textlink="">
      <xdr:nvSpPr>
        <xdr:cNvPr id="1139" name="Text Box 115">
          <a:extLst>
            <a:ext uri="{FF2B5EF4-FFF2-40B4-BE49-F238E27FC236}">
              <a16:creationId xmlns:a16="http://schemas.microsoft.com/office/drawing/2014/main" id="{00000000-0008-0000-0100-000073040000}"/>
            </a:ext>
          </a:extLst>
        </xdr:cNvPr>
        <xdr:cNvSpPr txBox="1">
          <a:spLocks noChangeArrowheads="1"/>
        </xdr:cNvSpPr>
      </xdr:nvSpPr>
      <xdr:spPr bwMode="auto">
        <a:xfrm>
          <a:off x="7200900" y="10429875"/>
          <a:ext cx="2667000"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11</a:t>
          </a:r>
          <a:r>
            <a:rPr lang="ja-JP" altLang="en-US" sz="900" b="0" i="0" u="none" strike="noStrike" baseline="0">
              <a:solidFill>
                <a:srgbClr val="000000"/>
              </a:solidFill>
              <a:latin typeface="ＭＳ Ｐゴシック"/>
              <a:ea typeface="ＭＳ Ｐゴシック"/>
            </a:rPr>
            <a:t>型（裏配管形）は直接取り付けのみとなります</a:t>
          </a:r>
        </a:p>
      </xdr:txBody>
    </xdr:sp>
    <xdr:clientData/>
  </xdr:twoCellAnchor>
  <xdr:twoCellAnchor editAs="oneCell">
    <xdr:from>
      <xdr:col>7</xdr:col>
      <xdr:colOff>123825</xdr:colOff>
      <xdr:row>65</xdr:row>
      <xdr:rowOff>57150</xdr:rowOff>
    </xdr:from>
    <xdr:to>
      <xdr:col>10</xdr:col>
      <xdr:colOff>247650</xdr:colOff>
      <xdr:row>67</xdr:row>
      <xdr:rowOff>19050</xdr:rowOff>
    </xdr:to>
    <xdr:pic>
      <xdr:nvPicPr>
        <xdr:cNvPr id="1349" name="Picture 116" descr="11_torituke">
          <a:extLst>
            <a:ext uri="{FF2B5EF4-FFF2-40B4-BE49-F238E27FC236}">
              <a16:creationId xmlns:a16="http://schemas.microsoft.com/office/drawing/2014/main" id="{00000000-0008-0000-0100-000045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5375" y="10296525"/>
          <a:ext cx="2209800" cy="333375"/>
        </a:xfrm>
        <a:prstGeom prst="rect">
          <a:avLst/>
        </a:prstGeom>
        <a:noFill/>
        <a:ln w="9525">
          <a:noFill/>
          <a:miter lim="800000"/>
          <a:headEnd/>
          <a:tailEnd/>
        </a:ln>
      </xdr:spPr>
    </xdr:pic>
    <xdr:clientData/>
  </xdr:twoCellAnchor>
  <xdr:twoCellAnchor editAs="oneCell">
    <xdr:from>
      <xdr:col>7</xdr:col>
      <xdr:colOff>104775</xdr:colOff>
      <xdr:row>50</xdr:row>
      <xdr:rowOff>66675</xdr:rowOff>
    </xdr:from>
    <xdr:to>
      <xdr:col>11</xdr:col>
      <xdr:colOff>533400</xdr:colOff>
      <xdr:row>52</xdr:row>
      <xdr:rowOff>466725</xdr:rowOff>
    </xdr:to>
    <xdr:pic>
      <xdr:nvPicPr>
        <xdr:cNvPr id="1350" name="Picture 118" descr="M11_TUGITE_2">
          <a:extLst>
            <a:ext uri="{FF2B5EF4-FFF2-40B4-BE49-F238E27FC236}">
              <a16:creationId xmlns:a16="http://schemas.microsoft.com/office/drawing/2014/main" id="{00000000-0008-0000-0100-000046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86325" y="6096000"/>
          <a:ext cx="3209925" cy="819150"/>
        </a:xfrm>
        <a:prstGeom prst="rect">
          <a:avLst/>
        </a:prstGeom>
        <a:noFill/>
        <a:ln w="9525">
          <a:noFill/>
          <a:miter lim="800000"/>
          <a:headEnd/>
          <a:tailEnd/>
        </a:ln>
      </xdr:spPr>
    </xdr:pic>
    <xdr:clientData/>
  </xdr:twoCellAnchor>
  <xdr:twoCellAnchor editAs="oneCell">
    <xdr:from>
      <xdr:col>7</xdr:col>
      <xdr:colOff>104775</xdr:colOff>
      <xdr:row>56</xdr:row>
      <xdr:rowOff>57150</xdr:rowOff>
    </xdr:from>
    <xdr:to>
      <xdr:col>11</xdr:col>
      <xdr:colOff>504825</xdr:colOff>
      <xdr:row>58</xdr:row>
      <xdr:rowOff>990600</xdr:rowOff>
    </xdr:to>
    <xdr:pic>
      <xdr:nvPicPr>
        <xdr:cNvPr id="1351" name="Picture 121" descr="m3000">
          <a:extLst>
            <a:ext uri="{FF2B5EF4-FFF2-40B4-BE49-F238E27FC236}">
              <a16:creationId xmlns:a16="http://schemas.microsoft.com/office/drawing/2014/main" id="{00000000-0008-0000-0100-00004705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886325" y="8839200"/>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448" name="Picture 20" descr="00_haiatu のコピー">
          <a:extLst>
            <a:ext uri="{FF2B5EF4-FFF2-40B4-BE49-F238E27FC236}">
              <a16:creationId xmlns:a16="http://schemas.microsoft.com/office/drawing/2014/main" id="{00000000-0008-0000-0200-00007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49" name="Picture 21" descr="00_kirikae のコピー">
          <a:extLst>
            <a:ext uri="{FF2B5EF4-FFF2-40B4-BE49-F238E27FC236}">
              <a16:creationId xmlns:a16="http://schemas.microsoft.com/office/drawing/2014/main" id="{00000000-0008-0000-0200-000079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50" name="Picture 22" descr="00_koiru のコピー">
          <a:extLst>
            <a:ext uri="{FF2B5EF4-FFF2-40B4-BE49-F238E27FC236}">
              <a16:creationId xmlns:a16="http://schemas.microsoft.com/office/drawing/2014/main" id="{00000000-0008-0000-0200-00007A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51" name="Picture 24" descr="00_pairotto_siyo のコピー">
          <a:extLst>
            <a:ext uri="{FF2B5EF4-FFF2-40B4-BE49-F238E27FC236}">
              <a16:creationId xmlns:a16="http://schemas.microsoft.com/office/drawing/2014/main" id="{00000000-0008-0000-0200-00007B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52" name="Picture 25" descr="00_pairottoi_op のコピー">
          <a:extLst>
            <a:ext uri="{FF2B5EF4-FFF2-40B4-BE49-F238E27FC236}">
              <a16:creationId xmlns:a16="http://schemas.microsoft.com/office/drawing/2014/main" id="{00000000-0008-0000-0200-00007C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53" name="Picture 53" descr="00_torituke_op_2 のコピー">
          <a:extLst>
            <a:ext uri="{FF2B5EF4-FFF2-40B4-BE49-F238E27FC236}">
              <a16:creationId xmlns:a16="http://schemas.microsoft.com/office/drawing/2014/main" id="{00000000-0008-0000-0200-00007D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454" name="Picture 68" descr="名刺">
          <a:extLst>
            <a:ext uri="{FF2B5EF4-FFF2-40B4-BE49-F238E27FC236}">
              <a16:creationId xmlns:a16="http://schemas.microsoft.com/office/drawing/2014/main" id="{00000000-0008-0000-0200-00007E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455" name="Group 71">
          <a:extLst>
            <a:ext uri="{FF2B5EF4-FFF2-40B4-BE49-F238E27FC236}">
              <a16:creationId xmlns:a16="http://schemas.microsoft.com/office/drawing/2014/main" id="{00000000-0008-0000-0200-00007F0D0000}"/>
            </a:ext>
          </a:extLst>
        </xdr:cNvPr>
        <xdr:cNvGrpSpPr>
          <a:grpSpLocks/>
        </xdr:cNvGrpSpPr>
      </xdr:nvGrpSpPr>
      <xdr:grpSpPr bwMode="auto">
        <a:xfrm>
          <a:off x="4724400" y="2924175"/>
          <a:ext cx="2162175" cy="485775"/>
          <a:chOff x="492" y="176"/>
          <a:chExt cx="227" cy="51"/>
        </a:xfrm>
      </xdr:grpSpPr>
      <xdr:pic>
        <xdr:nvPicPr>
          <xdr:cNvPr id="3465" name="Picture 29" descr="00_teikaku_56 のコピー">
            <a:extLst>
              <a:ext uri="{FF2B5EF4-FFF2-40B4-BE49-F238E27FC236}">
                <a16:creationId xmlns:a16="http://schemas.microsoft.com/office/drawing/2014/main" id="{00000000-0008-0000-0200-000089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466" name="Rectangle 73">
            <a:extLst>
              <a:ext uri="{FF2B5EF4-FFF2-40B4-BE49-F238E27FC236}">
                <a16:creationId xmlns:a16="http://schemas.microsoft.com/office/drawing/2014/main" id="{00000000-0008-0000-0200-00008A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56" name="Group 74">
          <a:extLst>
            <a:ext uri="{FF2B5EF4-FFF2-40B4-BE49-F238E27FC236}">
              <a16:creationId xmlns:a16="http://schemas.microsoft.com/office/drawing/2014/main" id="{00000000-0008-0000-0200-0000800D0000}"/>
            </a:ext>
          </a:extLst>
        </xdr:cNvPr>
        <xdr:cNvGrpSpPr>
          <a:grpSpLocks/>
        </xdr:cNvGrpSpPr>
      </xdr:nvGrpSpPr>
      <xdr:grpSpPr bwMode="auto">
        <a:xfrm>
          <a:off x="4667250" y="3505200"/>
          <a:ext cx="4248150" cy="1181100"/>
          <a:chOff x="490" y="237"/>
          <a:chExt cx="446" cy="124"/>
        </a:xfrm>
      </xdr:grpSpPr>
      <xdr:grpSp>
        <xdr:nvGrpSpPr>
          <xdr:cNvPr id="3460" name="Group 75">
            <a:extLst>
              <a:ext uri="{FF2B5EF4-FFF2-40B4-BE49-F238E27FC236}">
                <a16:creationId xmlns:a16="http://schemas.microsoft.com/office/drawing/2014/main" id="{00000000-0008-0000-0200-0000840D0000}"/>
              </a:ext>
            </a:extLst>
          </xdr:cNvPr>
          <xdr:cNvGrpSpPr>
            <a:grpSpLocks/>
          </xdr:cNvGrpSpPr>
        </xdr:nvGrpSpPr>
        <xdr:grpSpPr bwMode="auto">
          <a:xfrm>
            <a:off x="490" y="237"/>
            <a:ext cx="446" cy="124"/>
            <a:chOff x="490" y="237"/>
            <a:chExt cx="446" cy="124"/>
          </a:xfrm>
        </xdr:grpSpPr>
        <xdr:pic>
          <xdr:nvPicPr>
            <xdr:cNvPr id="3462" name="Picture 26" descr="00_ranpu のコピー">
              <a:extLst>
                <a:ext uri="{FF2B5EF4-FFF2-40B4-BE49-F238E27FC236}">
                  <a16:creationId xmlns:a16="http://schemas.microsoft.com/office/drawing/2014/main" id="{00000000-0008-0000-0200-000086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463" name="Rectangle 77">
              <a:extLst>
                <a:ext uri="{FF2B5EF4-FFF2-40B4-BE49-F238E27FC236}">
                  <a16:creationId xmlns:a16="http://schemas.microsoft.com/office/drawing/2014/main" id="{00000000-0008-0000-0200-000087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464" name="Rectangle 78">
              <a:extLst>
                <a:ext uri="{FF2B5EF4-FFF2-40B4-BE49-F238E27FC236}">
                  <a16:creationId xmlns:a16="http://schemas.microsoft.com/office/drawing/2014/main" id="{00000000-0008-0000-0200-0000880D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51" name="Text Box 79">
            <a:extLst>
              <a:ext uri="{FF2B5EF4-FFF2-40B4-BE49-F238E27FC236}">
                <a16:creationId xmlns:a16="http://schemas.microsoft.com/office/drawing/2014/main" id="{00000000-0008-0000-0200-00004F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57" name="Picture 83" descr="sy_ma">
          <a:extLst>
            <a:ext uri="{FF2B5EF4-FFF2-40B4-BE49-F238E27FC236}">
              <a16:creationId xmlns:a16="http://schemas.microsoft.com/office/drawing/2014/main" id="{00000000-0008-0000-0200-000081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58" name="Picture 27" descr="00_siru のコピー">
          <a:extLst>
            <a:ext uri="{FF2B5EF4-FFF2-40B4-BE49-F238E27FC236}">
              <a16:creationId xmlns:a16="http://schemas.microsoft.com/office/drawing/2014/main" id="{00000000-0008-0000-0200-000082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28575</xdr:rowOff>
    </xdr:from>
    <xdr:to>
      <xdr:col>41</xdr:col>
      <xdr:colOff>9525</xdr:colOff>
      <xdr:row>1</xdr:row>
      <xdr:rowOff>85725</xdr:rowOff>
    </xdr:to>
    <xdr:pic>
      <xdr:nvPicPr>
        <xdr:cNvPr id="7417" name="Picture 104" descr="名刺">
          <a:extLst>
            <a:ext uri="{FF2B5EF4-FFF2-40B4-BE49-F238E27FC236}">
              <a16:creationId xmlns:a16="http://schemas.microsoft.com/office/drawing/2014/main" id="{00000000-0008-0000-0300-0000F9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63" t="s">
        <v>629</v>
      </c>
      <c r="C1" s="463"/>
      <c r="D1" s="463"/>
      <c r="E1" s="463"/>
      <c r="F1" s="463"/>
      <c r="G1" s="464"/>
      <c r="I1" s="14"/>
      <c r="J1" s="15" t="s">
        <v>595</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63"/>
      <c r="C2" s="463"/>
      <c r="D2" s="463"/>
      <c r="E2" s="463"/>
      <c r="F2" s="463"/>
      <c r="G2" s="464"/>
      <c r="I2" s="14"/>
      <c r="J2" s="20" t="s">
        <v>517</v>
      </c>
      <c r="V2" s="178"/>
      <c r="AF2" s="21"/>
      <c r="AQ2" s="17"/>
      <c r="AR2" s="22" t="s">
        <v>290</v>
      </c>
      <c r="AS2" s="22" t="s">
        <v>291</v>
      </c>
      <c r="AT2" s="22" t="s">
        <v>292</v>
      </c>
      <c r="AU2" s="22"/>
      <c r="AV2" s="22" t="s">
        <v>293</v>
      </c>
      <c r="AW2" s="22" t="s">
        <v>294</v>
      </c>
      <c r="AX2" s="22" t="s">
        <v>295</v>
      </c>
      <c r="AY2" s="22"/>
      <c r="AZ2" s="22" t="s">
        <v>296</v>
      </c>
      <c r="BA2" s="22" t="s">
        <v>297</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75" t="s">
        <v>185</v>
      </c>
      <c r="D4" s="475"/>
      <c r="E4" s="472"/>
      <c r="F4" s="473"/>
      <c r="G4" s="473"/>
      <c r="H4" s="473"/>
      <c r="I4" s="473"/>
      <c r="J4" s="474"/>
      <c r="K4" s="475" t="s">
        <v>186</v>
      </c>
      <c r="L4" s="475"/>
      <c r="M4" s="472"/>
      <c r="N4" s="473"/>
      <c r="O4" s="473"/>
      <c r="P4" s="473"/>
      <c r="Q4" s="473"/>
      <c r="R4" s="474"/>
      <c r="S4" s="475" t="s">
        <v>187</v>
      </c>
      <c r="T4" s="475"/>
      <c r="U4" s="472"/>
      <c r="V4" s="473"/>
      <c r="W4" s="473"/>
      <c r="X4" s="473"/>
      <c r="Y4" s="474"/>
      <c r="BA4" s="2" t="s">
        <v>188</v>
      </c>
      <c r="BB4" s="2" t="s">
        <v>189</v>
      </c>
    </row>
    <row r="5" spans="2:79" s="1" customFormat="1" ht="21" customHeight="1" x14ac:dyDescent="0.15">
      <c r="C5" s="475" t="s">
        <v>266</v>
      </c>
      <c r="D5" s="475"/>
      <c r="E5" s="472"/>
      <c r="F5" s="473"/>
      <c r="G5" s="473"/>
      <c r="H5" s="473"/>
      <c r="I5" s="473"/>
      <c r="J5" s="474"/>
      <c r="K5" s="475" t="s">
        <v>267</v>
      </c>
      <c r="L5" s="475"/>
      <c r="M5" s="472"/>
      <c r="N5" s="473"/>
      <c r="O5" s="473"/>
      <c r="P5" s="473"/>
      <c r="Q5" s="473"/>
      <c r="R5" s="474"/>
      <c r="BA5" s="2" t="s">
        <v>188</v>
      </c>
      <c r="BB5" s="2" t="s">
        <v>189</v>
      </c>
    </row>
    <row r="6" spans="2:79" s="1" customFormat="1" ht="21" customHeight="1" x14ac:dyDescent="0.15">
      <c r="C6" s="486" t="s">
        <v>190</v>
      </c>
      <c r="D6" s="487"/>
      <c r="E6" s="492"/>
      <c r="F6" s="493"/>
      <c r="G6" s="493"/>
      <c r="H6" s="494"/>
      <c r="I6" s="490" t="s">
        <v>191</v>
      </c>
      <c r="J6" s="491"/>
      <c r="K6" s="488" t="s">
        <v>192</v>
      </c>
      <c r="L6" s="489"/>
      <c r="M6" s="489"/>
      <c r="N6" s="489"/>
      <c r="O6" s="495"/>
      <c r="P6" s="495"/>
      <c r="Q6" s="495"/>
      <c r="R6" s="495"/>
    </row>
    <row r="7" spans="2:79" s="1" customFormat="1" ht="23.25" customHeight="1" x14ac:dyDescent="0.15">
      <c r="C7" s="482" t="s">
        <v>327</v>
      </c>
      <c r="D7" s="482"/>
      <c r="E7" s="482"/>
      <c r="F7" s="482"/>
      <c r="G7" s="482"/>
      <c r="K7" s="496" t="s">
        <v>193</v>
      </c>
      <c r="L7" s="496"/>
      <c r="M7" s="496"/>
      <c r="N7" s="496"/>
      <c r="O7" s="496"/>
      <c r="P7" s="496"/>
      <c r="Q7" s="496"/>
      <c r="R7" s="496"/>
      <c r="S7" s="496"/>
      <c r="T7" s="496"/>
      <c r="U7" s="496"/>
      <c r="V7" s="496"/>
      <c r="W7" s="496"/>
      <c r="X7" s="496"/>
      <c r="Y7" s="496"/>
    </row>
    <row r="8" spans="2:79" s="1" customFormat="1" ht="21" customHeight="1" x14ac:dyDescent="0.15">
      <c r="C8" s="475" t="s">
        <v>194</v>
      </c>
      <c r="D8" s="475"/>
      <c r="E8" s="479"/>
      <c r="F8" s="480"/>
      <c r="G8" s="480"/>
      <c r="H8" s="480"/>
      <c r="I8" s="480"/>
      <c r="J8" s="481"/>
      <c r="K8" s="475" t="s">
        <v>195</v>
      </c>
      <c r="L8" s="475"/>
      <c r="M8" s="479"/>
      <c r="N8" s="480"/>
      <c r="O8" s="480"/>
      <c r="P8" s="480"/>
      <c r="Q8" s="480"/>
      <c r="R8" s="481"/>
      <c r="S8" s="475" t="s">
        <v>196</v>
      </c>
      <c r="T8" s="475"/>
      <c r="U8" s="479"/>
      <c r="V8" s="480"/>
      <c r="W8" s="480"/>
      <c r="X8" s="480"/>
      <c r="Y8" s="481"/>
    </row>
    <row r="9" spans="2:79" ht="21" customHeight="1" x14ac:dyDescent="0.15">
      <c r="C9" s="475" t="s">
        <v>197</v>
      </c>
      <c r="D9" s="475"/>
      <c r="E9" s="476"/>
      <c r="F9" s="477"/>
      <c r="G9" s="477"/>
      <c r="H9" s="477"/>
      <c r="I9" s="477"/>
      <c r="J9" s="477"/>
      <c r="K9" s="477"/>
      <c r="L9" s="477"/>
      <c r="M9" s="477"/>
      <c r="N9" s="477"/>
      <c r="O9" s="477"/>
      <c r="P9" s="477"/>
      <c r="Q9" s="477"/>
      <c r="R9" s="477"/>
      <c r="S9" s="477"/>
      <c r="T9" s="477"/>
      <c r="U9" s="477"/>
      <c r="V9" s="477"/>
      <c r="W9" s="477"/>
      <c r="X9" s="477"/>
      <c r="Y9" s="478"/>
    </row>
    <row r="10" spans="2:79" ht="6.75" customHeight="1" x14ac:dyDescent="0.15"/>
    <row r="11" spans="2:79" x14ac:dyDescent="0.15">
      <c r="C11" s="1" t="s">
        <v>198</v>
      </c>
    </row>
    <row r="12" spans="2:79" ht="14.25" x14ac:dyDescent="0.15">
      <c r="C12" s="466" t="s">
        <v>199</v>
      </c>
      <c r="D12" s="467"/>
      <c r="E12" s="467"/>
      <c r="F12" s="467"/>
      <c r="G12" s="467"/>
      <c r="H12" s="467"/>
      <c r="I12" s="467"/>
      <c r="J12" s="467"/>
      <c r="K12" s="467"/>
      <c r="L12" s="467"/>
      <c r="M12" s="467"/>
      <c r="N12" s="468"/>
      <c r="O12" s="466" t="s">
        <v>268</v>
      </c>
      <c r="P12" s="467"/>
      <c r="Q12" s="467"/>
      <c r="R12" s="467"/>
      <c r="S12" s="467"/>
      <c r="T12" s="467"/>
      <c r="U12" s="467"/>
      <c r="V12" s="467"/>
      <c r="W12" s="467"/>
      <c r="X12" s="467"/>
      <c r="Y12" s="468"/>
      <c r="Z12" s="293"/>
      <c r="AA12" s="294" t="s">
        <v>637</v>
      </c>
      <c r="AB12" s="3"/>
      <c r="AC12" s="3"/>
      <c r="AD12" s="3"/>
      <c r="AE12" s="3"/>
      <c r="AF12" s="3"/>
      <c r="AG12" s="3"/>
      <c r="AH12" s="4"/>
    </row>
    <row r="13" spans="2:79" x14ac:dyDescent="0.15">
      <c r="C13" s="469" t="s">
        <v>200</v>
      </c>
      <c r="D13" s="470"/>
      <c r="E13" s="470"/>
      <c r="F13" s="470"/>
      <c r="G13" s="470"/>
      <c r="H13" s="470"/>
      <c r="I13" s="470"/>
      <c r="J13" s="470"/>
      <c r="K13" s="470"/>
      <c r="L13" s="470"/>
      <c r="M13" s="470"/>
      <c r="N13" s="471"/>
      <c r="O13" s="469" t="s">
        <v>269</v>
      </c>
      <c r="P13" s="470"/>
      <c r="Q13" s="470"/>
      <c r="R13" s="470"/>
      <c r="S13" s="470"/>
      <c r="T13" s="470"/>
      <c r="U13" s="470"/>
      <c r="V13" s="470"/>
      <c r="W13" s="470"/>
      <c r="X13" s="470"/>
      <c r="Y13" s="471"/>
      <c r="Z13" s="295" t="s">
        <v>638</v>
      </c>
      <c r="AA13" s="293" t="s">
        <v>336</v>
      </c>
      <c r="AB13" s="3"/>
      <c r="AC13" s="3"/>
      <c r="AD13" s="3"/>
      <c r="AE13" s="3"/>
      <c r="AF13" s="3"/>
      <c r="AG13" s="3"/>
      <c r="AH13" s="4"/>
    </row>
    <row r="14" spans="2:79" x14ac:dyDescent="0.15">
      <c r="C14" s="291" t="s">
        <v>631</v>
      </c>
      <c r="N14" s="6"/>
      <c r="O14" s="291" t="s">
        <v>631</v>
      </c>
      <c r="Y14" s="6"/>
      <c r="Z14" s="295"/>
      <c r="AA14" s="293"/>
      <c r="AB14" s="3"/>
      <c r="AC14" s="3"/>
      <c r="AD14" s="3"/>
      <c r="AE14" s="3"/>
      <c r="AF14" s="3"/>
      <c r="AG14" s="3"/>
      <c r="AH14" s="4"/>
    </row>
    <row r="15" spans="2:79" x14ac:dyDescent="0.15">
      <c r="C15" s="5"/>
      <c r="N15" s="6"/>
      <c r="O15" s="5"/>
      <c r="Y15" s="6"/>
      <c r="Z15" s="295" t="s">
        <v>639</v>
      </c>
      <c r="AA15" s="293" t="s">
        <v>640</v>
      </c>
      <c r="AB15" s="3"/>
      <c r="AC15" s="3"/>
      <c r="AD15" s="3"/>
      <c r="AE15" s="3"/>
      <c r="AF15" s="3"/>
      <c r="AG15" s="3"/>
      <c r="AH15" s="4"/>
    </row>
    <row r="16" spans="2:79" x14ac:dyDescent="0.15">
      <c r="C16" s="5"/>
      <c r="N16" s="6"/>
      <c r="O16" s="5"/>
      <c r="S16" s="465" t="s">
        <v>201</v>
      </c>
      <c r="T16" s="465"/>
      <c r="U16" s="465"/>
      <c r="Y16" s="6"/>
      <c r="Z16" s="295"/>
      <c r="AA16" s="293" t="s">
        <v>641</v>
      </c>
      <c r="AB16" s="3"/>
      <c r="AC16" s="3"/>
      <c r="AD16" s="3"/>
      <c r="AE16" s="3"/>
      <c r="AF16" s="3"/>
      <c r="AG16" s="3"/>
      <c r="AH16" s="4"/>
    </row>
    <row r="17" spans="3:34" x14ac:dyDescent="0.15">
      <c r="C17" s="5"/>
      <c r="N17" s="6"/>
      <c r="O17" s="5"/>
      <c r="Y17" s="6"/>
      <c r="Z17" s="295"/>
      <c r="AA17" s="293"/>
      <c r="AB17" s="3"/>
      <c r="AC17" s="3"/>
      <c r="AD17" s="3"/>
      <c r="AE17" s="3"/>
      <c r="AF17" s="3"/>
      <c r="AG17" s="3"/>
      <c r="AH17" s="4"/>
    </row>
    <row r="18" spans="3:34" x14ac:dyDescent="0.15">
      <c r="C18" s="5"/>
      <c r="N18" s="6"/>
      <c r="O18" s="5"/>
      <c r="Y18" s="6"/>
      <c r="Z18" s="295" t="s">
        <v>642</v>
      </c>
      <c r="AA18" s="293" t="s">
        <v>643</v>
      </c>
      <c r="AB18" s="3"/>
      <c r="AC18" s="3"/>
      <c r="AD18" s="3"/>
      <c r="AE18" s="3"/>
      <c r="AF18" s="3"/>
      <c r="AG18" s="3"/>
      <c r="AH18" s="4"/>
    </row>
    <row r="19" spans="3:34" x14ac:dyDescent="0.15">
      <c r="C19" s="5"/>
      <c r="N19" s="6"/>
      <c r="O19" s="5"/>
      <c r="Y19" s="6"/>
      <c r="Z19" s="295"/>
      <c r="AA19" s="293" t="s">
        <v>202</v>
      </c>
      <c r="AB19" s="3"/>
      <c r="AC19" s="3"/>
      <c r="AD19" s="3"/>
      <c r="AE19" s="3"/>
      <c r="AF19" s="3"/>
      <c r="AG19" s="3"/>
      <c r="AH19" s="4"/>
    </row>
    <row r="20" spans="3:34" x14ac:dyDescent="0.15">
      <c r="C20" s="5"/>
      <c r="N20" s="6"/>
      <c r="O20" s="5"/>
      <c r="Y20" s="6"/>
      <c r="Z20" s="295"/>
      <c r="AA20" s="293"/>
      <c r="AB20" s="3"/>
      <c r="AC20" s="3"/>
      <c r="AD20" s="3"/>
      <c r="AE20" s="3"/>
      <c r="AF20" s="3"/>
      <c r="AG20" s="3"/>
      <c r="AH20" s="4"/>
    </row>
    <row r="21" spans="3:34" x14ac:dyDescent="0.15">
      <c r="C21" s="5"/>
      <c r="N21" s="6"/>
      <c r="O21" s="5"/>
      <c r="Y21" s="6"/>
      <c r="Z21" s="295" t="s">
        <v>644</v>
      </c>
      <c r="AA21" s="293" t="s">
        <v>645</v>
      </c>
      <c r="AB21" s="3"/>
      <c r="AC21" s="3"/>
      <c r="AD21" s="3"/>
      <c r="AE21" s="3"/>
      <c r="AF21" s="3"/>
      <c r="AG21" s="3"/>
      <c r="AH21" s="4"/>
    </row>
    <row r="22" spans="3:34" x14ac:dyDescent="0.15">
      <c r="C22" s="5"/>
      <c r="N22" s="6"/>
      <c r="O22" s="5"/>
      <c r="X22" s="7" t="s">
        <v>270</v>
      </c>
      <c r="Y22" s="6"/>
      <c r="Z22" s="295"/>
      <c r="AA22" s="293" t="s">
        <v>646</v>
      </c>
      <c r="AB22" s="3"/>
      <c r="AC22" s="3"/>
      <c r="AD22" s="3"/>
      <c r="AE22" s="3"/>
      <c r="AF22" s="3"/>
      <c r="AG22" s="3"/>
    </row>
    <row r="23" spans="3:34" x14ac:dyDescent="0.15">
      <c r="C23" s="5"/>
      <c r="N23" s="6"/>
      <c r="O23" s="5"/>
      <c r="X23" s="7" t="s">
        <v>270</v>
      </c>
      <c r="Y23" s="6"/>
      <c r="Z23" s="295"/>
      <c r="AA23" s="293"/>
      <c r="AB23" s="3"/>
      <c r="AC23" s="3"/>
      <c r="AD23" s="3"/>
      <c r="AE23" s="3"/>
      <c r="AF23" s="3"/>
      <c r="AG23" s="3"/>
    </row>
    <row r="24" spans="3:34" x14ac:dyDescent="0.15">
      <c r="C24" s="5"/>
      <c r="N24" s="6"/>
      <c r="O24" s="5"/>
      <c r="X24" s="7" t="s">
        <v>203</v>
      </c>
      <c r="Y24" s="6"/>
      <c r="Z24" s="295" t="s">
        <v>647</v>
      </c>
      <c r="AA24" s="293" t="s">
        <v>648</v>
      </c>
      <c r="AB24" s="3"/>
      <c r="AC24" s="3"/>
      <c r="AD24" s="3"/>
      <c r="AE24" s="3"/>
      <c r="AF24" s="3"/>
      <c r="AG24" s="3"/>
    </row>
    <row r="25" spans="3:34" x14ac:dyDescent="0.15">
      <c r="C25" s="5"/>
      <c r="N25" s="6"/>
      <c r="O25" s="5"/>
      <c r="X25" s="7" t="s">
        <v>204</v>
      </c>
      <c r="Y25" s="6"/>
      <c r="Z25" s="295"/>
      <c r="AA25" s="293" t="s">
        <v>207</v>
      </c>
      <c r="AB25" s="3"/>
      <c r="AC25" s="3"/>
      <c r="AD25" s="3"/>
      <c r="AE25" s="3"/>
      <c r="AF25" s="3"/>
      <c r="AG25" s="3"/>
    </row>
    <row r="26" spans="3:34" x14ac:dyDescent="0.15">
      <c r="C26" s="5"/>
      <c r="N26" s="6"/>
      <c r="O26" s="5"/>
      <c r="X26" s="7" t="s">
        <v>205</v>
      </c>
      <c r="Y26" s="6"/>
      <c r="Z26" s="295"/>
      <c r="AA26" s="293" t="s">
        <v>849</v>
      </c>
      <c r="AB26" s="3"/>
      <c r="AC26" s="3"/>
      <c r="AD26" s="3"/>
      <c r="AE26" s="3"/>
      <c r="AF26" s="3"/>
      <c r="AG26" s="3"/>
    </row>
    <row r="27" spans="3:34" x14ac:dyDescent="0.15">
      <c r="C27" s="5"/>
      <c r="G27" s="465" t="s">
        <v>206</v>
      </c>
      <c r="H27" s="465"/>
      <c r="I27" s="465"/>
      <c r="J27" s="465"/>
      <c r="K27" s="465"/>
      <c r="N27" s="6"/>
      <c r="O27" s="5"/>
      <c r="Y27" s="6"/>
      <c r="Z27" s="296"/>
      <c r="AA27" s="297"/>
      <c r="AB27" s="3"/>
      <c r="AC27" s="3"/>
      <c r="AD27" s="3"/>
      <c r="AE27" s="3"/>
      <c r="AF27" s="3"/>
      <c r="AG27" s="3"/>
    </row>
    <row r="28" spans="3:34" x14ac:dyDescent="0.15">
      <c r="C28" s="5"/>
      <c r="N28" s="6"/>
      <c r="O28" s="5"/>
      <c r="Y28" s="6"/>
      <c r="Z28" s="295" t="s">
        <v>649</v>
      </c>
      <c r="AA28" s="293" t="s">
        <v>850</v>
      </c>
    </row>
    <row r="29" spans="3:34" x14ac:dyDescent="0.15">
      <c r="C29" s="5"/>
      <c r="N29" s="6"/>
      <c r="O29" s="5"/>
      <c r="Y29" s="6"/>
      <c r="Z29" s="296"/>
      <c r="AA29" s="415" t="s">
        <v>851</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83"/>
      <c r="AB33" s="484"/>
      <c r="AC33" s="485"/>
    </row>
    <row r="34" spans="3:33" x14ac:dyDescent="0.15">
      <c r="C34" s="5"/>
      <c r="N34" s="6"/>
      <c r="O34" s="5"/>
      <c r="S34" s="465" t="s">
        <v>208</v>
      </c>
      <c r="T34" s="465"/>
      <c r="U34" s="465"/>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483</v>
      </c>
    </row>
  </sheetData>
  <sheetProtection password="CC67" sheet="1" objects="1" formatCells="0" selectLockedCells="1"/>
  <mergeCells count="35">
    <mergeCell ref="M8:R8"/>
    <mergeCell ref="K7:Y7"/>
    <mergeCell ref="K8:L8"/>
    <mergeCell ref="AA33:AC33"/>
    <mergeCell ref="C4:D4"/>
    <mergeCell ref="K4:L4"/>
    <mergeCell ref="C5:D5"/>
    <mergeCell ref="K5:L5"/>
    <mergeCell ref="E5:J5"/>
    <mergeCell ref="C13:N13"/>
    <mergeCell ref="C6:D6"/>
    <mergeCell ref="K6:N6"/>
    <mergeCell ref="I6:J6"/>
    <mergeCell ref="E6:H6"/>
    <mergeCell ref="M4:R4"/>
    <mergeCell ref="U8:Y8"/>
    <mergeCell ref="U4:Y4"/>
    <mergeCell ref="M5:R5"/>
    <mergeCell ref="S4:T4"/>
    <mergeCell ref="B1:G1"/>
    <mergeCell ref="B2:G2"/>
    <mergeCell ref="S34:U34"/>
    <mergeCell ref="O12:Y12"/>
    <mergeCell ref="O13:Y13"/>
    <mergeCell ref="G27:K27"/>
    <mergeCell ref="S16:U16"/>
    <mergeCell ref="E4:J4"/>
    <mergeCell ref="C12:N12"/>
    <mergeCell ref="C9:D9"/>
    <mergeCell ref="E9:Y9"/>
    <mergeCell ref="C8:D8"/>
    <mergeCell ref="E8:J8"/>
    <mergeCell ref="C7:G7"/>
    <mergeCell ref="S8:T8"/>
    <mergeCell ref="O6:R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&amp;R&amp;9SMC-SS5Y5-M11S4-d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99" customWidth="1"/>
    <col min="23" max="26" width="0.875" style="99" customWidth="1"/>
    <col min="27" max="28" width="26" style="458" customWidth="1"/>
    <col min="29" max="29" width="26" style="257" customWidth="1"/>
    <col min="30" max="30" width="22.5" style="99" customWidth="1"/>
    <col min="31" max="31" width="6.5" style="99" customWidth="1"/>
    <col min="32" max="56" width="5.5" style="102" customWidth="1"/>
    <col min="57" max="58" width="5.5" style="38" customWidth="1"/>
    <col min="59" max="63" width="5.5" style="12" customWidth="1"/>
    <col min="64" max="65" width="5.5" style="99" customWidth="1"/>
    <col min="66" max="67" width="8.125" style="99" customWidth="1"/>
    <col min="68" max="84" width="8.125" style="12" customWidth="1"/>
    <col min="85" max="114" width="8.125" style="99" customWidth="1"/>
    <col min="115" max="16384" width="8.125" style="12"/>
  </cols>
  <sheetData>
    <row r="1" spans="1:114" s="24" customFormat="1" ht="16.5" customHeight="1" x14ac:dyDescent="0.15">
      <c r="A1" s="23"/>
      <c r="C1" s="169" t="s">
        <v>630</v>
      </c>
      <c r="D1" s="170"/>
      <c r="E1" s="171"/>
      <c r="K1" s="499" t="s">
        <v>305</v>
      </c>
      <c r="L1" s="499"/>
      <c r="M1" s="499"/>
      <c r="N1" s="499"/>
      <c r="O1" s="499"/>
      <c r="R1" s="26"/>
      <c r="S1" s="26"/>
      <c r="U1" s="97"/>
      <c r="V1" s="97"/>
      <c r="W1" s="97"/>
      <c r="X1" s="97"/>
      <c r="Y1" s="97"/>
      <c r="Z1" s="97"/>
      <c r="AA1" s="458"/>
      <c r="AB1" s="458"/>
      <c r="AC1" s="274"/>
      <c r="AD1" s="97"/>
      <c r="AE1" s="97"/>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25"/>
      <c r="BF1" s="25"/>
      <c r="BL1" s="97"/>
      <c r="BM1" s="97"/>
      <c r="BN1" s="97"/>
      <c r="BO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501" t="s">
        <v>596</v>
      </c>
      <c r="D2" s="501"/>
      <c r="E2" s="501"/>
      <c r="F2" s="27"/>
      <c r="G2" s="27"/>
      <c r="H2" s="27"/>
      <c r="I2" s="27"/>
      <c r="J2" s="27"/>
      <c r="K2" s="506" t="s">
        <v>306</v>
      </c>
      <c r="L2" s="506"/>
      <c r="M2" s="506"/>
      <c r="N2" s="506"/>
      <c r="O2" s="506"/>
      <c r="U2" s="97"/>
      <c r="V2" s="97"/>
      <c r="W2" s="97"/>
      <c r="X2" s="97"/>
      <c r="Y2" s="97"/>
      <c r="Z2" s="97"/>
      <c r="AA2" s="458"/>
      <c r="AB2" s="458"/>
      <c r="AC2" s="274"/>
      <c r="AD2" s="97"/>
      <c r="AE2" s="97"/>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25"/>
      <c r="BF2" s="25"/>
      <c r="BL2" s="97"/>
      <c r="BM2" s="97"/>
      <c r="BN2" s="97"/>
      <c r="BO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285</v>
      </c>
      <c r="D3" s="29"/>
      <c r="E3" s="503" t="str">
        <f>IF(仕様書作成!AJ8=仕様書作成!$BH$8,ベース!$AC$3,IF(仕様書作成!AJ8=仕様書作成!$BI$8,$AE$3,IF(AND(仕様書作成!AJ8&lt;&gt;"",ベース!R52&lt;&gt;"CM",ベース!R52&lt;&gt;"LM"),ベース!$AD$3,IF(OR(E28="",E43="",E46="",E52="",E55="",E58=""),$AA$3,IF(OR(E7="",E67="",E28="",E43="",E46="",E49="",E52="",E55="",E58=""),$AB$3,IF(OR(E47&lt;&gt;"",E50&lt;&gt;"",E56&lt;&gt;"",E59&lt;&gt;"",E68&lt;&gt;""),$AC$3,CONCATENATE(S7,S10,S13,S16,S19,S22,S25,S28,S31,S34,S37,S40,S43,S46,S49,"-",S52,S55,S58,S61,S64,S67)))))))</f>
        <v>必須項目に入力漏れがあります</v>
      </c>
      <c r="F3" s="503"/>
      <c r="G3" s="503"/>
      <c r="H3" s="503"/>
      <c r="I3" s="504"/>
      <c r="J3" s="30"/>
      <c r="K3" s="500" t="s">
        <v>309</v>
      </c>
      <c r="L3" s="500"/>
      <c r="M3" s="500"/>
      <c r="N3" s="500"/>
      <c r="O3" s="500"/>
      <c r="P3" s="30"/>
      <c r="Q3" s="30"/>
      <c r="R3" s="26"/>
      <c r="S3" s="26"/>
      <c r="U3" s="97"/>
      <c r="V3" s="97"/>
      <c r="W3" s="97"/>
      <c r="X3" s="97"/>
      <c r="Y3" s="97"/>
      <c r="Z3" s="97"/>
      <c r="AA3" s="458" t="s">
        <v>591</v>
      </c>
      <c r="AB3" s="458" t="s">
        <v>413</v>
      </c>
      <c r="AC3" s="458" t="s">
        <v>414</v>
      </c>
      <c r="AD3" s="274" t="s">
        <v>588</v>
      </c>
      <c r="AE3" s="102" t="s">
        <v>584</v>
      </c>
      <c r="AF3" s="101"/>
      <c r="AG3" s="101"/>
      <c r="AH3" s="101"/>
      <c r="AI3" s="101"/>
      <c r="AJ3" s="101"/>
      <c r="AK3" s="101"/>
      <c r="AL3" s="101"/>
      <c r="AM3" s="101"/>
      <c r="AN3" s="101"/>
      <c r="AO3" s="101"/>
      <c r="AP3" s="101"/>
      <c r="AQ3" s="101"/>
      <c r="AR3" s="101"/>
      <c r="AS3" s="101"/>
      <c r="AT3" s="101"/>
      <c r="AU3" s="101"/>
      <c r="AV3" s="101"/>
      <c r="AW3" s="101"/>
      <c r="AX3" s="101"/>
      <c r="AY3" s="101"/>
      <c r="AZ3" s="101"/>
      <c r="BA3" s="101"/>
      <c r="BB3" s="101"/>
      <c r="BC3" s="101"/>
      <c r="BD3" s="101"/>
      <c r="BE3" s="25"/>
      <c r="BF3" s="25"/>
      <c r="BL3" s="97"/>
      <c r="BM3" s="97"/>
      <c r="BN3" s="97"/>
      <c r="BO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458"/>
      <c r="AB4" s="458"/>
      <c r="AC4" s="274"/>
      <c r="AD4" s="97"/>
      <c r="AE4" s="97"/>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25"/>
      <c r="BF4" s="25"/>
      <c r="BL4" s="97"/>
      <c r="BM4" s="97"/>
      <c r="BN4" s="97"/>
      <c r="BO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287</v>
      </c>
      <c r="D5" s="33"/>
      <c r="E5" s="34" t="s">
        <v>286</v>
      </c>
      <c r="F5" s="34"/>
      <c r="G5" s="34"/>
      <c r="H5" s="33"/>
      <c r="I5" s="505" t="s">
        <v>288</v>
      </c>
      <c r="J5" s="505"/>
      <c r="K5" s="505"/>
      <c r="L5" s="505"/>
      <c r="M5" s="505"/>
      <c r="N5" s="505"/>
      <c r="O5" s="505"/>
      <c r="P5" s="35"/>
      <c r="Q5" s="34"/>
      <c r="R5" s="36" t="s">
        <v>284</v>
      </c>
      <c r="S5" s="36"/>
      <c r="T5" s="35"/>
      <c r="U5" s="98"/>
      <c r="V5" s="98"/>
      <c r="W5" s="98"/>
      <c r="X5" s="98"/>
      <c r="Y5" s="98"/>
      <c r="Z5" s="98"/>
      <c r="AA5" s="458"/>
      <c r="AB5" s="458"/>
      <c r="AC5" s="274"/>
      <c r="AD5" s="98"/>
      <c r="AE5" s="98"/>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38"/>
      <c r="BF5" s="38"/>
      <c r="BL5" s="98"/>
      <c r="BM5" s="98"/>
      <c r="BN5" s="98"/>
      <c r="BO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465</v>
      </c>
      <c r="F6" s="42"/>
      <c r="G6" s="42"/>
      <c r="H6" s="412" t="str">
        <f>IF(OR(AND(R7="10-",バルブ!R7=$AA$8),AND(R7=$AA$8,バルブ!R7="10-")),$AB$7,"")</f>
        <v/>
      </c>
      <c r="I6" s="42"/>
      <c r="J6" s="42"/>
      <c r="K6" s="42"/>
      <c r="L6" s="42"/>
      <c r="M6" s="42"/>
      <c r="N6" s="42"/>
      <c r="O6" s="42"/>
      <c r="P6" s="43"/>
      <c r="Q6" s="42"/>
      <c r="R6" s="44"/>
      <c r="S6" s="44"/>
      <c r="T6" s="43"/>
      <c r="U6" s="98"/>
      <c r="V6" s="98"/>
      <c r="W6" s="98"/>
      <c r="X6" s="98"/>
      <c r="Y6" s="98"/>
      <c r="Z6" s="98"/>
      <c r="AA6" s="458"/>
      <c r="AB6" s="458"/>
      <c r="AC6" s="274"/>
      <c r="AD6" s="98"/>
      <c r="AE6" s="98"/>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38"/>
      <c r="BF6" s="38"/>
      <c r="BL6" s="98"/>
      <c r="BM6" s="98"/>
      <c r="BN6" s="98"/>
      <c r="BO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466</v>
      </c>
      <c r="B7" s="29" t="s">
        <v>467</v>
      </c>
      <c r="C7" s="46" t="s">
        <v>272</v>
      </c>
      <c r="D7" s="47"/>
      <c r="E7" s="107" t="s">
        <v>307</v>
      </c>
      <c r="F7" s="37">
        <f>IF(E7="","",MATCH(E7,AF7:BB7,0))</f>
        <v>1</v>
      </c>
      <c r="H7" s="48" t="s">
        <v>301</v>
      </c>
      <c r="I7" s="38"/>
      <c r="J7" s="38"/>
      <c r="K7" s="38"/>
      <c r="L7" s="38"/>
      <c r="M7" s="38"/>
      <c r="N7" s="38"/>
      <c r="O7" s="38"/>
      <c r="P7" s="49"/>
      <c r="Q7" s="38"/>
      <c r="R7" s="50" t="str">
        <f>IF(F7="","",INDEX(AF8:BB8,1,F7))</f>
        <v>無記号</v>
      </c>
      <c r="S7" s="26" t="str">
        <f>IF(R7="","",IF(R7="無記号","",R7))</f>
        <v/>
      </c>
      <c r="T7" s="51"/>
      <c r="U7" s="98"/>
      <c r="V7" s="98"/>
      <c r="W7" s="98"/>
      <c r="X7" s="98"/>
      <c r="Y7" s="98"/>
      <c r="Z7" s="98"/>
      <c r="AA7" s="459" t="s">
        <v>1047</v>
      </c>
      <c r="AB7" s="458" t="s">
        <v>415</v>
      </c>
      <c r="AC7" s="274"/>
      <c r="AD7" s="98"/>
      <c r="AE7" s="98"/>
      <c r="AF7" s="102" t="s">
        <v>307</v>
      </c>
      <c r="AG7" s="102" t="s">
        <v>337</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38"/>
      <c r="BF7" s="38"/>
      <c r="BL7" s="98"/>
      <c r="BM7" s="98"/>
      <c r="BN7" s="98"/>
      <c r="BO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57" t="str">
        <f>IF(R7="10-",AA7,"")</f>
        <v/>
      </c>
      <c r="F8" s="54"/>
      <c r="G8" s="54"/>
      <c r="H8" s="507" t="str">
        <f>IF(R7="10-",AB8,"")</f>
        <v/>
      </c>
      <c r="I8" s="508"/>
      <c r="J8" s="508"/>
      <c r="K8" s="508"/>
      <c r="L8" s="508"/>
      <c r="M8" s="508"/>
      <c r="N8" s="508"/>
      <c r="O8" s="508"/>
      <c r="P8" s="509"/>
      <c r="Q8" s="54"/>
      <c r="R8" s="56"/>
      <c r="S8" s="56"/>
      <c r="T8" s="55"/>
      <c r="U8" s="98"/>
      <c r="V8" s="98"/>
      <c r="W8" s="98"/>
      <c r="X8" s="98"/>
      <c r="Y8" s="98"/>
      <c r="Z8" s="98"/>
      <c r="AA8" s="458" t="s">
        <v>159</v>
      </c>
      <c r="AB8" s="459" t="s">
        <v>846</v>
      </c>
      <c r="AC8" s="274"/>
      <c r="AD8" s="98"/>
      <c r="AE8" s="98"/>
      <c r="AF8" s="102" t="s">
        <v>159</v>
      </c>
      <c r="AG8" s="283" t="s">
        <v>338</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38"/>
      <c r="BF8" s="38"/>
      <c r="BL8" s="98"/>
      <c r="BM8" s="98"/>
      <c r="BN8" s="98"/>
      <c r="BO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458"/>
      <c r="AB9" s="458"/>
      <c r="AC9" s="274"/>
      <c r="AD9" s="98"/>
      <c r="AE9" s="98"/>
      <c r="AF9" s="102"/>
      <c r="AG9" s="283"/>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38"/>
      <c r="BF9" s="38"/>
      <c r="BL9" s="98"/>
      <c r="BM9" s="98"/>
      <c r="BN9" s="98"/>
      <c r="BO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458"/>
      <c r="AB10" s="458"/>
      <c r="AC10" s="274"/>
      <c r="AD10" s="98"/>
      <c r="AE10" s="98"/>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38"/>
      <c r="BF10" s="38"/>
      <c r="BL10" s="98"/>
      <c r="BM10" s="98"/>
      <c r="BN10" s="98"/>
      <c r="BO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458"/>
      <c r="AB11" s="458"/>
      <c r="AC11" s="274"/>
      <c r="AD11" s="98"/>
      <c r="AE11" s="98"/>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38"/>
      <c r="BF11" s="38"/>
      <c r="BL11" s="98"/>
      <c r="BM11" s="98"/>
      <c r="BN11" s="98"/>
      <c r="BO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458"/>
      <c r="AB12" s="458"/>
      <c r="AC12" s="274"/>
      <c r="AD12" s="98"/>
      <c r="AE12" s="98"/>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38"/>
      <c r="BF12" s="38"/>
      <c r="BL12" s="98"/>
      <c r="BM12" s="98"/>
      <c r="BN12" s="98"/>
      <c r="BO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342</v>
      </c>
      <c r="C13" s="38" t="s">
        <v>468</v>
      </c>
      <c r="E13" s="58"/>
      <c r="R13" s="26" t="s">
        <v>469</v>
      </c>
      <c r="S13" s="26" t="str">
        <f>IF(R13="","",IF(R13="無記号","",R13))</f>
        <v>SS5Y</v>
      </c>
      <c r="U13" s="98"/>
      <c r="V13" s="98"/>
      <c r="W13" s="98"/>
      <c r="X13" s="98"/>
      <c r="Y13" s="98"/>
      <c r="Z13" s="98"/>
      <c r="AA13" s="458"/>
      <c r="AB13" s="458"/>
      <c r="AC13" s="274"/>
      <c r="AD13" s="98"/>
      <c r="AE13" s="98"/>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38"/>
      <c r="BF13" s="38"/>
      <c r="BL13" s="98"/>
      <c r="BM13" s="98"/>
      <c r="BN13" s="98"/>
      <c r="BO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458"/>
      <c r="AB14" s="458"/>
      <c r="AC14" s="274"/>
      <c r="AD14" s="98"/>
      <c r="AE14" s="98"/>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38"/>
      <c r="BF14" s="38"/>
      <c r="BL14" s="98"/>
      <c r="BM14" s="98"/>
      <c r="BN14" s="98"/>
      <c r="BO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458"/>
      <c r="AB15" s="458"/>
      <c r="AC15" s="274"/>
      <c r="AD15" s="98"/>
      <c r="AE15" s="98"/>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38"/>
      <c r="BF15" s="38"/>
      <c r="BL15" s="98"/>
      <c r="BM15" s="98"/>
      <c r="BN15" s="98"/>
      <c r="BO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470</v>
      </c>
      <c r="C16" s="38" t="s">
        <v>471</v>
      </c>
      <c r="E16" s="58"/>
      <c r="R16" s="60">
        <v>5</v>
      </c>
      <c r="S16" s="26">
        <f>IF(R16="","",IF(R16="無記号","",R16))</f>
        <v>5</v>
      </c>
      <c r="U16" s="98"/>
      <c r="V16" s="98"/>
      <c r="W16" s="98"/>
      <c r="X16" s="98"/>
      <c r="Y16" s="98"/>
      <c r="Z16" s="98"/>
      <c r="AA16" s="458"/>
      <c r="AB16" s="458"/>
      <c r="AC16" s="274"/>
      <c r="AD16" s="98"/>
      <c r="AE16" s="98"/>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38"/>
      <c r="BF16" s="38"/>
      <c r="BL16" s="98"/>
      <c r="BM16" s="98"/>
      <c r="BN16" s="98"/>
      <c r="BO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458"/>
      <c r="AB17" s="458"/>
      <c r="AC17" s="274"/>
      <c r="AD17" s="98"/>
      <c r="AE17" s="98"/>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38"/>
      <c r="BF17" s="38"/>
      <c r="BL17" s="98"/>
      <c r="BM17" s="98"/>
      <c r="BN17" s="98"/>
      <c r="BO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458"/>
      <c r="AB18" s="458"/>
      <c r="AC18" s="274"/>
      <c r="AD18" s="98"/>
      <c r="AE18" s="98"/>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38"/>
      <c r="BF18" s="38"/>
      <c r="BL18" s="98"/>
      <c r="BM18" s="98"/>
      <c r="BN18" s="98"/>
      <c r="BO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362</v>
      </c>
      <c r="S19" s="26" t="str">
        <f>IF(R19="","",IF(R19="無記号","",R19))</f>
        <v>-</v>
      </c>
      <c r="U19" s="98"/>
      <c r="V19" s="98"/>
      <c r="W19" s="98"/>
      <c r="X19" s="98"/>
      <c r="Y19" s="98"/>
      <c r="Z19" s="98"/>
      <c r="AA19" s="458"/>
      <c r="AB19" s="458"/>
      <c r="AC19" s="274"/>
      <c r="AD19" s="98"/>
      <c r="AE19" s="98"/>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38"/>
      <c r="BF19" s="38"/>
      <c r="BL19" s="98"/>
      <c r="BM19" s="98"/>
      <c r="BN19" s="98"/>
      <c r="BO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458"/>
      <c r="AB20" s="458"/>
      <c r="AC20" s="274"/>
      <c r="AD20" s="98"/>
      <c r="AE20" s="98"/>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38"/>
      <c r="BF20" s="38"/>
      <c r="BL20" s="98"/>
      <c r="BM20" s="98"/>
      <c r="BN20" s="98"/>
      <c r="BO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458"/>
      <c r="AB21" s="458"/>
      <c r="AC21" s="274"/>
      <c r="AD21" s="98"/>
      <c r="AE21" s="98"/>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38"/>
      <c r="BF21" s="38"/>
      <c r="BL21" s="98"/>
      <c r="BM21" s="98"/>
      <c r="BN21" s="98"/>
      <c r="BO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341</v>
      </c>
      <c r="C22" s="38" t="s">
        <v>472</v>
      </c>
      <c r="E22" s="58"/>
      <c r="R22" s="60" t="s">
        <v>635</v>
      </c>
      <c r="S22" s="26" t="str">
        <f>IF(R22="","",IF(R22="無記号","",R22))</f>
        <v>M11</v>
      </c>
      <c r="U22" s="98"/>
      <c r="V22" s="98"/>
      <c r="W22" s="98"/>
      <c r="X22" s="98"/>
      <c r="Y22" s="98"/>
      <c r="Z22" s="98"/>
      <c r="AA22" s="458"/>
      <c r="AB22" s="458"/>
      <c r="AC22" s="274"/>
      <c r="AD22" s="98"/>
      <c r="AE22" s="98"/>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38"/>
      <c r="BF22" s="38"/>
      <c r="BL22" s="98"/>
      <c r="BM22" s="98"/>
      <c r="BN22" s="98"/>
      <c r="BO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458"/>
      <c r="AB23" s="458"/>
      <c r="AC23" s="274"/>
      <c r="AD23" s="98"/>
      <c r="AE23" s="98"/>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38"/>
      <c r="BF23" s="38"/>
      <c r="BL23" s="98"/>
      <c r="BM23" s="98"/>
      <c r="BN23" s="98"/>
      <c r="BO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458"/>
      <c r="AB24" s="458"/>
      <c r="AC24" s="274"/>
      <c r="AD24" s="98"/>
      <c r="AE24" s="98"/>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38"/>
      <c r="BF24" s="38"/>
      <c r="BL24" s="98"/>
      <c r="BM24" s="98"/>
      <c r="BN24" s="98"/>
      <c r="BO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473</v>
      </c>
      <c r="C25" s="38" t="s">
        <v>474</v>
      </c>
      <c r="E25" s="58"/>
      <c r="R25" s="60" t="s">
        <v>603</v>
      </c>
      <c r="S25" s="26" t="str">
        <f>IF(R25="","",IF(R25="無記号","",R25))</f>
        <v>S4</v>
      </c>
      <c r="U25" s="98"/>
      <c r="V25" s="98"/>
      <c r="W25" s="98"/>
      <c r="X25" s="98"/>
      <c r="Y25" s="98"/>
      <c r="Z25" s="98"/>
      <c r="AA25" s="458"/>
      <c r="AB25" s="458"/>
      <c r="AC25" s="274"/>
      <c r="AD25" s="98"/>
      <c r="AE25" s="98"/>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38"/>
      <c r="BF25" s="38"/>
      <c r="BL25" s="98"/>
      <c r="BM25" s="98"/>
      <c r="BN25" s="98"/>
      <c r="BO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458"/>
      <c r="AB26" s="458"/>
      <c r="AC26" s="274"/>
      <c r="AD26" s="98"/>
      <c r="AE26" s="98"/>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38"/>
      <c r="BF26" s="38"/>
      <c r="BL26" s="98"/>
      <c r="BM26" s="98"/>
      <c r="BN26" s="98"/>
      <c r="BO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160</v>
      </c>
      <c r="F27" s="42"/>
      <c r="G27" s="42"/>
      <c r="H27" s="40"/>
      <c r="I27" s="42"/>
      <c r="J27" s="42"/>
      <c r="K27" s="42"/>
      <c r="L27" s="42"/>
      <c r="M27" s="42"/>
      <c r="N27" s="42"/>
      <c r="O27" s="42"/>
      <c r="P27" s="43"/>
      <c r="Q27" s="42"/>
      <c r="R27" s="44"/>
      <c r="S27" s="273"/>
      <c r="T27" s="264"/>
      <c r="U27" s="98"/>
      <c r="V27" s="274"/>
      <c r="W27" s="274"/>
      <c r="X27" s="274"/>
      <c r="Y27" s="274"/>
      <c r="Z27" s="274"/>
      <c r="AA27" s="458"/>
      <c r="AB27" s="458"/>
      <c r="AC27" s="274"/>
      <c r="AD27" s="274"/>
      <c r="AE27" s="274"/>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row>
    <row r="28" spans="1:114" s="37" customFormat="1" ht="16.5" customHeight="1" x14ac:dyDescent="0.15">
      <c r="A28" s="45" t="s">
        <v>575</v>
      </c>
      <c r="B28" s="29" t="s">
        <v>576</v>
      </c>
      <c r="C28" s="46" t="s">
        <v>492</v>
      </c>
      <c r="D28" s="47"/>
      <c r="E28" s="266"/>
      <c r="F28" s="37" t="str">
        <f>IF(E28="","",MATCH(E28,AF28:BB28,0))</f>
        <v/>
      </c>
      <c r="H28" s="47"/>
      <c r="L28" s="1"/>
      <c r="P28" s="51"/>
      <c r="R28" s="50" t="str">
        <f>IF(F28="","",INDEX(AF29:BB29,1,F28))</f>
        <v/>
      </c>
      <c r="S28" s="275" t="str">
        <f>IF(R28="","",IF(R28="無記号","",R28))</f>
        <v/>
      </c>
      <c r="T28" s="276"/>
      <c r="U28" s="22"/>
      <c r="V28" s="277"/>
      <c r="W28" s="277"/>
      <c r="X28" s="277"/>
      <c r="Y28" s="277"/>
      <c r="Z28" s="277"/>
      <c r="AA28" s="460"/>
      <c r="AB28" s="460"/>
      <c r="AC28" s="461"/>
      <c r="AD28" s="274"/>
      <c r="AE28" s="274"/>
      <c r="AF28" s="102" t="s">
        <v>620</v>
      </c>
      <c r="AG28" s="102" t="s">
        <v>597</v>
      </c>
      <c r="AH28" s="102"/>
      <c r="AI28" s="102"/>
      <c r="AJ28" s="102"/>
      <c r="AK28" s="102"/>
      <c r="AL28" s="102"/>
      <c r="AM28" s="102"/>
      <c r="AN28" s="102"/>
      <c r="AO28" s="102"/>
      <c r="AP28" s="102"/>
      <c r="AQ28" s="102"/>
      <c r="AR28" s="102"/>
      <c r="AS28" s="102"/>
      <c r="AT28" s="102"/>
      <c r="AU28" s="102"/>
      <c r="AV28" s="102"/>
      <c r="AW28" s="102"/>
      <c r="AX28" s="102"/>
      <c r="AY28" s="102"/>
      <c r="AZ28" s="102"/>
      <c r="BA28" s="102"/>
      <c r="BB28" s="102"/>
      <c r="BC28" s="102"/>
      <c r="BD28" s="102"/>
      <c r="BE28" s="102"/>
      <c r="BF28" s="102"/>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row>
    <row r="29" spans="1:114" s="37" customFormat="1" ht="66" customHeight="1" x14ac:dyDescent="0.15">
      <c r="A29" s="23"/>
      <c r="B29" s="24"/>
      <c r="C29" s="52"/>
      <c r="D29" s="53"/>
      <c r="E29" s="62"/>
      <c r="F29" s="54"/>
      <c r="G29" s="54"/>
      <c r="H29" s="53"/>
      <c r="I29" s="54"/>
      <c r="J29" s="54"/>
      <c r="K29" s="54"/>
      <c r="L29" s="502"/>
      <c r="M29" s="502"/>
      <c r="N29" s="54"/>
      <c r="O29" s="54"/>
      <c r="P29" s="55"/>
      <c r="Q29" s="54"/>
      <c r="R29" s="56"/>
      <c r="S29" s="68"/>
      <c r="T29" s="278"/>
      <c r="U29" s="279"/>
      <c r="V29" s="274"/>
      <c r="W29" s="280"/>
      <c r="X29" s="274"/>
      <c r="Y29" s="274"/>
      <c r="Z29" s="280"/>
      <c r="AA29" s="460"/>
      <c r="AB29" s="458"/>
      <c r="AC29" s="462"/>
      <c r="AD29" s="274"/>
      <c r="AE29" s="274"/>
      <c r="AF29" s="281" t="s">
        <v>621</v>
      </c>
      <c r="AG29" s="281" t="s">
        <v>622</v>
      </c>
      <c r="AH29" s="102"/>
      <c r="AI29" s="102"/>
      <c r="AJ29" s="102"/>
      <c r="AK29" s="102"/>
      <c r="AL29" s="102"/>
      <c r="AM29" s="102"/>
      <c r="AN29" s="102"/>
      <c r="AO29" s="102"/>
      <c r="AP29" s="102"/>
      <c r="AQ29" s="102"/>
      <c r="AR29" s="102"/>
      <c r="AS29" s="102"/>
      <c r="AT29" s="102"/>
      <c r="AU29" s="102"/>
      <c r="AV29" s="102"/>
      <c r="AW29" s="102"/>
      <c r="AX29" s="102"/>
      <c r="AY29" s="102"/>
      <c r="AZ29" s="102"/>
      <c r="BA29" s="102"/>
      <c r="BB29" s="102"/>
      <c r="BC29" s="102"/>
      <c r="BD29" s="102"/>
      <c r="BE29" s="102"/>
      <c r="BF29" s="102"/>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row>
    <row r="30" spans="1:114" s="37" customFormat="1" ht="16.5" hidden="1" customHeight="1" x14ac:dyDescent="0.15">
      <c r="A30" s="23"/>
      <c r="B30" s="24"/>
      <c r="C30" s="38"/>
      <c r="E30" s="58"/>
      <c r="R30" s="26"/>
      <c r="S30" s="275"/>
      <c r="T30" s="282"/>
      <c r="U30" s="282"/>
      <c r="V30" s="98"/>
      <c r="W30" s="282"/>
      <c r="X30" s="98"/>
      <c r="Y30" s="98"/>
      <c r="Z30" s="282"/>
      <c r="AA30" s="460"/>
      <c r="AB30" s="458"/>
      <c r="AC30" s="462"/>
      <c r="AD30" s="98"/>
      <c r="AE30" s="98"/>
      <c r="AF30" s="283"/>
      <c r="AG30" s="283"/>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c r="CG30" s="98"/>
      <c r="CH30" s="98"/>
      <c r="CI30" s="98"/>
      <c r="CJ30" s="98"/>
    </row>
    <row r="31" spans="1:114" s="37" customFormat="1" ht="16.5" hidden="1" customHeight="1" x14ac:dyDescent="0.15">
      <c r="A31" s="23"/>
      <c r="B31" s="59" t="s">
        <v>598</v>
      </c>
      <c r="C31" s="38"/>
      <c r="E31" s="58"/>
      <c r="R31" s="26"/>
      <c r="S31" s="275" t="str">
        <f>IF(R31="","",IF(R31="無記号","",R31))</f>
        <v/>
      </c>
      <c r="T31" s="98"/>
      <c r="U31" s="282"/>
      <c r="V31" s="98"/>
      <c r="W31" s="282"/>
      <c r="X31" s="98"/>
      <c r="Y31" s="98"/>
      <c r="Z31" s="98"/>
      <c r="AA31" s="460"/>
      <c r="AB31" s="458"/>
      <c r="AC31" s="274"/>
      <c r="AD31" s="98"/>
      <c r="AE31" s="98"/>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98"/>
      <c r="BH31" s="98"/>
      <c r="BI31" s="98"/>
      <c r="BJ31" s="98"/>
      <c r="BK31" s="98"/>
      <c r="BL31" s="98"/>
      <c r="BM31" s="98"/>
      <c r="BN31" s="98"/>
      <c r="BO31" s="98"/>
      <c r="BP31" s="98"/>
      <c r="BQ31" s="98"/>
      <c r="BR31" s="98"/>
      <c r="BS31" s="98"/>
      <c r="BT31" s="98"/>
      <c r="BU31" s="98"/>
      <c r="BV31" s="98"/>
      <c r="BW31" s="98"/>
      <c r="BX31" s="98"/>
      <c r="BY31" s="98"/>
      <c r="BZ31" s="98"/>
      <c r="CA31" s="98"/>
      <c r="CB31" s="98"/>
      <c r="CC31" s="98"/>
      <c r="CD31" s="98"/>
      <c r="CE31" s="98"/>
      <c r="CF31" s="98"/>
      <c r="CG31" s="98"/>
      <c r="CH31" s="98"/>
      <c r="CI31" s="98"/>
      <c r="CJ31" s="98"/>
    </row>
    <row r="32" spans="1:114" s="37" customFormat="1" ht="16.5" hidden="1" customHeight="1" x14ac:dyDescent="0.15">
      <c r="A32" s="23"/>
      <c r="B32" s="24"/>
      <c r="C32" s="38"/>
      <c r="E32" s="58"/>
      <c r="R32" s="26"/>
      <c r="S32" s="275"/>
      <c r="T32" s="282"/>
      <c r="U32" s="282"/>
      <c r="V32" s="282"/>
      <c r="W32" s="282"/>
      <c r="X32" s="98"/>
      <c r="Y32" s="98"/>
      <c r="Z32" s="98"/>
      <c r="AA32" s="460"/>
      <c r="AB32" s="458"/>
      <c r="AC32" s="274"/>
      <c r="AD32" s="98"/>
      <c r="AE32" s="98"/>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c r="CG32" s="98"/>
      <c r="CH32" s="98"/>
      <c r="CI32" s="98"/>
      <c r="CJ32" s="98"/>
    </row>
    <row r="33" spans="1:114" s="37" customFormat="1" ht="16.5" hidden="1" customHeight="1" x14ac:dyDescent="0.15">
      <c r="A33" s="23"/>
      <c r="B33" s="24"/>
      <c r="C33" s="38"/>
      <c r="E33" s="58"/>
      <c r="R33" s="26"/>
      <c r="S33" s="275"/>
      <c r="T33" s="282"/>
      <c r="U33" s="282"/>
      <c r="V33" s="282"/>
      <c r="W33" s="282"/>
      <c r="X33" s="98"/>
      <c r="Y33" s="98"/>
      <c r="Z33" s="98"/>
      <c r="AA33" s="460"/>
      <c r="AB33" s="458"/>
      <c r="AC33" s="274"/>
      <c r="AD33" s="98"/>
      <c r="AE33" s="98"/>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row>
    <row r="34" spans="1:114" s="37" customFormat="1" ht="16.5" hidden="1" customHeight="1" x14ac:dyDescent="0.15">
      <c r="A34" s="23"/>
      <c r="B34" s="59" t="s">
        <v>599</v>
      </c>
      <c r="C34" s="38"/>
      <c r="E34" s="58"/>
      <c r="R34" s="26"/>
      <c r="S34" s="275" t="str">
        <f>IF(R34="","",IF(R34="無記号","",R34))</f>
        <v/>
      </c>
      <c r="T34" s="282"/>
      <c r="U34" s="282"/>
      <c r="V34" s="282"/>
      <c r="W34" s="282"/>
      <c r="X34" s="98"/>
      <c r="Y34" s="282"/>
      <c r="Z34" s="282"/>
      <c r="AA34" s="460"/>
      <c r="AB34" s="458"/>
      <c r="AC34" s="274"/>
      <c r="AD34" s="98"/>
      <c r="AE34" s="98"/>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row>
    <row r="35" spans="1:114" s="37" customFormat="1" ht="16.5" hidden="1" customHeight="1" x14ac:dyDescent="0.15">
      <c r="A35" s="23"/>
      <c r="B35" s="24"/>
      <c r="C35" s="38"/>
      <c r="E35" s="58"/>
      <c r="R35" s="26"/>
      <c r="S35" s="275"/>
      <c r="T35" s="282"/>
      <c r="U35" s="282"/>
      <c r="V35" s="282"/>
      <c r="W35" s="282"/>
      <c r="X35" s="98"/>
      <c r="Y35" s="282"/>
      <c r="Z35" s="282"/>
      <c r="AA35" s="460"/>
      <c r="AB35" s="458"/>
      <c r="AC35" s="274"/>
      <c r="AD35" s="98"/>
      <c r="AE35" s="98"/>
      <c r="AF35" s="102"/>
      <c r="AG35" s="102"/>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row>
    <row r="36" spans="1:114" s="37" customFormat="1" ht="16.5" hidden="1" customHeight="1" x14ac:dyDescent="0.15">
      <c r="A36" s="23"/>
      <c r="B36" s="24"/>
      <c r="C36" s="38"/>
      <c r="E36" s="58"/>
      <c r="R36" s="26"/>
      <c r="S36" s="275"/>
      <c r="T36" s="282"/>
      <c r="U36" s="282"/>
      <c r="V36" s="282"/>
      <c r="W36" s="282"/>
      <c r="X36" s="98"/>
      <c r="Y36" s="282"/>
      <c r="Z36" s="282"/>
      <c r="AA36" s="460"/>
      <c r="AB36" s="458"/>
      <c r="AC36" s="274"/>
      <c r="AD36" s="98"/>
      <c r="AE36" s="98"/>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c r="CG36" s="98"/>
      <c r="CH36" s="98"/>
      <c r="CI36" s="98"/>
      <c r="CJ36" s="98"/>
    </row>
    <row r="37" spans="1:114" s="37" customFormat="1" ht="16.5" hidden="1" customHeight="1" x14ac:dyDescent="0.15">
      <c r="A37" s="23"/>
      <c r="B37" s="24"/>
      <c r="C37" s="38"/>
      <c r="E37" s="58"/>
      <c r="R37" s="26" t="s">
        <v>178</v>
      </c>
      <c r="S37" s="275" t="str">
        <f>IF(R37="","",IF(R37="無記号","",R37))</f>
        <v>-</v>
      </c>
      <c r="T37" s="282"/>
      <c r="U37" s="282"/>
      <c r="V37" s="282"/>
      <c r="W37" s="282"/>
      <c r="X37" s="98"/>
      <c r="Y37" s="282"/>
      <c r="Z37" s="282"/>
      <c r="AA37" s="460"/>
      <c r="AB37" s="458"/>
      <c r="AC37" s="274"/>
      <c r="AD37" s="98"/>
      <c r="AE37" s="98"/>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c r="CH37" s="98"/>
      <c r="CI37" s="98"/>
      <c r="CJ37" s="98"/>
    </row>
    <row r="38" spans="1:114" s="37" customFormat="1" ht="16.5" hidden="1" customHeight="1" x14ac:dyDescent="0.15">
      <c r="A38" s="23"/>
      <c r="B38" s="24"/>
      <c r="C38" s="38"/>
      <c r="E38" s="58"/>
      <c r="R38" s="26"/>
      <c r="S38" s="275"/>
      <c r="T38" s="282"/>
      <c r="U38" s="282"/>
      <c r="V38" s="282"/>
      <c r="W38" s="282"/>
      <c r="X38" s="98"/>
      <c r="Y38" s="282"/>
      <c r="Z38" s="282"/>
      <c r="AA38" s="460"/>
      <c r="AB38" s="458"/>
      <c r="AC38" s="274"/>
      <c r="AD38" s="98"/>
      <c r="AE38" s="98"/>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c r="CG38" s="98"/>
      <c r="CH38" s="98"/>
      <c r="CI38" s="98"/>
      <c r="CJ38" s="98"/>
    </row>
    <row r="39" spans="1:114" s="37" customFormat="1" ht="16.5" hidden="1" customHeight="1" x14ac:dyDescent="0.15">
      <c r="A39" s="23"/>
      <c r="B39" s="24"/>
      <c r="C39" s="38"/>
      <c r="E39" s="58"/>
      <c r="R39" s="26"/>
      <c r="S39" s="275"/>
      <c r="T39" s="282"/>
      <c r="U39" s="282"/>
      <c r="V39" s="282"/>
      <c r="W39" s="282"/>
      <c r="X39" s="98"/>
      <c r="Y39" s="282"/>
      <c r="Z39" s="282"/>
      <c r="AA39" s="460"/>
      <c r="AB39" s="458"/>
      <c r="AC39" s="274"/>
      <c r="AD39" s="98"/>
      <c r="AE39" s="98"/>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c r="CH39" s="98"/>
      <c r="CI39" s="98"/>
      <c r="CJ39" s="98"/>
    </row>
    <row r="40" spans="1:114" s="37" customFormat="1" ht="16.5" hidden="1" customHeight="1" x14ac:dyDescent="0.15">
      <c r="A40" s="23"/>
      <c r="B40" s="59" t="s">
        <v>600</v>
      </c>
      <c r="C40" s="38" t="s">
        <v>60</v>
      </c>
      <c r="E40" s="58"/>
      <c r="R40" s="26"/>
      <c r="S40" s="275" t="str">
        <f>IF(R40="","",IF(R40="無記号","",R40))</f>
        <v/>
      </c>
      <c r="T40" s="282"/>
      <c r="U40" s="282"/>
      <c r="V40" s="282"/>
      <c r="W40" s="282"/>
      <c r="X40" s="98"/>
      <c r="Y40" s="282"/>
      <c r="Z40" s="282"/>
      <c r="AA40" s="460"/>
      <c r="AB40" s="458"/>
      <c r="AC40" s="274"/>
      <c r="AD40" s="98"/>
      <c r="AE40" s="98"/>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c r="CH40" s="98"/>
      <c r="CI40" s="98"/>
      <c r="CJ40" s="98"/>
    </row>
    <row r="41" spans="1:114" s="37" customFormat="1" ht="16.5" hidden="1" customHeight="1" x14ac:dyDescent="0.15">
      <c r="A41" s="23"/>
      <c r="B41" s="24"/>
      <c r="C41" s="38"/>
      <c r="R41" s="26"/>
      <c r="S41" s="275"/>
      <c r="T41" s="282"/>
      <c r="U41" s="282"/>
      <c r="V41" s="282"/>
      <c r="W41" s="282"/>
      <c r="X41" s="98"/>
      <c r="Y41" s="282"/>
      <c r="Z41" s="282"/>
      <c r="AA41" s="460"/>
      <c r="AB41" s="458"/>
      <c r="AC41" s="274"/>
      <c r="AD41" s="98"/>
      <c r="AE41" s="98"/>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c r="CH41" s="98"/>
      <c r="CI41" s="98"/>
      <c r="CJ41" s="98"/>
    </row>
    <row r="42" spans="1:114" s="37" customFormat="1" ht="12.75" customHeight="1" x14ac:dyDescent="0.15">
      <c r="A42" s="24">
        <v>3</v>
      </c>
      <c r="B42" s="24"/>
      <c r="C42" s="39"/>
      <c r="D42" s="40"/>
      <c r="E42" s="61" t="s">
        <v>160</v>
      </c>
      <c r="F42" s="42"/>
      <c r="G42" s="42"/>
      <c r="H42" s="40"/>
      <c r="I42" s="42"/>
      <c r="J42" s="42"/>
      <c r="K42" s="42"/>
      <c r="L42" s="42"/>
      <c r="M42" s="42"/>
      <c r="N42" s="42"/>
      <c r="O42" s="42"/>
      <c r="P42" s="43"/>
      <c r="Q42" s="42"/>
      <c r="R42" s="44"/>
      <c r="S42" s="273"/>
      <c r="T42" s="284"/>
      <c r="U42" s="279"/>
      <c r="V42" s="280"/>
      <c r="W42" s="280"/>
      <c r="X42" s="274"/>
      <c r="Y42" s="280"/>
      <c r="Z42" s="280"/>
      <c r="AA42" s="460"/>
      <c r="AB42" s="458"/>
      <c r="AC42" s="274"/>
      <c r="AD42" s="274"/>
      <c r="AE42" s="274"/>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row>
    <row r="43" spans="1:114" s="37" customFormat="1" ht="16.5" customHeight="1" x14ac:dyDescent="0.15">
      <c r="A43" s="45" t="s">
        <v>601</v>
      </c>
      <c r="B43" s="29" t="s">
        <v>602</v>
      </c>
      <c r="C43" s="46" t="s">
        <v>273</v>
      </c>
      <c r="D43" s="47"/>
      <c r="E43" s="266"/>
      <c r="F43" s="37" t="str">
        <f>IF(E43="","",MATCH(E43,AF43:BB43,0))</f>
        <v/>
      </c>
      <c r="H43" s="47"/>
      <c r="P43" s="51"/>
      <c r="R43" s="50" t="str">
        <f>IF(F43="","",INDEX(AF44:BB44,1,F43))</f>
        <v/>
      </c>
      <c r="S43" s="275" t="str">
        <f>IF(R43="","",IF(R43="無記号","",R43))</f>
        <v/>
      </c>
      <c r="T43" s="285"/>
      <c r="U43" s="279"/>
      <c r="V43" s="280"/>
      <c r="W43" s="280"/>
      <c r="X43" s="274"/>
      <c r="Y43" s="280"/>
      <c r="Z43" s="280"/>
      <c r="AA43" s="460"/>
      <c r="AB43" s="458"/>
      <c r="AC43" s="274"/>
      <c r="AD43" s="274"/>
      <c r="AE43" s="274"/>
      <c r="AF43" s="102" t="s">
        <v>129</v>
      </c>
      <c r="AG43" s="102" t="s">
        <v>130</v>
      </c>
      <c r="AH43" s="102" t="s">
        <v>131</v>
      </c>
      <c r="AI43" s="102" t="s">
        <v>132</v>
      </c>
      <c r="AJ43" s="102" t="s">
        <v>133</v>
      </c>
      <c r="AK43" s="102" t="s">
        <v>134</v>
      </c>
      <c r="AL43" s="102" t="s">
        <v>135</v>
      </c>
      <c r="AM43" s="102" t="s">
        <v>136</v>
      </c>
      <c r="AN43" s="102" t="s">
        <v>137</v>
      </c>
      <c r="AO43" s="102" t="s">
        <v>138</v>
      </c>
      <c r="AP43" s="102" t="s">
        <v>139</v>
      </c>
      <c r="AQ43" s="102" t="s">
        <v>140</v>
      </c>
      <c r="AR43" s="102" t="s">
        <v>141</v>
      </c>
      <c r="AS43" s="102" t="s">
        <v>142</v>
      </c>
      <c r="AT43" s="102" t="s">
        <v>143</v>
      </c>
      <c r="AU43" s="102" t="s">
        <v>144</v>
      </c>
      <c r="AV43" s="102" t="s">
        <v>145</v>
      </c>
      <c r="AW43" s="102" t="s">
        <v>146</v>
      </c>
      <c r="AX43" s="102" t="s">
        <v>147</v>
      </c>
      <c r="AY43" s="102" t="s">
        <v>148</v>
      </c>
      <c r="AZ43" s="102" t="s">
        <v>149</v>
      </c>
      <c r="BA43" s="102" t="s">
        <v>150</v>
      </c>
      <c r="BB43" s="102" t="s">
        <v>151</v>
      </c>
      <c r="BC43" s="102"/>
      <c r="BD43" s="102"/>
      <c r="BE43" s="102"/>
      <c r="BF43" s="102"/>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row>
    <row r="44" spans="1:114" s="37" customFormat="1" ht="75.75" customHeight="1" x14ac:dyDescent="0.15">
      <c r="A44" s="23"/>
      <c r="B44" s="24"/>
      <c r="C44" s="52"/>
      <c r="D44" s="53"/>
      <c r="E44" s="100" t="str">
        <f>IF(R44="","",IF(R44&gt;8,$AA$44,""))</f>
        <v/>
      </c>
      <c r="F44" s="54"/>
      <c r="G44" s="54"/>
      <c r="H44" s="53"/>
      <c r="I44" s="54"/>
      <c r="J44" s="54"/>
      <c r="K44" s="54"/>
      <c r="L44" s="54"/>
      <c r="M44" s="54"/>
      <c r="N44" s="54"/>
      <c r="O44" s="54"/>
      <c r="P44" s="55"/>
      <c r="Q44" s="54"/>
      <c r="R44" s="68" t="str">
        <f>IF(R43="","",VALUE(R43))</f>
        <v/>
      </c>
      <c r="S44" s="68"/>
      <c r="T44" s="278"/>
      <c r="U44" s="279"/>
      <c r="V44" s="280"/>
      <c r="W44" s="280"/>
      <c r="X44" s="274"/>
      <c r="Y44" s="280"/>
      <c r="Z44" s="280"/>
      <c r="AA44" s="290" t="s">
        <v>623</v>
      </c>
      <c r="AB44" s="458"/>
      <c r="AC44" s="274"/>
      <c r="AD44" s="274"/>
      <c r="AE44" s="274"/>
      <c r="AF44" s="281" t="s">
        <v>624</v>
      </c>
      <c r="AG44" s="281" t="s">
        <v>625</v>
      </c>
      <c r="AH44" s="281" t="s">
        <v>85</v>
      </c>
      <c r="AI44" s="281" t="s">
        <v>86</v>
      </c>
      <c r="AJ44" s="281" t="s">
        <v>88</v>
      </c>
      <c r="AK44" s="281" t="s">
        <v>90</v>
      </c>
      <c r="AL44" s="281" t="s">
        <v>92</v>
      </c>
      <c r="AM44" s="281" t="s">
        <v>94</v>
      </c>
      <c r="AN44" s="281" t="s">
        <v>96</v>
      </c>
      <c r="AO44" s="281" t="s">
        <v>98</v>
      </c>
      <c r="AP44" s="281" t="s">
        <v>100</v>
      </c>
      <c r="AQ44" s="281" t="s">
        <v>102</v>
      </c>
      <c r="AR44" s="281" t="s">
        <v>104</v>
      </c>
      <c r="AS44" s="281" t="s">
        <v>106</v>
      </c>
      <c r="AT44" s="281" t="s">
        <v>108</v>
      </c>
      <c r="AU44" s="281" t="s">
        <v>110</v>
      </c>
      <c r="AV44" s="281" t="s">
        <v>112</v>
      </c>
      <c r="AW44" s="281" t="s">
        <v>114</v>
      </c>
      <c r="AX44" s="281" t="s">
        <v>116</v>
      </c>
      <c r="AY44" s="281" t="s">
        <v>118</v>
      </c>
      <c r="AZ44" s="281" t="s">
        <v>120</v>
      </c>
      <c r="BA44" s="281" t="s">
        <v>122</v>
      </c>
      <c r="BB44" s="281" t="s">
        <v>124</v>
      </c>
      <c r="BC44" s="286"/>
      <c r="BD44" s="102"/>
      <c r="BE44" s="102"/>
      <c r="BF44" s="102"/>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row>
    <row r="45" spans="1:114" s="37" customFormat="1" ht="12.75" customHeight="1" x14ac:dyDescent="0.15">
      <c r="A45" s="24">
        <v>4</v>
      </c>
      <c r="B45" s="24"/>
      <c r="C45" s="39"/>
      <c r="D45" s="40"/>
      <c r="E45" s="61" t="s">
        <v>160</v>
      </c>
      <c r="F45" s="42"/>
      <c r="G45" s="42"/>
      <c r="H45" s="40"/>
      <c r="I45" s="42"/>
      <c r="J45" s="42"/>
      <c r="K45" s="42"/>
      <c r="L45" s="42"/>
      <c r="M45" s="42"/>
      <c r="N45" s="42"/>
      <c r="O45" s="42"/>
      <c r="P45" s="43"/>
      <c r="Q45" s="42"/>
      <c r="R45" s="44"/>
      <c r="S45" s="44"/>
      <c r="T45" s="265"/>
      <c r="U45" s="279"/>
      <c r="V45" s="280"/>
      <c r="W45" s="280"/>
      <c r="X45" s="274"/>
      <c r="Y45" s="280"/>
      <c r="Z45" s="280"/>
      <c r="AA45" s="460"/>
      <c r="AB45" s="458"/>
      <c r="AC45" s="274"/>
      <c r="AD45" s="274"/>
      <c r="AE45" s="98"/>
      <c r="AF45" s="283"/>
      <c r="AG45" s="283"/>
      <c r="AH45" s="283"/>
      <c r="AI45" s="283"/>
      <c r="AJ45" s="283"/>
      <c r="AK45" s="283"/>
      <c r="AL45" s="283"/>
      <c r="AM45" s="283"/>
      <c r="AN45" s="283"/>
      <c r="AO45" s="283"/>
      <c r="AP45" s="283"/>
      <c r="AQ45" s="283"/>
      <c r="AR45" s="283"/>
      <c r="AS45" s="283"/>
      <c r="AT45" s="283"/>
      <c r="AU45" s="283"/>
      <c r="AV45" s="283"/>
      <c r="AW45" s="283"/>
      <c r="AX45" s="283"/>
      <c r="AY45" s="283"/>
      <c r="AZ45" s="283"/>
      <c r="BA45" s="283"/>
      <c r="BB45" s="283"/>
      <c r="BC45" s="102"/>
      <c r="BD45" s="102"/>
      <c r="BE45" s="38"/>
      <c r="BF45" s="3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575</v>
      </c>
      <c r="B46" s="29" t="s">
        <v>577</v>
      </c>
      <c r="C46" s="46" t="s">
        <v>274</v>
      </c>
      <c r="D46" s="47"/>
      <c r="E46" s="179"/>
      <c r="F46" s="37" t="str">
        <f>IF(E46="","",MATCH(E46,AF46:BB46,0))</f>
        <v/>
      </c>
      <c r="H46" s="47"/>
      <c r="P46" s="51"/>
      <c r="R46" s="50" t="str">
        <f>IF(F46="","",INDEX(AF47:BB47,1,F46))</f>
        <v/>
      </c>
      <c r="S46" s="26" t="str">
        <f>IF(R46="","",IF(R46="無記号","",R46))</f>
        <v/>
      </c>
      <c r="T46" s="267"/>
      <c r="U46" s="279"/>
      <c r="V46" s="280"/>
      <c r="W46" s="280"/>
      <c r="X46" s="274"/>
      <c r="Y46" s="280"/>
      <c r="Z46" s="280"/>
      <c r="AA46" s="460"/>
      <c r="AB46" s="458"/>
      <c r="AC46" s="274"/>
      <c r="AD46" s="274"/>
      <c r="AE46" s="98"/>
      <c r="AF46" s="102" t="s">
        <v>578</v>
      </c>
      <c r="AG46" s="102" t="s">
        <v>579</v>
      </c>
      <c r="AH46" s="102" t="s">
        <v>608</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38"/>
      <c r="BF46" s="3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35" t="str">
        <f>IF(R44="","",IF(R44&gt;10,$AB$47,""))</f>
        <v/>
      </c>
      <c r="L47" s="54"/>
      <c r="M47" s="54"/>
      <c r="N47" s="54"/>
      <c r="O47" s="54"/>
      <c r="P47" s="55"/>
      <c r="Q47" s="54"/>
      <c r="R47" s="56"/>
      <c r="S47" s="56"/>
      <c r="T47" s="180"/>
      <c r="U47" s="279"/>
      <c r="V47" s="280"/>
      <c r="W47" s="280"/>
      <c r="X47" s="274"/>
      <c r="Y47" s="280"/>
      <c r="Z47" s="280"/>
      <c r="AA47" s="290" t="s">
        <v>590</v>
      </c>
      <c r="AB47" s="458" t="s">
        <v>416</v>
      </c>
      <c r="AC47" s="459" t="s">
        <v>509</v>
      </c>
      <c r="AD47" s="459" t="s">
        <v>510</v>
      </c>
      <c r="AE47" s="274"/>
      <c r="AF47" s="281" t="s">
        <v>626</v>
      </c>
      <c r="AG47" s="281" t="s">
        <v>627</v>
      </c>
      <c r="AH47" s="281" t="s">
        <v>628</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38"/>
      <c r="BF47" s="3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5</v>
      </c>
      <c r="B48" s="24"/>
      <c r="C48" s="39"/>
      <c r="D48" s="40"/>
      <c r="E48" s="41" t="s">
        <v>580</v>
      </c>
      <c r="F48" s="42"/>
      <c r="G48" s="42"/>
      <c r="H48" s="40"/>
      <c r="I48" s="42"/>
      <c r="J48" s="42"/>
      <c r="K48" s="42"/>
      <c r="L48" s="42"/>
      <c r="M48" s="42"/>
      <c r="N48" s="42"/>
      <c r="O48" s="42"/>
      <c r="P48" s="43"/>
      <c r="Q48" s="42"/>
      <c r="R48" s="44"/>
      <c r="S48" s="44"/>
      <c r="T48" s="265"/>
      <c r="U48" s="279"/>
      <c r="V48" s="280"/>
      <c r="W48" s="280"/>
      <c r="X48" s="274"/>
      <c r="Y48" s="280"/>
      <c r="Z48" s="280"/>
      <c r="AA48" s="460"/>
      <c r="AB48" s="458"/>
      <c r="AC48" s="274"/>
      <c r="AD48" s="274"/>
      <c r="AE48" s="274"/>
      <c r="AF48" s="281"/>
      <c r="AG48" s="281"/>
      <c r="AH48" s="281"/>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38"/>
      <c r="BF48" s="3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581</v>
      </c>
      <c r="B49" s="29" t="s">
        <v>582</v>
      </c>
      <c r="C49" s="46" t="s">
        <v>275</v>
      </c>
      <c r="D49" s="47"/>
      <c r="E49" s="268" t="s">
        <v>308</v>
      </c>
      <c r="F49" s="37">
        <f>IF(E49="","",MATCH(E49,AF49:BB49,0))</f>
        <v>1</v>
      </c>
      <c r="H49" s="47"/>
      <c r="M49" s="497" t="str">
        <f>IF(R7="10-",$AA$50,"")</f>
        <v/>
      </c>
      <c r="N49" s="497"/>
      <c r="O49" s="497"/>
      <c r="P49" s="51"/>
      <c r="R49" s="50" t="str">
        <f>IF(F49="","",INDEX(AF50:BB50,1,F49))</f>
        <v>無記号</v>
      </c>
      <c r="S49" s="26" t="str">
        <f>IF(R49="","",IF(R49="無記号","",R49))</f>
        <v/>
      </c>
      <c r="T49" s="267"/>
      <c r="U49" s="279"/>
      <c r="V49" s="280"/>
      <c r="W49" s="280"/>
      <c r="X49" s="274"/>
      <c r="Y49" s="280"/>
      <c r="Z49" s="280"/>
      <c r="AA49" s="460"/>
      <c r="AB49" s="458"/>
      <c r="AC49" s="274"/>
      <c r="AD49" s="274"/>
      <c r="AE49" s="274"/>
      <c r="AF49" s="102" t="s">
        <v>308</v>
      </c>
      <c r="AG49" s="102" t="s">
        <v>385</v>
      </c>
      <c r="AH49" s="102" t="s">
        <v>166</v>
      </c>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38"/>
      <c r="BF49" s="3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1" t="str">
        <f>IF(AND(R7="10-",R49="S"),$AB$50,"")</f>
        <v/>
      </c>
      <c r="F50" s="54"/>
      <c r="G50" s="54"/>
      <c r="H50" s="53"/>
      <c r="I50" s="54"/>
      <c r="J50" s="54"/>
      <c r="K50" s="54"/>
      <c r="L50" s="54"/>
      <c r="M50" s="498"/>
      <c r="N50" s="498"/>
      <c r="O50" s="498"/>
      <c r="P50" s="55"/>
      <c r="Q50" s="54"/>
      <c r="R50" s="56"/>
      <c r="S50" s="56"/>
      <c r="T50" s="180"/>
      <c r="U50" s="279"/>
      <c r="V50" s="280"/>
      <c r="W50" s="280"/>
      <c r="X50" s="274"/>
      <c r="Y50" s="280"/>
      <c r="Z50" s="280"/>
      <c r="AA50" s="459" t="s">
        <v>655</v>
      </c>
      <c r="AB50" s="459" t="s">
        <v>656</v>
      </c>
      <c r="AC50" s="274"/>
      <c r="AD50" s="274"/>
      <c r="AE50" s="274"/>
      <c r="AF50" s="102" t="s">
        <v>159</v>
      </c>
      <c r="AG50" s="281" t="s">
        <v>340</v>
      </c>
      <c r="AH50" s="281" t="s">
        <v>339</v>
      </c>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38"/>
      <c r="BF50" s="38"/>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6</v>
      </c>
      <c r="B51" s="24"/>
      <c r="C51" s="39"/>
      <c r="D51" s="40"/>
      <c r="E51" s="61" t="s">
        <v>160</v>
      </c>
      <c r="F51" s="42"/>
      <c r="G51" s="43"/>
      <c r="H51" s="40"/>
      <c r="I51" s="42"/>
      <c r="J51" s="42"/>
      <c r="K51" s="42"/>
      <c r="L51" s="42"/>
      <c r="M51" s="42"/>
      <c r="N51" s="42"/>
      <c r="O51" s="42"/>
      <c r="P51" s="43"/>
      <c r="Q51" s="40"/>
      <c r="R51" s="44"/>
      <c r="S51" s="44"/>
      <c r="T51" s="292"/>
      <c r="U51" s="282"/>
      <c r="V51" s="282"/>
      <c r="W51" s="282"/>
      <c r="X51" s="98"/>
      <c r="Y51" s="282"/>
      <c r="Z51" s="282"/>
      <c r="AA51" s="460"/>
      <c r="AB51" s="458"/>
      <c r="AC51" s="274"/>
      <c r="AD51" s="98"/>
      <c r="AE51" s="98"/>
      <c r="AF51" s="102"/>
      <c r="AG51" s="283"/>
      <c r="AH51" s="283"/>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2"/>
      <c r="BF51" s="102"/>
      <c r="BG51" s="98"/>
      <c r="BH51" s="98"/>
      <c r="BI51" s="98"/>
      <c r="BJ51" s="98"/>
      <c r="BN51" s="98"/>
      <c r="BO51" s="98"/>
      <c r="BP51" s="98"/>
      <c r="BQ51" s="98"/>
      <c r="BR51" s="98"/>
      <c r="BS51" s="98"/>
      <c r="BT51" s="98"/>
      <c r="BU51" s="98"/>
      <c r="BV51" s="98"/>
      <c r="BW51" s="98"/>
      <c r="BX51" s="98"/>
      <c r="BY51" s="98"/>
      <c r="BZ51" s="98"/>
      <c r="CA51" s="98"/>
      <c r="CB51" s="98"/>
      <c r="CC51" s="98"/>
      <c r="CD51" s="98"/>
      <c r="CE51" s="98"/>
      <c r="CF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518</v>
      </c>
      <c r="D52" s="47"/>
      <c r="E52" s="179"/>
      <c r="F52" s="37" t="str">
        <f>IF(E52="","",MATCH(E52,AF52:BB52,0))</f>
        <v/>
      </c>
      <c r="G52" s="51"/>
      <c r="H52" s="47"/>
      <c r="P52" s="51"/>
      <c r="Q52" s="47"/>
      <c r="R52" s="50" t="str">
        <f>IF(F52="","",INDEX(AF53:BB53,1,F52))</f>
        <v/>
      </c>
      <c r="S52" s="26" t="str">
        <f>IF(R52="","",IF(R52="無記号","",R52))</f>
        <v/>
      </c>
      <c r="T52" s="298"/>
      <c r="U52" s="282"/>
      <c r="V52" s="282"/>
      <c r="W52" s="282"/>
      <c r="X52" s="98"/>
      <c r="Y52" s="282"/>
      <c r="Z52" s="282"/>
      <c r="AA52" s="460"/>
      <c r="AB52" s="458"/>
      <c r="AC52" s="274"/>
      <c r="AD52" s="98"/>
      <c r="AE52" s="98"/>
      <c r="AF52" s="102" t="s">
        <v>521</v>
      </c>
      <c r="AG52" s="102" t="s">
        <v>522</v>
      </c>
      <c r="AH52" s="102" t="s">
        <v>58</v>
      </c>
      <c r="AI52" s="98"/>
      <c r="AJ52" s="102"/>
      <c r="AK52" s="102"/>
      <c r="AL52" s="98"/>
      <c r="AM52" s="102"/>
      <c r="AN52" s="102"/>
      <c r="AO52" s="102"/>
      <c r="AP52" s="102"/>
      <c r="AQ52" s="102"/>
      <c r="AR52" s="102"/>
      <c r="AS52" s="102"/>
      <c r="AT52" s="102"/>
      <c r="AU52" s="102"/>
      <c r="AV52" s="102"/>
      <c r="AW52" s="102"/>
      <c r="AX52" s="102"/>
      <c r="AY52" s="102"/>
      <c r="AZ52" s="102"/>
      <c r="BA52" s="102"/>
      <c r="BB52" s="102"/>
      <c r="BC52" s="102"/>
      <c r="BD52" s="102"/>
      <c r="BE52" s="102"/>
      <c r="BF52" s="102"/>
      <c r="BG52" s="98"/>
      <c r="BH52" s="98"/>
      <c r="BI52" s="98"/>
      <c r="BJ52" s="98"/>
      <c r="BN52" s="98"/>
      <c r="BO52" s="98"/>
      <c r="BP52" s="98"/>
      <c r="BQ52" s="98"/>
      <c r="BR52" s="98"/>
      <c r="BS52" s="98"/>
      <c r="BT52" s="98"/>
      <c r="BU52" s="98"/>
      <c r="BV52" s="98"/>
      <c r="BW52" s="98"/>
      <c r="BX52" s="98"/>
      <c r="BY52" s="98"/>
      <c r="BZ52" s="98"/>
      <c r="CA52" s="98"/>
      <c r="CB52" s="98"/>
      <c r="CC52" s="98"/>
      <c r="CD52" s="98"/>
      <c r="CE52" s="98"/>
      <c r="CF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81.75" customHeight="1" x14ac:dyDescent="0.15">
      <c r="A53" s="23"/>
      <c r="B53" s="24"/>
      <c r="C53" s="52"/>
      <c r="D53" s="53"/>
      <c r="E53" s="63" t="s">
        <v>650</v>
      </c>
      <c r="F53" s="54"/>
      <c r="G53" s="55"/>
      <c r="H53" s="53"/>
      <c r="I53" s="54"/>
      <c r="J53" s="54"/>
      <c r="K53" s="54"/>
      <c r="L53" s="54"/>
      <c r="M53" s="54"/>
      <c r="N53" s="54"/>
      <c r="O53" s="54"/>
      <c r="P53" s="55"/>
      <c r="Q53" s="53"/>
      <c r="R53" s="56"/>
      <c r="S53" s="56"/>
      <c r="T53" s="299"/>
      <c r="U53" s="282"/>
      <c r="V53" s="282"/>
      <c r="W53" s="282"/>
      <c r="X53" s="98"/>
      <c r="Y53" s="282"/>
      <c r="Z53" s="282"/>
      <c r="AA53" s="460"/>
      <c r="AB53" s="460"/>
      <c r="AC53" s="274"/>
      <c r="AD53" s="98"/>
      <c r="AE53" s="98"/>
      <c r="AF53" s="102" t="s">
        <v>651</v>
      </c>
      <c r="AG53" s="102" t="s">
        <v>652</v>
      </c>
      <c r="AH53" s="102" t="s">
        <v>653</v>
      </c>
      <c r="AI53" s="98"/>
      <c r="AJ53" s="102"/>
      <c r="AK53" s="102"/>
      <c r="AL53" s="98"/>
      <c r="AM53" s="102"/>
      <c r="AN53" s="102"/>
      <c r="AO53" s="102"/>
      <c r="AP53" s="102"/>
      <c r="AQ53" s="102"/>
      <c r="AR53" s="102"/>
      <c r="AS53" s="102"/>
      <c r="AT53" s="102"/>
      <c r="AU53" s="102"/>
      <c r="AV53" s="102"/>
      <c r="AW53" s="102"/>
      <c r="AX53" s="102"/>
      <c r="AY53" s="102"/>
      <c r="AZ53" s="102"/>
      <c r="BA53" s="102"/>
      <c r="BB53" s="102"/>
      <c r="BC53" s="102"/>
      <c r="BD53" s="102"/>
      <c r="BE53" s="102"/>
      <c r="BF53" s="102"/>
      <c r="BG53" s="98"/>
      <c r="BH53" s="98"/>
      <c r="BI53" s="98"/>
      <c r="BJ53" s="98"/>
      <c r="BN53" s="98"/>
      <c r="BO53" s="98"/>
      <c r="BP53" s="98"/>
      <c r="BQ53" s="98"/>
      <c r="BR53" s="98"/>
      <c r="BS53" s="98"/>
      <c r="BT53" s="98"/>
      <c r="BU53" s="98"/>
      <c r="BV53" s="98"/>
      <c r="BW53" s="98"/>
      <c r="BX53" s="98"/>
      <c r="BY53" s="98"/>
      <c r="BZ53" s="98"/>
      <c r="CA53" s="98"/>
      <c r="CB53" s="98"/>
      <c r="CC53" s="98"/>
      <c r="CD53" s="98"/>
      <c r="CE53" s="98"/>
      <c r="CF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7</v>
      </c>
      <c r="B54" s="24"/>
      <c r="C54" s="39"/>
      <c r="D54" s="40"/>
      <c r="E54" s="61" t="s">
        <v>160</v>
      </c>
      <c r="F54" s="42"/>
      <c r="G54" s="42"/>
      <c r="H54" s="40"/>
      <c r="I54" s="42"/>
      <c r="J54" s="42"/>
      <c r="K54" s="42"/>
      <c r="L54" s="42"/>
      <c r="M54" s="42"/>
      <c r="N54" s="42"/>
      <c r="O54" s="42"/>
      <c r="P54" s="43"/>
      <c r="Q54" s="42"/>
      <c r="R54" s="44"/>
      <c r="S54" s="44"/>
      <c r="T54" s="110"/>
      <c r="U54" s="282"/>
      <c r="V54" s="282"/>
      <c r="W54" s="282"/>
      <c r="X54" s="98"/>
      <c r="Y54" s="282"/>
      <c r="Z54" s="282"/>
      <c r="AA54" s="460"/>
      <c r="AB54" s="460"/>
      <c r="AC54" s="274"/>
      <c r="AD54" s="98"/>
      <c r="AE54" s="98"/>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38"/>
      <c r="BF54" s="38"/>
      <c r="BL54" s="98"/>
      <c r="BM54" s="98"/>
      <c r="BN54" s="98"/>
      <c r="BO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475</v>
      </c>
      <c r="B55" s="29" t="s">
        <v>384</v>
      </c>
      <c r="C55" s="46" t="s">
        <v>519</v>
      </c>
      <c r="D55" s="47"/>
      <c r="E55" s="220"/>
      <c r="F55" s="37" t="str">
        <f>IF(E55="","",MATCH(E55,AF55:BB55,0))</f>
        <v/>
      </c>
      <c r="H55" s="47"/>
      <c r="P55" s="51"/>
      <c r="R55" s="50" t="str">
        <f>IF(F55="","",INDEX(AF56:BB56,1,F55))</f>
        <v/>
      </c>
      <c r="S55" s="26" t="str">
        <f>IF(R55="","",IF(R55="無記号","",R55))</f>
        <v/>
      </c>
      <c r="T55" s="111"/>
      <c r="U55" s="282"/>
      <c r="V55" s="282"/>
      <c r="W55" s="282"/>
      <c r="X55" s="98"/>
      <c r="Y55" s="282"/>
      <c r="Z55" s="282"/>
      <c r="AA55" s="290" t="s">
        <v>548</v>
      </c>
      <c r="AB55" s="290" t="s">
        <v>550</v>
      </c>
      <c r="AC55" s="459" t="s">
        <v>552</v>
      </c>
      <c r="AD55" s="459" t="s">
        <v>553</v>
      </c>
      <c r="AE55" s="289" t="s">
        <v>554</v>
      </c>
      <c r="AF55" s="102" t="s">
        <v>154</v>
      </c>
      <c r="AG55" s="102" t="s">
        <v>155</v>
      </c>
      <c r="AH55" s="102" t="s">
        <v>363</v>
      </c>
      <c r="AI55" s="102" t="s">
        <v>157</v>
      </c>
      <c r="AJ55" s="102" t="s">
        <v>158</v>
      </c>
      <c r="AK55" s="102" t="s">
        <v>364</v>
      </c>
      <c r="AL55" s="102" t="s">
        <v>570</v>
      </c>
      <c r="AM55" s="102"/>
      <c r="AN55" s="102"/>
      <c r="AO55" s="102"/>
      <c r="AP55" s="102"/>
      <c r="AQ55" s="102"/>
      <c r="AR55" s="102"/>
      <c r="AS55" s="102"/>
      <c r="AT55" s="102"/>
      <c r="AU55" s="102"/>
      <c r="AV55" s="102"/>
      <c r="AW55" s="102"/>
      <c r="AX55" s="102"/>
      <c r="AY55" s="98"/>
      <c r="AZ55" s="102"/>
      <c r="BA55" s="102"/>
      <c r="BB55" s="102"/>
      <c r="BC55" s="102"/>
      <c r="BD55" s="102"/>
      <c r="BE55" s="38"/>
      <c r="BF55" s="38"/>
      <c r="BL55" s="98"/>
      <c r="BM55" s="98"/>
      <c r="BN55" s="98"/>
      <c r="BO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361</v>
      </c>
      <c r="B56" s="24"/>
      <c r="C56" s="52"/>
      <c r="D56" s="53"/>
      <c r="E56" s="181"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282"/>
      <c r="V56" s="282"/>
      <c r="W56" s="282"/>
      <c r="X56" s="98"/>
      <c r="Y56" s="282"/>
      <c r="Z56" s="282"/>
      <c r="AA56" s="290" t="s">
        <v>592</v>
      </c>
      <c r="AB56" s="460"/>
      <c r="AC56" s="274"/>
      <c r="AD56" s="98"/>
      <c r="AE56" s="98"/>
      <c r="AF56" s="283" t="s">
        <v>853</v>
      </c>
      <c r="AG56" s="283" t="s">
        <v>854</v>
      </c>
      <c r="AH56" s="283" t="s">
        <v>857</v>
      </c>
      <c r="AI56" s="283" t="s">
        <v>852</v>
      </c>
      <c r="AJ56" s="283" t="s">
        <v>856</v>
      </c>
      <c r="AK56" s="283" t="s">
        <v>858</v>
      </c>
      <c r="AL56" s="283" t="s">
        <v>159</v>
      </c>
      <c r="AM56" s="283"/>
      <c r="AN56" s="283"/>
      <c r="AO56" s="283"/>
      <c r="AP56" s="283"/>
      <c r="AQ56" s="283"/>
      <c r="AR56" s="283"/>
      <c r="AS56" s="283"/>
      <c r="AT56" s="283"/>
      <c r="AU56" s="283"/>
      <c r="AV56" s="283"/>
      <c r="AW56" s="283"/>
      <c r="AX56" s="283"/>
      <c r="AY56" s="98"/>
      <c r="AZ56" s="102"/>
      <c r="BA56" s="102"/>
      <c r="BB56" s="102"/>
      <c r="BC56" s="102"/>
      <c r="BD56" s="102"/>
      <c r="BE56" s="38"/>
      <c r="BF56" s="38"/>
      <c r="BL56" s="98"/>
      <c r="BM56" s="98"/>
      <c r="BN56" s="98"/>
      <c r="BO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v>8</v>
      </c>
      <c r="B57" s="24"/>
      <c r="C57" s="39"/>
      <c r="D57" s="40"/>
      <c r="E57" s="61" t="s">
        <v>160</v>
      </c>
      <c r="F57" s="42"/>
      <c r="G57" s="43"/>
      <c r="H57" s="40"/>
      <c r="I57" s="42"/>
      <c r="J57" s="42"/>
      <c r="K57" s="42"/>
      <c r="L57" s="42"/>
      <c r="M57" s="42"/>
      <c r="N57" s="42"/>
      <c r="O57" s="42"/>
      <c r="P57" s="43"/>
      <c r="Q57" s="40"/>
      <c r="R57" s="44"/>
      <c r="S57" s="44"/>
      <c r="T57" s="110"/>
      <c r="U57" s="282"/>
      <c r="V57" s="282"/>
      <c r="W57" s="282"/>
      <c r="X57" s="98"/>
      <c r="Y57" s="282"/>
      <c r="Z57" s="282"/>
      <c r="AA57" s="460"/>
      <c r="AB57" s="460"/>
      <c r="AC57" s="274"/>
      <c r="AD57" s="98"/>
      <c r="AE57" s="98"/>
      <c r="AF57" s="283"/>
      <c r="AG57" s="283"/>
      <c r="AH57" s="283"/>
      <c r="AI57" s="283"/>
      <c r="AJ57" s="283"/>
      <c r="AK57" s="283"/>
      <c r="AL57" s="283"/>
      <c r="AM57" s="283"/>
      <c r="AN57" s="283"/>
      <c r="AO57" s="283"/>
      <c r="AP57" s="283"/>
      <c r="AQ57" s="283"/>
      <c r="AR57" s="283"/>
      <c r="AS57" s="283"/>
      <c r="AT57" s="283"/>
      <c r="AU57" s="283"/>
      <c r="AV57" s="102"/>
      <c r="AW57" s="102"/>
      <c r="AX57" s="102"/>
      <c r="AY57" s="102"/>
      <c r="AZ57" s="102"/>
      <c r="BA57" s="102"/>
      <c r="BB57" s="102"/>
      <c r="BC57" s="102"/>
      <c r="BD57" s="102"/>
      <c r="BE57" s="38"/>
      <c r="BF57" s="38"/>
      <c r="BL57" s="98"/>
      <c r="BM57" s="98"/>
      <c r="BN57" s="98"/>
      <c r="BO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23"/>
      <c r="B58" s="29" t="s">
        <v>477</v>
      </c>
      <c r="C58" s="46" t="s">
        <v>520</v>
      </c>
      <c r="D58" s="47"/>
      <c r="E58" s="220"/>
      <c r="F58" s="37" t="str">
        <f>IF(E58="","",MATCH(E58,AF58:BB58,0))</f>
        <v/>
      </c>
      <c r="G58" s="51"/>
      <c r="H58" s="47"/>
      <c r="P58" s="51"/>
      <c r="Q58" s="47"/>
      <c r="R58" s="50" t="str">
        <f>IF(F58="","",INDEX(AF59:BB59,1,F58))</f>
        <v/>
      </c>
      <c r="S58" s="26" t="str">
        <f>IF(R58="","",IF(R58="無記号","",R58))</f>
        <v/>
      </c>
      <c r="T58" s="111"/>
      <c r="U58" s="282"/>
      <c r="V58" s="282"/>
      <c r="W58" s="282"/>
      <c r="X58" s="98"/>
      <c r="Y58" s="282"/>
      <c r="Z58" s="282"/>
      <c r="AA58" s="290" t="s">
        <v>549</v>
      </c>
      <c r="AB58" s="290" t="s">
        <v>551</v>
      </c>
      <c r="AC58" s="459" t="s">
        <v>552</v>
      </c>
      <c r="AD58" s="459" t="s">
        <v>553</v>
      </c>
      <c r="AE58" s="289" t="s">
        <v>554</v>
      </c>
      <c r="AF58" s="102" t="s">
        <v>152</v>
      </c>
      <c r="AG58" s="102" t="s">
        <v>524</v>
      </c>
      <c r="AH58" s="102" t="s">
        <v>154</v>
      </c>
      <c r="AI58" s="102" t="s">
        <v>155</v>
      </c>
      <c r="AJ58" s="102" t="s">
        <v>363</v>
      </c>
      <c r="AK58" s="102" t="s">
        <v>156</v>
      </c>
      <c r="AL58" s="102" t="s">
        <v>157</v>
      </c>
      <c r="AM58" s="102" t="s">
        <v>158</v>
      </c>
      <c r="AN58" s="102" t="s">
        <v>364</v>
      </c>
      <c r="AO58" s="102" t="s">
        <v>526</v>
      </c>
      <c r="AP58" s="102"/>
      <c r="AQ58" s="102"/>
      <c r="AR58" s="102"/>
      <c r="AS58" s="102"/>
      <c r="AT58" s="38"/>
      <c r="AU58" s="102"/>
      <c r="AV58" s="102"/>
      <c r="AW58" s="102"/>
      <c r="AX58" s="102"/>
      <c r="AY58" s="102"/>
      <c r="AZ58" s="102"/>
      <c r="BA58" s="102"/>
      <c r="BB58" s="102"/>
      <c r="BC58" s="102"/>
      <c r="BD58" s="102"/>
      <c r="BE58" s="38"/>
      <c r="BF58" s="38"/>
      <c r="BL58" s="98"/>
      <c r="BM58" s="98"/>
      <c r="BN58" s="98"/>
      <c r="BO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23"/>
      <c r="B59" s="24"/>
      <c r="C59" s="52"/>
      <c r="D59" s="53"/>
      <c r="E59" s="181"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282"/>
      <c r="V59" s="282"/>
      <c r="W59" s="282"/>
      <c r="X59" s="98"/>
      <c r="Y59" s="282"/>
      <c r="Z59" s="282"/>
      <c r="AA59" s="460"/>
      <c r="AB59" s="460"/>
      <c r="AC59" s="274"/>
      <c r="AD59" s="98"/>
      <c r="AE59" s="98"/>
      <c r="AF59" s="283" t="s">
        <v>523</v>
      </c>
      <c r="AG59" s="283" t="s">
        <v>852</v>
      </c>
      <c r="AH59" s="283" t="s">
        <v>853</v>
      </c>
      <c r="AI59" s="283" t="s">
        <v>854</v>
      </c>
      <c r="AJ59" s="283" t="s">
        <v>857</v>
      </c>
      <c r="AK59" s="283" t="s">
        <v>855</v>
      </c>
      <c r="AL59" s="283" t="s">
        <v>852</v>
      </c>
      <c r="AM59" s="283" t="s">
        <v>856</v>
      </c>
      <c r="AN59" s="283" t="s">
        <v>858</v>
      </c>
      <c r="AO59" s="102" t="s">
        <v>159</v>
      </c>
      <c r="AP59" s="102"/>
      <c r="AQ59" s="102"/>
      <c r="AR59" s="102"/>
      <c r="AS59" s="102"/>
      <c r="AT59" s="38"/>
      <c r="AU59" s="102"/>
      <c r="AV59" s="102"/>
      <c r="AW59" s="102"/>
      <c r="AX59" s="102"/>
      <c r="AY59" s="102"/>
      <c r="AZ59" s="102"/>
      <c r="BA59" s="102"/>
      <c r="BB59" s="102"/>
      <c r="BC59" s="102"/>
      <c r="BD59" s="102"/>
      <c r="BE59" s="38"/>
      <c r="BF59" s="38"/>
      <c r="BL59" s="98"/>
      <c r="BM59" s="98"/>
      <c r="BN59" s="98"/>
      <c r="BO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282"/>
      <c r="V60" s="282"/>
      <c r="W60" s="282"/>
      <c r="X60" s="98"/>
      <c r="Y60" s="282"/>
      <c r="Z60" s="282"/>
      <c r="AA60" s="460"/>
      <c r="AB60" s="460"/>
      <c r="AC60" s="274"/>
      <c r="AD60" s="98"/>
      <c r="AE60" s="98"/>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38"/>
      <c r="BF60" s="38"/>
      <c r="BL60" s="98"/>
      <c r="BM60" s="98"/>
      <c r="BN60" s="98"/>
      <c r="BO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478</v>
      </c>
      <c r="C61" s="38" t="s">
        <v>62</v>
      </c>
      <c r="E61" s="58"/>
      <c r="R61" s="26"/>
      <c r="S61" s="26" t="str">
        <f>IF(R61="","",IF(R61="無記号","",R61))</f>
        <v/>
      </c>
      <c r="T61" s="109"/>
      <c r="U61" s="282"/>
      <c r="V61" s="282"/>
      <c r="W61" s="282"/>
      <c r="X61" s="98"/>
      <c r="Y61" s="282"/>
      <c r="Z61" s="282"/>
      <c r="AA61" s="460"/>
      <c r="AB61" s="460"/>
      <c r="AC61" s="274"/>
      <c r="AD61" s="98"/>
      <c r="AE61" s="98"/>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38"/>
      <c r="BF61" s="38"/>
      <c r="BL61" s="98"/>
      <c r="BM61" s="98"/>
      <c r="BN61" s="98"/>
      <c r="BO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282"/>
      <c r="V62" s="282"/>
      <c r="W62" s="282"/>
      <c r="X62" s="98"/>
      <c r="Y62" s="282"/>
      <c r="Z62" s="282"/>
      <c r="AA62" s="460"/>
      <c r="AB62" s="460"/>
      <c r="AC62" s="274"/>
      <c r="AD62" s="98"/>
      <c r="AE62" s="98"/>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38"/>
      <c r="BF62" s="38"/>
      <c r="BL62" s="98"/>
      <c r="BM62" s="98"/>
      <c r="BN62" s="98"/>
      <c r="BO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282"/>
      <c r="V63" s="282"/>
      <c r="W63" s="282"/>
      <c r="X63" s="98"/>
      <c r="Y63" s="282"/>
      <c r="Z63" s="282"/>
      <c r="AA63" s="460"/>
      <c r="AB63" s="460"/>
      <c r="AC63" s="274"/>
      <c r="AD63" s="98"/>
      <c r="AE63" s="98"/>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38"/>
      <c r="BF63" s="38"/>
      <c r="BL63" s="98"/>
      <c r="BM63" s="98"/>
      <c r="BN63" s="98"/>
      <c r="BO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479</v>
      </c>
      <c r="C64" s="38" t="s">
        <v>61</v>
      </c>
      <c r="E64" s="58"/>
      <c r="R64" s="26"/>
      <c r="S64" s="26" t="str">
        <f>IF(R64="","",IF(R64="無記号","",R64))</f>
        <v/>
      </c>
      <c r="T64" s="109"/>
      <c r="U64" s="282"/>
      <c r="V64" s="282"/>
      <c r="W64" s="282"/>
      <c r="X64" s="282"/>
      <c r="Y64" s="282"/>
      <c r="Z64" s="282"/>
      <c r="AA64" s="460"/>
      <c r="AB64" s="460"/>
      <c r="AC64" s="274"/>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L64" s="98"/>
      <c r="BM64" s="98"/>
      <c r="BN64" s="98"/>
      <c r="BO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282"/>
      <c r="V65" s="282"/>
      <c r="W65" s="282"/>
      <c r="X65" s="282"/>
      <c r="Y65" s="282"/>
      <c r="Z65" s="282"/>
      <c r="AA65" s="460"/>
      <c r="AB65" s="460"/>
      <c r="AC65" s="274"/>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L65" s="98"/>
      <c r="BM65" s="98"/>
      <c r="BN65" s="98"/>
      <c r="BO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9</v>
      </c>
      <c r="B66" s="24"/>
      <c r="C66" s="39"/>
      <c r="D66" s="40"/>
      <c r="E66" s="41" t="s">
        <v>632</v>
      </c>
      <c r="F66" s="42"/>
      <c r="G66" s="42"/>
      <c r="H66" s="40"/>
      <c r="I66" s="42"/>
      <c r="J66" s="42"/>
      <c r="K66" s="42"/>
      <c r="L66" s="42"/>
      <c r="M66" s="42"/>
      <c r="N66" s="42"/>
      <c r="O66" s="42"/>
      <c r="P66" s="43"/>
      <c r="Q66" s="42"/>
      <c r="R66" s="44"/>
      <c r="S66" s="44"/>
      <c r="T66" s="292"/>
      <c r="U66" s="282"/>
      <c r="V66" s="282"/>
      <c r="W66" s="282"/>
      <c r="X66" s="282"/>
      <c r="Y66" s="282"/>
      <c r="Z66" s="282"/>
      <c r="AA66" s="460"/>
      <c r="AB66" s="460"/>
      <c r="AC66" s="274"/>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c r="DE66" s="98"/>
      <c r="DF66" s="98"/>
      <c r="DG66" s="98"/>
      <c r="DH66" s="98"/>
      <c r="DI66" s="98"/>
      <c r="DJ66" s="98"/>
    </row>
    <row r="67" spans="1:114" s="37" customFormat="1" ht="16.5" customHeight="1" x14ac:dyDescent="0.15">
      <c r="A67" s="23"/>
      <c r="B67" s="29" t="s">
        <v>633</v>
      </c>
      <c r="C67" s="46" t="s">
        <v>162</v>
      </c>
      <c r="D67" s="47"/>
      <c r="E67" s="183" t="s">
        <v>386</v>
      </c>
      <c r="F67" s="37">
        <f>IF(E67="","",MATCH(E67,AF67:BD67,0))</f>
        <v>1</v>
      </c>
      <c r="H67" s="47"/>
      <c r="P67" s="51"/>
      <c r="R67" s="50" t="str">
        <f>IF(F67="","",INDEX(AF68:BD68,1,F67))</f>
        <v>無記号</v>
      </c>
      <c r="S67" s="26" t="str">
        <f>IF(R67="","",IF(R67="無記号","",R67))</f>
        <v/>
      </c>
      <c r="T67" s="51"/>
      <c r="U67" s="98"/>
      <c r="V67" s="98"/>
      <c r="W67" s="98"/>
      <c r="X67" s="98"/>
      <c r="Y67" s="98"/>
      <c r="Z67" s="98"/>
      <c r="AA67" s="458"/>
      <c r="AB67" s="458"/>
      <c r="AC67" s="274"/>
      <c r="AD67" s="98"/>
      <c r="AE67" s="98"/>
      <c r="AF67" s="102" t="s">
        <v>386</v>
      </c>
      <c r="AG67" s="102" t="s">
        <v>387</v>
      </c>
      <c r="AH67" s="102" t="s">
        <v>388</v>
      </c>
      <c r="AI67" s="102" t="s">
        <v>389</v>
      </c>
      <c r="AJ67" s="102" t="s">
        <v>390</v>
      </c>
      <c r="AK67" s="102" t="s">
        <v>391</v>
      </c>
      <c r="AL67" s="102" t="s">
        <v>392</v>
      </c>
      <c r="AM67" s="102" t="s">
        <v>393</v>
      </c>
      <c r="AN67" s="102" t="s">
        <v>394</v>
      </c>
      <c r="AO67" s="102" t="s">
        <v>395</v>
      </c>
      <c r="AP67" s="102" t="s">
        <v>396</v>
      </c>
      <c r="AQ67" s="102" t="s">
        <v>397</v>
      </c>
      <c r="AR67" s="102" t="s">
        <v>398</v>
      </c>
      <c r="AS67" s="102" t="s">
        <v>399</v>
      </c>
      <c r="AT67" s="102" t="s">
        <v>400</v>
      </c>
      <c r="AU67" s="102" t="s">
        <v>401</v>
      </c>
      <c r="AV67" s="102" t="s">
        <v>402</v>
      </c>
      <c r="AW67" s="102" t="s">
        <v>403</v>
      </c>
      <c r="AX67" s="102" t="s">
        <v>404</v>
      </c>
      <c r="AY67" s="102" t="s">
        <v>405</v>
      </c>
      <c r="AZ67" s="102" t="s">
        <v>406</v>
      </c>
      <c r="BA67" s="102" t="s">
        <v>407</v>
      </c>
      <c r="BB67" s="102" t="s">
        <v>408</v>
      </c>
      <c r="BC67" s="102" t="s">
        <v>409</v>
      </c>
      <c r="BD67" s="102" t="s">
        <v>410</v>
      </c>
      <c r="BE67" s="102"/>
      <c r="BF67" s="102"/>
      <c r="BG67" s="98"/>
      <c r="BH67" s="98"/>
      <c r="BI67" s="98"/>
      <c r="BJ67" s="98"/>
      <c r="BN67" s="98"/>
      <c r="BO67" s="98"/>
      <c r="BP67" s="98"/>
      <c r="BQ67" s="98"/>
      <c r="BR67" s="98"/>
      <c r="BS67" s="98"/>
      <c r="BT67" s="98"/>
      <c r="BU67" s="98"/>
      <c r="BV67" s="98"/>
      <c r="BW67" s="98"/>
      <c r="BX67" s="98"/>
      <c r="BY67" s="98"/>
      <c r="BZ67" s="98"/>
      <c r="CA67" s="98"/>
      <c r="CB67" s="98"/>
      <c r="CC67" s="98"/>
      <c r="CD67" s="98"/>
      <c r="CE67" s="98"/>
      <c r="CF67" s="98"/>
      <c r="CG67" s="98"/>
      <c r="CH67" s="98"/>
      <c r="CI67" s="98"/>
      <c r="CJ67" s="98"/>
      <c r="CK67" s="98"/>
      <c r="CL67" s="98"/>
      <c r="CM67" s="98"/>
      <c r="CN67" s="98"/>
      <c r="CO67" s="98"/>
      <c r="CP67" s="98"/>
      <c r="CQ67" s="98"/>
      <c r="CR67" s="98"/>
      <c r="CS67" s="98"/>
      <c r="CT67" s="98"/>
      <c r="CU67" s="98"/>
      <c r="CV67" s="98"/>
      <c r="CW67" s="98"/>
      <c r="CX67" s="98"/>
      <c r="CY67" s="98"/>
      <c r="CZ67" s="98"/>
      <c r="DA67" s="98"/>
      <c r="DB67" s="98"/>
      <c r="DC67" s="98"/>
      <c r="DD67" s="98"/>
      <c r="DE67" s="98"/>
      <c r="DF67" s="98"/>
      <c r="DG67" s="98"/>
      <c r="DH67" s="98"/>
      <c r="DI67" s="98"/>
      <c r="DJ67" s="98"/>
    </row>
    <row r="68" spans="1:114" s="37" customFormat="1" ht="16.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8"/>
      <c r="V68" s="98"/>
      <c r="W68" s="98"/>
      <c r="X68" s="98"/>
      <c r="Y68" s="98"/>
      <c r="Z68" s="98"/>
      <c r="AA68" s="459" t="s">
        <v>634</v>
      </c>
      <c r="AB68" s="459" t="s">
        <v>417</v>
      </c>
      <c r="AC68" s="274" t="s">
        <v>484</v>
      </c>
      <c r="AD68" s="274" t="s">
        <v>485</v>
      </c>
      <c r="AE68" s="98"/>
      <c r="AF68" s="102" t="s">
        <v>159</v>
      </c>
      <c r="AG68" s="283" t="s">
        <v>341</v>
      </c>
      <c r="AH68" s="283" t="s">
        <v>859</v>
      </c>
      <c r="AI68" s="283" t="s">
        <v>87</v>
      </c>
      <c r="AJ68" s="283" t="s">
        <v>89</v>
      </c>
      <c r="AK68" s="283" t="s">
        <v>91</v>
      </c>
      <c r="AL68" s="283" t="s">
        <v>93</v>
      </c>
      <c r="AM68" s="283" t="s">
        <v>95</v>
      </c>
      <c r="AN68" s="283" t="s">
        <v>97</v>
      </c>
      <c r="AO68" s="283" t="s">
        <v>99</v>
      </c>
      <c r="AP68" s="283" t="s">
        <v>101</v>
      </c>
      <c r="AQ68" s="283" t="s">
        <v>103</v>
      </c>
      <c r="AR68" s="283" t="s">
        <v>105</v>
      </c>
      <c r="AS68" s="283" t="s">
        <v>107</v>
      </c>
      <c r="AT68" s="283" t="s">
        <v>109</v>
      </c>
      <c r="AU68" s="283" t="s">
        <v>111</v>
      </c>
      <c r="AV68" s="283" t="s">
        <v>113</v>
      </c>
      <c r="AW68" s="283" t="s">
        <v>115</v>
      </c>
      <c r="AX68" s="283" t="s">
        <v>117</v>
      </c>
      <c r="AY68" s="283" t="s">
        <v>119</v>
      </c>
      <c r="AZ68" s="283" t="s">
        <v>121</v>
      </c>
      <c r="BA68" s="283" t="s">
        <v>123</v>
      </c>
      <c r="BB68" s="283" t="s">
        <v>125</v>
      </c>
      <c r="BC68" s="283" t="s">
        <v>126</v>
      </c>
      <c r="BD68" s="283" t="s">
        <v>127</v>
      </c>
      <c r="BE68" s="102"/>
      <c r="BF68" s="102"/>
      <c r="BG68" s="98"/>
      <c r="BH68" s="98"/>
      <c r="BI68" s="98"/>
      <c r="BJ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c r="CK68" s="98"/>
      <c r="CL68" s="98"/>
      <c r="CM68" s="98"/>
      <c r="CN68" s="98"/>
      <c r="CO68" s="98"/>
      <c r="CP68" s="98"/>
      <c r="CQ68" s="98"/>
      <c r="CR68" s="98"/>
      <c r="CS68" s="98"/>
      <c r="CT68" s="98"/>
      <c r="CU68" s="98"/>
      <c r="CV68" s="98"/>
      <c r="CW68" s="98"/>
      <c r="CX68" s="98"/>
      <c r="CY68" s="98"/>
      <c r="CZ68" s="98"/>
      <c r="DA68" s="98"/>
      <c r="DB68" s="98"/>
      <c r="DC68" s="98"/>
      <c r="DD68" s="98"/>
      <c r="DE68" s="98"/>
      <c r="DF68" s="98"/>
      <c r="DG68" s="98"/>
      <c r="DH68" s="98"/>
      <c r="DI68" s="98"/>
      <c r="DJ68" s="98"/>
    </row>
    <row r="69" spans="1:114" s="37" customFormat="1" ht="16.5" customHeight="1" x14ac:dyDescent="0.15">
      <c r="A69" s="23"/>
      <c r="B69" s="24"/>
      <c r="C69" s="38"/>
      <c r="E69" s="58"/>
      <c r="R69" s="26"/>
      <c r="S69" s="26"/>
      <c r="U69" s="98"/>
      <c r="V69" s="98"/>
      <c r="W69" s="98"/>
      <c r="X69" s="98"/>
      <c r="Y69" s="98"/>
      <c r="Z69" s="98"/>
      <c r="AA69" s="459" t="s">
        <v>512</v>
      </c>
      <c r="AB69" s="458"/>
      <c r="AC69" s="274"/>
      <c r="AD69" s="98"/>
      <c r="AE69" s="98"/>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38"/>
      <c r="BF69" s="38"/>
      <c r="BL69" s="98"/>
      <c r="BM69" s="98"/>
      <c r="BN69" s="98"/>
      <c r="BO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U70" s="98"/>
      <c r="V70" s="98"/>
      <c r="W70" s="98"/>
      <c r="X70" s="98"/>
      <c r="Y70" s="98"/>
      <c r="Z70" s="98"/>
      <c r="AA70" s="458"/>
      <c r="AB70" s="458"/>
      <c r="AC70" s="274"/>
      <c r="AD70" s="98"/>
      <c r="AE70" s="98"/>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38"/>
      <c r="BF70" s="38"/>
      <c r="BL70" s="98"/>
      <c r="BM70" s="98"/>
      <c r="BN70" s="98"/>
      <c r="BO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U71" s="98"/>
      <c r="V71" s="98"/>
      <c r="W71" s="98"/>
      <c r="X71" s="98"/>
      <c r="Y71" s="98"/>
      <c r="Z71" s="98"/>
      <c r="AA71" s="458"/>
      <c r="AB71" s="458"/>
      <c r="AC71" s="274"/>
      <c r="AD71" s="98"/>
      <c r="AE71" s="98"/>
      <c r="AF71" s="102"/>
      <c r="AG71" s="102"/>
      <c r="AH71" s="102"/>
      <c r="AI71" s="102"/>
      <c r="AJ71" s="102"/>
      <c r="AK71" s="102"/>
      <c r="AL71" s="102"/>
      <c r="AM71" s="102"/>
      <c r="AN71" s="102"/>
      <c r="AO71" s="102"/>
      <c r="AP71" s="102"/>
      <c r="AQ71" s="102"/>
      <c r="AR71" s="102"/>
      <c r="AS71" s="102"/>
      <c r="AT71" s="102"/>
      <c r="AU71" s="102"/>
      <c r="AV71" s="102"/>
      <c r="AW71" s="102"/>
      <c r="AX71" s="102"/>
      <c r="AY71" s="102"/>
      <c r="AZ71" s="102"/>
      <c r="BA71" s="102"/>
      <c r="BB71" s="102"/>
      <c r="BC71" s="102"/>
      <c r="BD71" s="102"/>
      <c r="BE71" s="38"/>
      <c r="BF71" s="38"/>
      <c r="BL71" s="98"/>
      <c r="BM71" s="98"/>
      <c r="BN71" s="98"/>
      <c r="BO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U72" s="98"/>
      <c r="V72" s="98"/>
      <c r="W72" s="98"/>
      <c r="X72" s="98"/>
      <c r="Y72" s="98"/>
      <c r="Z72" s="98"/>
      <c r="AA72" s="458"/>
      <c r="AB72" s="458"/>
      <c r="AC72" s="274"/>
      <c r="AD72" s="98"/>
      <c r="AE72" s="98"/>
      <c r="AF72" s="102"/>
      <c r="AG72" s="102"/>
      <c r="AH72" s="102"/>
      <c r="AI72" s="102"/>
      <c r="AJ72" s="102"/>
      <c r="AK72" s="102"/>
      <c r="AL72" s="102"/>
      <c r="AM72" s="102"/>
      <c r="AN72" s="102"/>
      <c r="AO72" s="102"/>
      <c r="AP72" s="102"/>
      <c r="AQ72" s="102"/>
      <c r="AR72" s="102"/>
      <c r="AS72" s="102"/>
      <c r="AT72" s="102"/>
      <c r="AU72" s="102"/>
      <c r="AV72" s="102"/>
      <c r="AW72" s="102"/>
      <c r="AX72" s="102"/>
      <c r="AY72" s="102"/>
      <c r="AZ72" s="102"/>
      <c r="BA72" s="102"/>
      <c r="BB72" s="102"/>
      <c r="BC72" s="102"/>
      <c r="BD72" s="102"/>
      <c r="BE72" s="38"/>
      <c r="BF72" s="38"/>
      <c r="BL72" s="98"/>
      <c r="BM72" s="98"/>
      <c r="BN72" s="98"/>
      <c r="BO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U73" s="98"/>
      <c r="V73" s="98"/>
      <c r="W73" s="98"/>
      <c r="X73" s="98"/>
      <c r="Y73" s="98"/>
      <c r="Z73" s="98"/>
      <c r="AA73" s="458"/>
      <c r="AB73" s="458"/>
      <c r="AC73" s="274"/>
      <c r="AD73" s="98"/>
      <c r="AE73" s="98"/>
      <c r="AF73" s="102"/>
      <c r="AG73" s="102"/>
      <c r="AH73" s="102"/>
      <c r="AI73" s="102"/>
      <c r="AJ73" s="102"/>
      <c r="AK73" s="102"/>
      <c r="AL73" s="102"/>
      <c r="AM73" s="102"/>
      <c r="AN73" s="102"/>
      <c r="AO73" s="102"/>
      <c r="AP73" s="102"/>
      <c r="AQ73" s="102"/>
      <c r="AR73" s="102"/>
      <c r="AS73" s="102"/>
      <c r="AT73" s="102"/>
      <c r="AU73" s="102"/>
      <c r="AV73" s="102"/>
      <c r="AW73" s="102"/>
      <c r="AX73" s="102"/>
      <c r="AY73" s="102"/>
      <c r="AZ73" s="102"/>
      <c r="BA73" s="102"/>
      <c r="BB73" s="102"/>
      <c r="BC73" s="102"/>
      <c r="BD73" s="102"/>
      <c r="BE73" s="38"/>
      <c r="BF73" s="38"/>
      <c r="BL73" s="98"/>
      <c r="BM73" s="98"/>
      <c r="BN73" s="98"/>
      <c r="BO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U74" s="98"/>
      <c r="V74" s="98"/>
      <c r="W74" s="98"/>
      <c r="X74" s="98"/>
      <c r="Y74" s="98"/>
      <c r="Z74" s="98"/>
      <c r="AA74" s="458"/>
      <c r="AB74" s="458"/>
      <c r="AC74" s="274"/>
      <c r="AD74" s="98"/>
      <c r="AE74" s="98"/>
      <c r="AF74" s="102"/>
      <c r="AG74" s="102"/>
      <c r="AH74" s="102"/>
      <c r="AI74" s="102"/>
      <c r="AJ74" s="102"/>
      <c r="AK74" s="102"/>
      <c r="AL74" s="102"/>
      <c r="AM74" s="102"/>
      <c r="AN74" s="102"/>
      <c r="AO74" s="102"/>
      <c r="AP74" s="102"/>
      <c r="AQ74" s="102"/>
      <c r="AR74" s="102"/>
      <c r="AS74" s="102"/>
      <c r="AT74" s="102"/>
      <c r="AU74" s="102"/>
      <c r="AV74" s="102"/>
      <c r="AW74" s="102"/>
      <c r="AX74" s="102"/>
      <c r="AY74" s="102"/>
      <c r="AZ74" s="102"/>
      <c r="BA74" s="102"/>
      <c r="BB74" s="102"/>
      <c r="BC74" s="102"/>
      <c r="BD74" s="102"/>
      <c r="BE74" s="38"/>
      <c r="BF74" s="38"/>
      <c r="BL74" s="98"/>
      <c r="BM74" s="98"/>
      <c r="BN74" s="98"/>
      <c r="BO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U75" s="98"/>
      <c r="V75" s="98"/>
      <c r="W75" s="98"/>
      <c r="X75" s="98"/>
      <c r="Y75" s="98"/>
      <c r="Z75" s="98"/>
      <c r="AA75" s="458"/>
      <c r="AB75" s="458"/>
      <c r="AC75" s="274"/>
      <c r="AD75" s="98"/>
      <c r="AE75" s="98"/>
      <c r="AF75" s="102"/>
      <c r="AG75" s="102"/>
      <c r="AH75" s="102"/>
      <c r="AI75" s="102"/>
      <c r="AJ75" s="102"/>
      <c r="AK75" s="102"/>
      <c r="AL75" s="102"/>
      <c r="AM75" s="102"/>
      <c r="AN75" s="102"/>
      <c r="AO75" s="102"/>
      <c r="AP75" s="102"/>
      <c r="AQ75" s="102"/>
      <c r="AR75" s="102"/>
      <c r="AS75" s="102"/>
      <c r="AT75" s="102"/>
      <c r="AU75" s="102"/>
      <c r="AV75" s="102"/>
      <c r="AW75" s="102"/>
      <c r="AX75" s="102"/>
      <c r="AY75" s="102"/>
      <c r="AZ75" s="102"/>
      <c r="BA75" s="102"/>
      <c r="BB75" s="102"/>
      <c r="BC75" s="102"/>
      <c r="BD75" s="102"/>
      <c r="BE75" s="38"/>
      <c r="BF75" s="38"/>
      <c r="BL75" s="98"/>
      <c r="BM75" s="98"/>
      <c r="BN75" s="98"/>
      <c r="BO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U76" s="98"/>
      <c r="V76" s="98"/>
      <c r="W76" s="98"/>
      <c r="X76" s="98"/>
      <c r="Y76" s="98"/>
      <c r="Z76" s="98"/>
      <c r="AA76" s="458"/>
      <c r="AB76" s="458"/>
      <c r="AC76" s="274"/>
      <c r="AD76" s="98"/>
      <c r="AE76" s="98"/>
      <c r="AF76" s="102"/>
      <c r="AG76" s="102"/>
      <c r="AH76" s="102"/>
      <c r="AI76" s="102"/>
      <c r="AJ76" s="102"/>
      <c r="AK76" s="102"/>
      <c r="AL76" s="102"/>
      <c r="AM76" s="102"/>
      <c r="AN76" s="102"/>
      <c r="AO76" s="102"/>
      <c r="AP76" s="102"/>
      <c r="AQ76" s="102"/>
      <c r="AR76" s="102"/>
      <c r="AS76" s="102"/>
      <c r="AT76" s="102"/>
      <c r="AU76" s="102"/>
      <c r="AV76" s="102"/>
      <c r="AW76" s="102"/>
      <c r="AX76" s="102"/>
      <c r="AY76" s="102"/>
      <c r="AZ76" s="102"/>
      <c r="BA76" s="102"/>
      <c r="BB76" s="102"/>
      <c r="BC76" s="102"/>
      <c r="BD76" s="102"/>
      <c r="BE76" s="38"/>
      <c r="BF76" s="38"/>
      <c r="BL76" s="98"/>
      <c r="BM76" s="98"/>
      <c r="BN76" s="98"/>
      <c r="BO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U77" s="98"/>
      <c r="V77" s="98"/>
      <c r="W77" s="98"/>
      <c r="X77" s="98"/>
      <c r="Y77" s="98"/>
      <c r="Z77" s="98"/>
      <c r="AA77" s="458"/>
      <c r="AB77" s="458"/>
      <c r="AC77" s="274"/>
      <c r="AD77" s="98"/>
      <c r="AE77" s="98"/>
      <c r="AF77" s="102"/>
      <c r="AG77" s="102"/>
      <c r="AH77" s="102"/>
      <c r="AI77" s="102"/>
      <c r="AJ77" s="102"/>
      <c r="AK77" s="102"/>
      <c r="AL77" s="102"/>
      <c r="AM77" s="102"/>
      <c r="AN77" s="102"/>
      <c r="AO77" s="102"/>
      <c r="AP77" s="102"/>
      <c r="AQ77" s="102"/>
      <c r="AR77" s="102"/>
      <c r="AS77" s="102"/>
      <c r="AT77" s="102"/>
      <c r="AU77" s="102"/>
      <c r="AV77" s="102"/>
      <c r="AW77" s="102"/>
      <c r="AX77" s="102"/>
      <c r="AY77" s="102"/>
      <c r="AZ77" s="102"/>
      <c r="BA77" s="102"/>
      <c r="BB77" s="102"/>
      <c r="BC77" s="102"/>
      <c r="BD77" s="102"/>
      <c r="BE77" s="38"/>
      <c r="BF77" s="38"/>
      <c r="BL77" s="98"/>
      <c r="BM77" s="98"/>
      <c r="BN77" s="98"/>
      <c r="BO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objects="1" selectLockedCells="1"/>
  <mergeCells count="9">
    <mergeCell ref="M49:O50"/>
    <mergeCell ref="K1:O1"/>
    <mergeCell ref="K3:O3"/>
    <mergeCell ref="C2:E2"/>
    <mergeCell ref="L29:M29"/>
    <mergeCell ref="E3:I3"/>
    <mergeCell ref="I5:O5"/>
    <mergeCell ref="K2:O2"/>
    <mergeCell ref="H8:P8"/>
  </mergeCells>
  <phoneticPr fontId="2"/>
  <conditionalFormatting sqref="E8">
    <cfRule type="expression" dxfId="29" priority="1" stopIfTrue="1">
      <formula>$R$7="10-"</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$AF$58:$AO$58</formula1>
    </dataValidation>
    <dataValidation type="list" allowBlank="1" showInputMessage="1" showErrorMessage="1" sqref="E55" xr:uid="{00000000-0002-0000-0100-000003000000}">
      <formula1>$AF$55:$AL$55</formula1>
    </dataValidation>
    <dataValidation type="list" allowBlank="1" showInputMessage="1" showErrorMessage="1" sqref="E46" xr:uid="{00000000-0002-0000-0100-000004000000}">
      <formula1>$AF$46:$AH$46</formula1>
    </dataValidation>
    <dataValidation type="list" allowBlank="1" showInputMessage="1" showErrorMessage="1" sqref="E43" xr:uid="{00000000-0002-0000-0100-000005000000}">
      <formula1>$AF$43:$AT$43</formula1>
    </dataValidation>
    <dataValidation type="list" allowBlank="1" showInputMessage="1" showErrorMessage="1" sqref="E28" xr:uid="{00000000-0002-0000-0100-000006000000}">
      <formula1>$AF$28:$AG$28</formula1>
    </dataValidation>
    <dataValidation type="list" allowBlank="1" showInputMessage="1" showErrorMessage="1" sqref="E52" xr:uid="{00000000-0002-0000-0100-000007000000}">
      <formula1>$AF$52:$AH$52</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422" hidden="1" customWidth="1"/>
    <col min="30" max="30" width="15.625" style="12" hidden="1" customWidth="1"/>
    <col min="31" max="31" width="6.5" style="12" hidden="1" customWidth="1"/>
    <col min="32" max="51" width="5.5" style="38" hidden="1" customWidth="1"/>
    <col min="52" max="58" width="5.5" style="38" customWidth="1"/>
    <col min="59" max="69" width="8.125" style="12" customWidth="1"/>
    <col min="70" max="88" width="5.125" style="12" customWidth="1"/>
    <col min="89" max="16384" width="5.125" style="12"/>
  </cols>
  <sheetData>
    <row r="1" spans="1:109" s="24" customFormat="1" ht="16.5" customHeight="1" x14ac:dyDescent="0.15">
      <c r="A1" s="70"/>
      <c r="C1" s="169" t="s">
        <v>630</v>
      </c>
      <c r="D1" s="170"/>
      <c r="E1" s="172"/>
      <c r="K1" s="499" t="s">
        <v>493</v>
      </c>
      <c r="L1" s="499"/>
      <c r="M1" s="499"/>
      <c r="N1" s="499"/>
      <c r="O1" s="499"/>
      <c r="R1" s="71"/>
      <c r="S1" s="71"/>
      <c r="AA1" s="422"/>
      <c r="AB1" s="422"/>
      <c r="AC1" s="42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501" t="s">
        <v>596</v>
      </c>
      <c r="D2" s="501"/>
      <c r="E2" s="501"/>
      <c r="K2" s="510" t="s">
        <v>300</v>
      </c>
      <c r="L2" s="510"/>
      <c r="M2" s="510"/>
      <c r="N2" s="510"/>
      <c r="O2" s="510"/>
      <c r="Q2" s="66"/>
      <c r="R2" s="66"/>
      <c r="S2" s="66"/>
      <c r="AA2" s="422"/>
      <c r="AB2" s="422"/>
      <c r="AC2" s="42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289</v>
      </c>
      <c r="D3" s="29"/>
      <c r="E3" s="516" t="str">
        <f>IF(OR(E8&lt;&gt;"",E26&lt;&gt;"",,E11=AC10),$AB$3,
IF(OR(E7="",E10="",E49="",E52="",E55="",E58="",E13="",E16="",E19="",E22="",E25=""),$AA$3,
IF(OR(E8&lt;&gt;"",E17&lt;&gt;""),$AB$3,
CONCATENATE(T7,T34,T28,T31,T40,T43,T10,T49,T52,T55,T58,T61,T13,T16,T19,T73,T76,T79,T82,T88,T22,T25))))</f>
        <v>※選択項目に空欄があります。</v>
      </c>
      <c r="F3" s="516"/>
      <c r="G3" s="516"/>
      <c r="H3" s="516"/>
      <c r="I3" s="517"/>
      <c r="J3" s="30"/>
      <c r="K3" s="515" t="s">
        <v>322</v>
      </c>
      <c r="L3" s="515"/>
      <c r="M3" s="515"/>
      <c r="N3" s="515"/>
      <c r="O3" s="515"/>
      <c r="P3" s="515"/>
      <c r="Q3" s="30"/>
      <c r="AA3" s="422" t="s">
        <v>609</v>
      </c>
      <c r="AB3" s="300" t="s">
        <v>610</v>
      </c>
      <c r="AC3" s="42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422"/>
      <c r="AB4" s="422"/>
      <c r="AC4" s="42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287</v>
      </c>
      <c r="D5" s="33"/>
      <c r="E5" s="34" t="s">
        <v>286</v>
      </c>
      <c r="F5" s="72"/>
      <c r="G5" s="72"/>
      <c r="H5" s="73"/>
      <c r="I5" s="505" t="s">
        <v>288</v>
      </c>
      <c r="J5" s="505"/>
      <c r="K5" s="505"/>
      <c r="L5" s="505"/>
      <c r="M5" s="505"/>
      <c r="N5" s="505"/>
      <c r="O5" s="505"/>
      <c r="P5" s="74"/>
      <c r="Q5" s="72"/>
      <c r="R5" s="34" t="s">
        <v>284</v>
      </c>
      <c r="S5" s="35"/>
      <c r="AA5" s="422"/>
      <c r="AB5" s="422"/>
      <c r="AC5" s="42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511"/>
      <c r="F6" s="511"/>
      <c r="G6" s="512"/>
      <c r="H6" s="412" t="str">
        <f>IF(OR(AND(R7="10-",ベース!R7=$AA$7),AND(R7=$AA$7,ベース!R7="10-")),$AC$8,"")</f>
        <v/>
      </c>
      <c r="I6" s="42"/>
      <c r="J6" s="42"/>
      <c r="K6" s="42"/>
      <c r="L6" s="42"/>
      <c r="M6" s="42"/>
      <c r="N6" s="42"/>
      <c r="O6" s="42"/>
      <c r="P6" s="43"/>
      <c r="Q6" s="42"/>
      <c r="R6" s="75"/>
      <c r="S6" s="76"/>
      <c r="T6" s="24"/>
      <c r="U6" s="24"/>
      <c r="AA6" s="422"/>
      <c r="AB6" s="422"/>
      <c r="AC6" s="42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298</v>
      </c>
      <c r="B7" s="29" t="s">
        <v>64</v>
      </c>
      <c r="C7" s="46" t="s">
        <v>272</v>
      </c>
      <c r="D7" s="47"/>
      <c r="E7" s="95" t="s">
        <v>307</v>
      </c>
      <c r="F7" s="37">
        <f>IF(E7="","",MATCH(E7,AF7:BB7,0))</f>
        <v>1</v>
      </c>
      <c r="H7" s="48" t="s">
        <v>301</v>
      </c>
      <c r="I7" s="38"/>
      <c r="J7" s="38"/>
      <c r="K7" s="38"/>
      <c r="L7" s="38"/>
      <c r="M7" s="38"/>
      <c r="N7" s="38"/>
      <c r="O7" s="38"/>
      <c r="P7" s="49"/>
      <c r="R7" s="32" t="str">
        <f>IF(F7="","",INDEX(AF8:BB8,1,F7))</f>
        <v>無記号</v>
      </c>
      <c r="S7" s="51"/>
      <c r="T7" s="37" t="str">
        <f>IF(R7="","",IF(R7="無記号","",R7))</f>
        <v/>
      </c>
      <c r="U7" s="37" t="str">
        <f>IF(F7="","",INDEX(AF8:BB8,1,F7))</f>
        <v>無記号</v>
      </c>
      <c r="AA7" s="422" t="s">
        <v>159</v>
      </c>
      <c r="AB7" s="422"/>
      <c r="AC7" s="422"/>
      <c r="AF7" s="38" t="s">
        <v>307</v>
      </c>
      <c r="AG7" s="38" t="s">
        <v>337</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507" t="str">
        <f>IF(R7="10-",AD8,"")</f>
        <v/>
      </c>
      <c r="I8" s="508"/>
      <c r="J8" s="508"/>
      <c r="K8" s="508"/>
      <c r="L8" s="508"/>
      <c r="M8" s="508"/>
      <c r="N8" s="508"/>
      <c r="O8" s="508"/>
      <c r="P8" s="509"/>
      <c r="Q8" s="54"/>
      <c r="R8" s="79"/>
      <c r="S8" s="80"/>
      <c r="T8" s="24"/>
      <c r="U8" s="24"/>
      <c r="AA8" s="422" t="s">
        <v>418</v>
      </c>
      <c r="AB8" s="422" t="s">
        <v>419</v>
      </c>
      <c r="AC8" s="422" t="s">
        <v>415</v>
      </c>
      <c r="AD8" s="422" t="s">
        <v>846</v>
      </c>
      <c r="AF8" s="38" t="s">
        <v>159</v>
      </c>
      <c r="AG8" s="272" t="s">
        <v>338</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422"/>
      <c r="AB9" s="422"/>
      <c r="AC9" s="422"/>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860</v>
      </c>
      <c r="B10" s="29" t="s">
        <v>861</v>
      </c>
      <c r="C10" s="46" t="s">
        <v>277</v>
      </c>
      <c r="D10" s="47"/>
      <c r="E10" s="427"/>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423"/>
      <c r="AA10" s="422" t="s">
        <v>862</v>
      </c>
      <c r="AB10" s="422" t="s">
        <v>863</v>
      </c>
      <c r="AC10" s="422" t="s">
        <v>864</v>
      </c>
      <c r="AF10" s="38" t="s">
        <v>163</v>
      </c>
      <c r="AG10" s="38" t="s">
        <v>865</v>
      </c>
      <c r="AH10" s="38" t="s">
        <v>299</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
      </c>
      <c r="F11" s="54"/>
      <c r="G11" s="55"/>
      <c r="H11" s="53"/>
      <c r="I11" s="54"/>
      <c r="J11" s="54"/>
      <c r="K11" s="54"/>
      <c r="L11" s="90"/>
      <c r="N11" s="54"/>
      <c r="O11" s="54"/>
      <c r="P11" s="55"/>
      <c r="Q11" s="54"/>
      <c r="R11" s="79"/>
      <c r="S11" s="80"/>
      <c r="T11" s="24"/>
      <c r="U11" s="24"/>
      <c r="V11" s="24"/>
      <c r="AA11" s="422"/>
      <c r="AB11" s="422"/>
      <c r="AC11" s="422"/>
      <c r="AF11" s="425" t="s">
        <v>866</v>
      </c>
      <c r="AG11" s="425" t="s">
        <v>867</v>
      </c>
      <c r="AH11" s="37" t="s">
        <v>868</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511"/>
      <c r="F12" s="511"/>
      <c r="G12" s="512"/>
      <c r="H12" s="40"/>
      <c r="I12" s="42"/>
      <c r="J12" s="42"/>
      <c r="K12" s="42"/>
      <c r="L12" s="42"/>
      <c r="M12" s="42"/>
      <c r="N12" s="42"/>
      <c r="O12" s="42"/>
      <c r="P12" s="43"/>
      <c r="Q12" s="42"/>
      <c r="R12" s="75"/>
      <c r="S12" s="76"/>
      <c r="T12" s="24"/>
      <c r="U12" s="24"/>
      <c r="V12" s="24"/>
      <c r="W12" s="423"/>
      <c r="Y12" s="423"/>
      <c r="Z12" s="423"/>
      <c r="AA12" s="424"/>
      <c r="AB12" s="422"/>
      <c r="AC12" s="42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604</v>
      </c>
      <c r="B13" s="29" t="s">
        <v>605</v>
      </c>
      <c r="C13" s="46" t="s">
        <v>279</v>
      </c>
      <c r="D13" s="47"/>
      <c r="E13" s="94" t="s">
        <v>606</v>
      </c>
      <c r="F13" s="37">
        <f>IF(E13="","",MATCH(E13,AF13:BB13,0))</f>
        <v>1</v>
      </c>
      <c r="H13" s="47"/>
      <c r="P13" s="51"/>
      <c r="R13" s="32" t="str">
        <f>IF(F13="","",INDEX(AF14:BB14,1,F13))</f>
        <v>5</v>
      </c>
      <c r="S13" s="51"/>
      <c r="T13" s="37" t="str">
        <f>IF(R13="","",IF(R13="無記号","",R13))</f>
        <v>5</v>
      </c>
      <c r="U13" s="37" t="str">
        <f>IF(F13="","",INDEX(AF14:BB14,1,F13))</f>
        <v>5</v>
      </c>
      <c r="V13" s="37" t="str">
        <f>IF(U13="","",IF(U13="無記号","",U13))</f>
        <v>5</v>
      </c>
      <c r="W13" s="423"/>
      <c r="Y13" s="423"/>
      <c r="Z13" s="423"/>
      <c r="AA13" s="424"/>
      <c r="AB13" s="422"/>
      <c r="AC13" s="422"/>
      <c r="AF13" s="38" t="s">
        <v>611</v>
      </c>
      <c r="AG13" s="38" t="s">
        <v>612</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423"/>
      <c r="Y14" s="423"/>
      <c r="Z14" s="423"/>
      <c r="AA14" s="424"/>
      <c r="AB14" s="422"/>
      <c r="AC14" s="422"/>
      <c r="AF14" s="272" t="s">
        <v>293</v>
      </c>
      <c r="AG14" s="272" t="s">
        <v>294</v>
      </c>
      <c r="AH14" s="272"/>
      <c r="AI14" s="272"/>
      <c r="AJ14" s="272"/>
      <c r="AK14" s="272"/>
      <c r="AL14" s="272"/>
      <c r="AM14" s="272"/>
      <c r="AN14" s="272"/>
      <c r="AO14" s="272"/>
      <c r="AP14" s="272"/>
      <c r="AQ14" s="272"/>
      <c r="AR14" s="272"/>
      <c r="AS14" s="272"/>
      <c r="AT14" s="272"/>
      <c r="AU14" s="272"/>
      <c r="AV14" s="272"/>
      <c r="AW14" s="272"/>
      <c r="AX14" s="272"/>
      <c r="AY14" s="272"/>
      <c r="AZ14" s="272"/>
      <c r="BA14" s="272"/>
      <c r="BB14" s="272"/>
      <c r="BC14" s="38"/>
      <c r="BD14" s="38"/>
      <c r="BE14" s="38"/>
      <c r="BF14" s="38"/>
    </row>
    <row r="15" spans="1:109" s="37" customFormat="1" ht="16.5" customHeight="1" x14ac:dyDescent="0.15">
      <c r="A15" s="37">
        <v>4</v>
      </c>
      <c r="B15" s="24"/>
      <c r="C15" s="39"/>
      <c r="D15" s="40"/>
      <c r="E15" s="513" t="s">
        <v>160</v>
      </c>
      <c r="F15" s="513"/>
      <c r="G15" s="514"/>
      <c r="H15" s="40"/>
      <c r="I15" s="42"/>
      <c r="J15" s="42"/>
      <c r="K15" s="42"/>
      <c r="L15" s="42"/>
      <c r="M15" s="42"/>
      <c r="N15" s="42"/>
      <c r="O15" s="42"/>
      <c r="P15" s="43"/>
      <c r="Q15" s="42"/>
      <c r="R15" s="75"/>
      <c r="S15" s="76"/>
      <c r="T15" s="24"/>
      <c r="U15" s="24"/>
      <c r="V15" s="24"/>
      <c r="W15" s="423"/>
      <c r="Y15" s="423"/>
      <c r="Z15" s="423"/>
      <c r="AA15" s="424"/>
      <c r="AB15" s="422"/>
      <c r="AC15" s="422"/>
      <c r="AF15" s="272"/>
      <c r="AG15" s="272"/>
      <c r="AH15" s="272"/>
      <c r="AI15" s="272"/>
      <c r="AJ15" s="272"/>
      <c r="AK15" s="272"/>
      <c r="AL15" s="272"/>
      <c r="AM15" s="272"/>
      <c r="AN15" s="272"/>
      <c r="AO15" s="272"/>
      <c r="AP15" s="272"/>
      <c r="AQ15" s="272"/>
      <c r="AR15" s="272"/>
      <c r="AS15" s="272"/>
      <c r="AT15" s="272"/>
      <c r="AU15" s="272"/>
      <c r="AV15" s="272"/>
      <c r="AW15" s="272"/>
      <c r="AX15" s="272"/>
      <c r="AY15" s="272"/>
      <c r="AZ15" s="272"/>
      <c r="BA15" s="272"/>
      <c r="BB15" s="272"/>
      <c r="BC15" s="38"/>
      <c r="BD15" s="38"/>
      <c r="BE15" s="38"/>
      <c r="BF15" s="38"/>
    </row>
    <row r="16" spans="1:109" s="37" customFormat="1" ht="16.5" customHeight="1" x14ac:dyDescent="0.15">
      <c r="A16" s="77" t="s">
        <v>575</v>
      </c>
      <c r="B16" s="29" t="s">
        <v>607</v>
      </c>
      <c r="C16" s="46" t="s">
        <v>280</v>
      </c>
      <c r="D16" s="47"/>
      <c r="E16" s="182"/>
      <c r="F16" s="37" t="str">
        <f>IF(E16="","",MATCH(E16,AF16:BB16,0))</f>
        <v/>
      </c>
      <c r="H16" s="47"/>
      <c r="P16" s="51"/>
      <c r="R16" s="32" t="str">
        <f>IF(F16="","",INDEX(AF17:BB17,1,F16))</f>
        <v/>
      </c>
      <c r="S16" s="51"/>
      <c r="T16" s="37" t="str">
        <f>IF(R16="","",IF(R16="無記号","",R16))</f>
        <v/>
      </c>
      <c r="U16" s="37" t="str">
        <f>IF(F16="","",INDEX(AF17:BB17,1,F16))</f>
        <v/>
      </c>
      <c r="V16" s="37" t="str">
        <f>IF(U16="","",IF(U16="無記号","",U16))</f>
        <v/>
      </c>
      <c r="W16" s="423"/>
      <c r="Y16" s="423"/>
      <c r="Z16" s="423"/>
      <c r="AA16" s="424"/>
      <c r="AB16" s="422"/>
      <c r="AC16" s="422"/>
      <c r="AF16" s="38" t="s">
        <v>171</v>
      </c>
      <c r="AG16" s="38" t="s">
        <v>172</v>
      </c>
      <c r="AH16" s="38" t="s">
        <v>173</v>
      </c>
      <c r="AI16" s="38" t="s">
        <v>613</v>
      </c>
      <c r="AJ16" s="38" t="s">
        <v>614</v>
      </c>
      <c r="AK16" s="38" t="s">
        <v>615</v>
      </c>
      <c r="AL16" s="38" t="s">
        <v>616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2" t="s">
        <v>318</v>
      </c>
      <c r="D17" s="53"/>
      <c r="E17" s="83" t="str">
        <f>IF(AND(R58="T",OR(R16=$AB$17,R16="R",R16="U",R16="S",R16="NS")),$AA$17,"")</f>
        <v/>
      </c>
      <c r="F17" s="54"/>
      <c r="G17" s="54"/>
      <c r="H17" s="53"/>
      <c r="I17" s="54"/>
      <c r="J17" s="54"/>
      <c r="K17" s="54"/>
      <c r="L17" s="54"/>
      <c r="M17" s="54"/>
      <c r="N17" s="54"/>
      <c r="O17" s="54"/>
      <c r="P17" s="55"/>
      <c r="Q17" s="54"/>
      <c r="R17" s="79"/>
      <c r="S17" s="80"/>
      <c r="T17" s="24"/>
      <c r="U17" s="24"/>
      <c r="V17" s="24"/>
      <c r="W17" s="423"/>
      <c r="Y17" s="423"/>
      <c r="Z17" s="423"/>
      <c r="AA17" s="424" t="s">
        <v>617</v>
      </c>
      <c r="AB17" s="422" t="s">
        <v>159</v>
      </c>
      <c r="AC17" s="422"/>
      <c r="AF17" s="38" t="s">
        <v>159</v>
      </c>
      <c r="AG17" s="272" t="s">
        <v>23</v>
      </c>
      <c r="AH17" s="272" t="s">
        <v>27</v>
      </c>
      <c r="AI17" s="38" t="s">
        <v>24</v>
      </c>
      <c r="AJ17" s="38" t="s">
        <v>26</v>
      </c>
      <c r="AK17" s="38" t="s">
        <v>618</v>
      </c>
      <c r="AL17" s="38" t="s">
        <v>619</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511"/>
      <c r="F18" s="511"/>
      <c r="G18" s="512"/>
      <c r="H18" s="40"/>
      <c r="I18" s="42"/>
      <c r="J18" s="42"/>
      <c r="K18" s="42"/>
      <c r="L18" s="42"/>
      <c r="M18" s="42"/>
      <c r="N18" s="42"/>
      <c r="O18" s="42"/>
      <c r="P18" s="43"/>
      <c r="Q18" s="42"/>
      <c r="R18" s="75"/>
      <c r="S18" s="76"/>
      <c r="T18" s="24"/>
      <c r="U18" s="24"/>
      <c r="V18" s="24"/>
      <c r="W18" s="423"/>
      <c r="Y18" s="423"/>
      <c r="Z18" s="423"/>
      <c r="AA18" s="424"/>
      <c r="AB18" s="422"/>
      <c r="AC18" s="422"/>
      <c r="AF18" s="272"/>
      <c r="AG18" s="272"/>
      <c r="AH18" s="272"/>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298</v>
      </c>
      <c r="B19" s="29" t="s">
        <v>75</v>
      </c>
      <c r="C19" s="46" t="s">
        <v>316</v>
      </c>
      <c r="D19" s="47"/>
      <c r="E19" s="168" t="s">
        <v>282</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423"/>
      <c r="Y19" s="423"/>
      <c r="Z19" s="423"/>
      <c r="AA19" s="424"/>
      <c r="AB19" s="422"/>
      <c r="AC19" s="422"/>
      <c r="AF19" s="38" t="s">
        <v>282</v>
      </c>
      <c r="AG19" s="38" t="s">
        <v>181</v>
      </c>
      <c r="AH19" s="38" t="s">
        <v>658</v>
      </c>
      <c r="AI19" s="38" t="s">
        <v>182</v>
      </c>
      <c r="AJ19" s="38" t="s">
        <v>659</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7" t="s">
        <v>681</v>
      </c>
      <c r="F20" s="54"/>
      <c r="G20" s="54"/>
      <c r="H20" s="53"/>
      <c r="I20" s="54"/>
      <c r="J20" s="54"/>
      <c r="K20" s="54"/>
      <c r="L20" s="54"/>
      <c r="M20" s="54"/>
      <c r="N20" s="54"/>
      <c r="O20" s="54"/>
      <c r="P20" s="55"/>
      <c r="Q20" s="54"/>
      <c r="R20" s="79"/>
      <c r="S20" s="80"/>
      <c r="T20" s="24"/>
      <c r="U20" s="24"/>
      <c r="V20" s="24"/>
      <c r="W20" s="423"/>
      <c r="Y20" s="423"/>
      <c r="Z20" s="423"/>
      <c r="AA20" s="424"/>
      <c r="AB20" s="422"/>
      <c r="AC20" s="422"/>
      <c r="AF20" s="38" t="s">
        <v>159</v>
      </c>
      <c r="AG20" s="272" t="s">
        <v>16</v>
      </c>
      <c r="AH20" s="37" t="s">
        <v>17</v>
      </c>
      <c r="AI20" s="272" t="s">
        <v>18</v>
      </c>
      <c r="AJ20" s="38" t="s">
        <v>345</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511"/>
      <c r="F21" s="511"/>
      <c r="G21" s="512"/>
      <c r="H21" s="40"/>
      <c r="I21" s="42"/>
      <c r="J21" s="42"/>
      <c r="K21" s="42"/>
      <c r="L21" s="42"/>
      <c r="M21" s="42"/>
      <c r="N21" s="42"/>
      <c r="O21" s="42"/>
      <c r="P21" s="43"/>
      <c r="Q21" s="42"/>
      <c r="R21" s="75"/>
      <c r="S21" s="76"/>
      <c r="T21" s="24"/>
      <c r="U21" s="24"/>
      <c r="V21" s="24"/>
      <c r="W21" s="423"/>
      <c r="X21" s="423"/>
      <c r="Y21" s="423"/>
      <c r="Z21" s="423"/>
      <c r="AA21" s="424"/>
      <c r="AB21" s="424"/>
      <c r="AC21" s="422"/>
    </row>
    <row r="22" spans="1:58" s="37" customFormat="1" ht="16.5" customHeight="1" x14ac:dyDescent="0.15">
      <c r="A22" s="77" t="s">
        <v>298</v>
      </c>
      <c r="B22" s="29" t="s">
        <v>59</v>
      </c>
      <c r="C22" s="46" t="s">
        <v>281</v>
      </c>
      <c r="D22" s="47"/>
      <c r="E22" s="168" t="s">
        <v>283</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22"/>
      <c r="AB22" s="422"/>
      <c r="AC22" s="422"/>
      <c r="AF22" s="38" t="s">
        <v>283</v>
      </c>
      <c r="AG22" s="38" t="s">
        <v>174</v>
      </c>
      <c r="AH22" s="38" t="s">
        <v>490</v>
      </c>
      <c r="AI22" s="38" t="s">
        <v>491</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422" t="s">
        <v>787</v>
      </c>
      <c r="AB23" s="422"/>
      <c r="AC23" s="422"/>
      <c r="AF23" s="38" t="s">
        <v>159</v>
      </c>
      <c r="AG23" s="272" t="s">
        <v>14</v>
      </c>
      <c r="AH23" s="272" t="s">
        <v>20</v>
      </c>
      <c r="AI23" s="272" t="s">
        <v>10</v>
      </c>
      <c r="AJ23" s="272"/>
      <c r="AK23" s="272"/>
      <c r="AL23" s="272"/>
      <c r="AM23" s="272"/>
      <c r="AN23" s="272"/>
      <c r="AO23" s="272"/>
      <c r="AP23" s="272"/>
      <c r="AQ23" s="272"/>
      <c r="AR23" s="272"/>
      <c r="AS23" s="272"/>
      <c r="AT23" s="272"/>
      <c r="AU23" s="272"/>
      <c r="AV23" s="272"/>
      <c r="AW23" s="272"/>
      <c r="AX23" s="272"/>
      <c r="AY23" s="272"/>
      <c r="AZ23" s="272"/>
      <c r="BA23" s="272"/>
      <c r="BB23" s="272"/>
      <c r="BC23" s="272"/>
      <c r="BD23" s="272"/>
      <c r="BE23" s="38"/>
      <c r="BF23" s="38"/>
    </row>
    <row r="24" spans="1:58" s="37" customFormat="1" ht="16.5" customHeight="1" x14ac:dyDescent="0.15">
      <c r="A24" s="37">
        <v>7</v>
      </c>
      <c r="C24" s="39"/>
      <c r="D24" s="40"/>
      <c r="E24" s="511"/>
      <c r="F24" s="511"/>
      <c r="G24" s="512"/>
      <c r="H24" s="40"/>
      <c r="I24" s="42"/>
      <c r="J24" s="42"/>
      <c r="K24" s="42"/>
      <c r="L24" s="42"/>
      <c r="M24" s="42"/>
      <c r="N24" s="42"/>
      <c r="O24" s="42"/>
      <c r="P24" s="43"/>
      <c r="Q24" s="42"/>
      <c r="R24" s="42"/>
      <c r="S24" s="43"/>
      <c r="AA24" s="422"/>
      <c r="AB24" s="422"/>
      <c r="AC24" s="42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298</v>
      </c>
      <c r="B25" s="33" t="s">
        <v>183</v>
      </c>
      <c r="C25" s="46" t="s">
        <v>317</v>
      </c>
      <c r="D25" s="47"/>
      <c r="E25" s="95" t="s">
        <v>176</v>
      </c>
      <c r="F25" s="37">
        <f>IF(E25="","",MATCH(E25,AF25:BB25,0))</f>
        <v>1</v>
      </c>
      <c r="H25" s="48" t="s">
        <v>304</v>
      </c>
      <c r="P25" s="51"/>
      <c r="R25" s="32" t="str">
        <f>IF(F25="","",INDEX(AF26:BB26,1,F25))</f>
        <v>無記号</v>
      </c>
      <c r="S25" s="51"/>
      <c r="T25" s="37" t="str">
        <f>IF(R25="","",IF(R25="無記号","",R25))</f>
        <v/>
      </c>
      <c r="U25" s="37" t="str">
        <f>IF(F25="","",INDEX(AF26:BB26,1,F25))</f>
        <v>無記号</v>
      </c>
      <c r="V25" s="37" t="str">
        <f>IF(U25="","",IF(U25="無記号","",U25))</f>
        <v/>
      </c>
      <c r="AA25" s="422"/>
      <c r="AB25" s="422"/>
      <c r="AC25" s="422"/>
      <c r="AF25" s="38" t="s">
        <v>176</v>
      </c>
      <c r="AG25" s="38" t="s">
        <v>177</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302</v>
      </c>
      <c r="D26" s="53"/>
      <c r="E26" s="428" t="str">
        <f>IF(AND(OR(R10="1",R10="■"),R25="-X90"),$AB$26,"")</f>
        <v/>
      </c>
      <c r="F26" s="54"/>
      <c r="G26" s="54"/>
      <c r="H26" s="85" t="s">
        <v>303</v>
      </c>
      <c r="I26" s="54"/>
      <c r="J26" s="54"/>
      <c r="K26" s="54"/>
      <c r="L26" s="54"/>
      <c r="M26" s="54"/>
      <c r="N26" s="54"/>
      <c r="O26" s="54"/>
      <c r="P26" s="55"/>
      <c r="Q26" s="54"/>
      <c r="R26" s="79"/>
      <c r="S26" s="80"/>
      <c r="T26" s="24"/>
      <c r="U26" s="24"/>
      <c r="AA26" s="422" t="s">
        <v>420</v>
      </c>
      <c r="AB26" s="422" t="s">
        <v>869</v>
      </c>
      <c r="AC26" s="422"/>
      <c r="AF26" s="38" t="s">
        <v>159</v>
      </c>
      <c r="AG26" s="425" t="s">
        <v>343</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422"/>
      <c r="AB27" s="422"/>
      <c r="AC27" s="42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66</v>
      </c>
      <c r="C28" s="38" t="s">
        <v>63</v>
      </c>
      <c r="E28" s="12"/>
      <c r="R28" s="24" t="s">
        <v>79</v>
      </c>
      <c r="S28" s="24"/>
      <c r="T28" s="37" t="str">
        <f>IF(R28="","",IF(R28="無記号","",R28))</f>
        <v>SY</v>
      </c>
      <c r="U28" s="24" t="s">
        <v>79</v>
      </c>
      <c r="V28" s="37" t="str">
        <f>IF(U28="","",IF(U28="無記号","",U28))</f>
        <v>SY</v>
      </c>
      <c r="AA28" s="422"/>
      <c r="AB28" s="422"/>
      <c r="AC28" s="422"/>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422"/>
      <c r="AB29" s="422"/>
      <c r="AC29" s="422"/>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422"/>
      <c r="AB30" s="422"/>
      <c r="AC30" s="422"/>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67</v>
      </c>
      <c r="C31" s="38" t="s">
        <v>65</v>
      </c>
      <c r="E31" s="12"/>
      <c r="R31" s="24" t="s">
        <v>311</v>
      </c>
      <c r="S31" s="24"/>
      <c r="T31" s="37" t="str">
        <f>IF(R31="","",IF(R31="無記号","",R31))</f>
        <v>*</v>
      </c>
      <c r="U31" s="24" t="s">
        <v>311</v>
      </c>
      <c r="V31" s="37" t="str">
        <f>IF(U31="","",IF(U31="無記号","",U31))</f>
        <v>*</v>
      </c>
      <c r="AA31" s="422"/>
      <c r="AB31" s="422"/>
      <c r="AC31" s="422"/>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422"/>
      <c r="AB32" s="422"/>
      <c r="AC32" s="422"/>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422"/>
      <c r="AB33" s="422"/>
      <c r="AC33" s="422"/>
      <c r="AF33" s="38"/>
      <c r="AG33" s="272"/>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422"/>
      <c r="AB34" s="422"/>
      <c r="AC34" s="422"/>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422"/>
      <c r="AB35" s="422"/>
      <c r="AC35" s="422"/>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312</v>
      </c>
      <c r="D39" s="40"/>
      <c r="E39" s="87"/>
      <c r="F39" s="42"/>
      <c r="G39" s="42"/>
      <c r="H39" s="40"/>
      <c r="I39" s="42"/>
      <c r="J39" s="42"/>
      <c r="K39" s="42"/>
      <c r="L39" s="42"/>
      <c r="M39" s="42"/>
      <c r="N39" s="42"/>
      <c r="O39" s="42"/>
      <c r="P39" s="43"/>
      <c r="Q39" s="42"/>
      <c r="R39" s="75"/>
      <c r="S39" s="76"/>
      <c r="T39" s="24"/>
      <c r="U39" s="24"/>
      <c r="V39" s="24"/>
      <c r="AA39" s="422"/>
      <c r="AB39" s="422"/>
      <c r="AC39" s="42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298</v>
      </c>
      <c r="B40" s="29" t="s">
        <v>68</v>
      </c>
      <c r="C40" s="46" t="s">
        <v>276</v>
      </c>
      <c r="D40" s="47"/>
      <c r="E40" s="92" t="s">
        <v>314</v>
      </c>
      <c r="H40" s="47"/>
      <c r="P40" s="51"/>
      <c r="R40" s="32" t="s">
        <v>179</v>
      </c>
      <c r="S40" s="51"/>
      <c r="T40" s="37" t="s">
        <v>179</v>
      </c>
      <c r="U40" s="37" t="s">
        <v>179</v>
      </c>
      <c r="V40" s="37" t="s">
        <v>179</v>
      </c>
      <c r="AA40" s="422"/>
      <c r="AB40" s="422"/>
      <c r="AC40" s="42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422"/>
      <c r="AB41" s="422"/>
      <c r="AC41" s="42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422"/>
      <c r="AB42" s="422"/>
      <c r="AC42" s="42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69</v>
      </c>
      <c r="C43" s="38" t="s">
        <v>80</v>
      </c>
      <c r="E43" s="12"/>
      <c r="R43" s="24">
        <v>0</v>
      </c>
      <c r="S43" s="24"/>
      <c r="T43" s="37">
        <f>IF(R43="","",IF(R43="無記号","",R43))</f>
        <v>0</v>
      </c>
      <c r="U43" s="24">
        <v>3</v>
      </c>
      <c r="V43" s="37">
        <f>IF(U43="","",IF(U43="無記号","",U43))</f>
        <v>3</v>
      </c>
      <c r="AA43" s="422"/>
      <c r="AB43" s="422"/>
      <c r="AC43" s="422"/>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422"/>
      <c r="AB44" s="422"/>
      <c r="AC44" s="422"/>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422"/>
      <c r="AB45" s="422"/>
      <c r="AC45" s="422"/>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298</v>
      </c>
      <c r="B46" s="29" t="s">
        <v>70</v>
      </c>
      <c r="C46" s="46"/>
      <c r="D46" s="47"/>
      <c r="E46" s="88"/>
      <c r="F46" s="37" t="str">
        <f>IF(E46="","",MATCH(E46,AF46:BB46,0))</f>
        <v/>
      </c>
      <c r="G46" s="51"/>
      <c r="H46" s="47"/>
      <c r="L46" s="58"/>
      <c r="P46" s="51"/>
      <c r="R46" s="32" t="s">
        <v>310</v>
      </c>
      <c r="S46" s="51"/>
      <c r="T46" s="37" t="s">
        <v>310</v>
      </c>
      <c r="U46" s="37" t="s">
        <v>310</v>
      </c>
      <c r="V46" s="37" t="s">
        <v>310</v>
      </c>
      <c r="AA46" s="422"/>
      <c r="AB46" s="422"/>
      <c r="AC46" s="422"/>
      <c r="AF46" s="38" t="s">
        <v>163</v>
      </c>
      <c r="AG46" s="38" t="s">
        <v>344</v>
      </c>
      <c r="AH46" s="38" t="s">
        <v>299</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422"/>
      <c r="AB47" s="422"/>
      <c r="AC47" s="422"/>
      <c r="AF47" s="425" t="s">
        <v>593</v>
      </c>
      <c r="AG47" s="425" t="s">
        <v>594</v>
      </c>
      <c r="AH47" s="37" t="s">
        <v>345</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313</v>
      </c>
      <c r="D48" s="40"/>
      <c r="E48" s="89"/>
      <c r="F48" s="42"/>
      <c r="G48" s="43"/>
      <c r="H48" s="40"/>
      <c r="I48" s="42"/>
      <c r="J48" s="42"/>
      <c r="K48" s="42"/>
      <c r="L48" s="42"/>
      <c r="M48" s="42"/>
      <c r="N48" s="42"/>
      <c r="O48" s="42"/>
      <c r="P48" s="43"/>
      <c r="Q48" s="42"/>
      <c r="R48" s="75"/>
      <c r="S48" s="76"/>
      <c r="T48" s="24"/>
      <c r="U48" s="24"/>
      <c r="V48" s="24"/>
      <c r="AA48" s="422"/>
      <c r="AB48" s="422"/>
      <c r="AC48" s="422"/>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298</v>
      </c>
      <c r="B49" s="29" t="s">
        <v>71</v>
      </c>
      <c r="C49" s="46" t="s">
        <v>81</v>
      </c>
      <c r="D49" s="47"/>
      <c r="E49" s="92" t="s">
        <v>315</v>
      </c>
      <c r="F49" s="37" t="e">
        <f>IF(E49="","",MATCH(E49,AF49:BB49,0))</f>
        <v>#N/A</v>
      </c>
      <c r="G49" s="51"/>
      <c r="H49" s="47"/>
      <c r="L49" s="58"/>
      <c r="P49" s="51"/>
      <c r="R49" s="32" t="s">
        <v>311</v>
      </c>
      <c r="S49" s="51"/>
      <c r="T49" s="37" t="s">
        <v>311</v>
      </c>
      <c r="U49" s="37" t="s">
        <v>311</v>
      </c>
      <c r="V49" s="37" t="s">
        <v>311</v>
      </c>
      <c r="W49" s="426"/>
      <c r="X49" s="426"/>
      <c r="Y49" s="426"/>
      <c r="Z49" s="426"/>
      <c r="AA49" s="424"/>
      <c r="AB49" s="424"/>
      <c r="AC49" s="424"/>
      <c r="AF49" s="38" t="s">
        <v>165</v>
      </c>
      <c r="AG49" s="38" t="s">
        <v>166</v>
      </c>
      <c r="AH49" s="38" t="s">
        <v>299</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423"/>
      <c r="Z50" s="423"/>
      <c r="AA50" s="424"/>
      <c r="AB50" s="422"/>
      <c r="AC50" s="424"/>
      <c r="AF50" s="38" t="s">
        <v>159</v>
      </c>
      <c r="AG50" s="272" t="s">
        <v>23</v>
      </c>
      <c r="AH50" s="37" t="s">
        <v>345</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313</v>
      </c>
      <c r="D51" s="40"/>
      <c r="E51" s="89"/>
      <c r="F51" s="42"/>
      <c r="G51" s="43"/>
      <c r="H51" s="40"/>
      <c r="I51" s="42"/>
      <c r="J51" s="42"/>
      <c r="K51" s="42"/>
      <c r="L51" s="42"/>
      <c r="M51" s="42"/>
      <c r="N51" s="42"/>
      <c r="O51" s="42"/>
      <c r="P51" s="43"/>
      <c r="Q51" s="42"/>
      <c r="R51" s="75"/>
      <c r="S51" s="76"/>
      <c r="T51" s="24"/>
      <c r="U51" s="24"/>
      <c r="V51" s="24"/>
      <c r="W51" s="423"/>
      <c r="Z51" s="423"/>
      <c r="AA51" s="424"/>
      <c r="AB51" s="422"/>
      <c r="AC51" s="424"/>
      <c r="AF51" s="272"/>
      <c r="AG51" s="272"/>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298</v>
      </c>
      <c r="B52" s="29" t="s">
        <v>72</v>
      </c>
      <c r="C52" s="46" t="s">
        <v>265</v>
      </c>
      <c r="D52" s="47"/>
      <c r="E52" s="92" t="s">
        <v>315</v>
      </c>
      <c r="F52" s="37" t="e">
        <f>IF(E52="","",MATCH(E52,AF52:BB52,0))</f>
        <v>#N/A</v>
      </c>
      <c r="G52" s="51"/>
      <c r="H52" s="47"/>
      <c r="P52" s="51"/>
      <c r="R52" s="32" t="s">
        <v>311</v>
      </c>
      <c r="S52" s="51"/>
      <c r="T52" s="37" t="s">
        <v>311</v>
      </c>
      <c r="U52" s="37" t="s">
        <v>311</v>
      </c>
      <c r="V52" s="37" t="s">
        <v>311</v>
      </c>
      <c r="W52" s="423"/>
      <c r="AA52" s="424"/>
      <c r="AB52" s="422"/>
      <c r="AC52" s="422"/>
      <c r="AF52" s="38" t="s">
        <v>346</v>
      </c>
      <c r="AG52" s="38" t="s">
        <v>164</v>
      </c>
      <c r="AH52" s="38" t="s">
        <v>299</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411</v>
      </c>
      <c r="D53" s="53"/>
      <c r="E53" s="84"/>
      <c r="F53" s="54"/>
      <c r="G53" s="55"/>
      <c r="H53" s="53"/>
      <c r="I53" s="54"/>
      <c r="J53" s="54"/>
      <c r="K53" s="54"/>
      <c r="L53" s="54"/>
      <c r="M53" s="54"/>
      <c r="N53" s="54"/>
      <c r="O53" s="54"/>
      <c r="P53" s="55"/>
      <c r="Q53" s="54"/>
      <c r="R53" s="79"/>
      <c r="S53" s="80"/>
      <c r="T53" s="24"/>
      <c r="U53" s="24"/>
      <c r="V53" s="24"/>
      <c r="W53" s="423"/>
      <c r="AA53" s="424"/>
      <c r="AB53" s="422"/>
      <c r="AC53" s="422"/>
      <c r="AF53" s="38" t="s">
        <v>159</v>
      </c>
      <c r="AG53" s="38" t="s">
        <v>10</v>
      </c>
      <c r="AH53" s="37" t="s">
        <v>345</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313</v>
      </c>
      <c r="D54" s="40"/>
      <c r="E54" s="89"/>
      <c r="F54" s="42"/>
      <c r="G54" s="43"/>
      <c r="H54" s="40"/>
      <c r="I54" s="42"/>
      <c r="J54" s="42"/>
      <c r="K54" s="42"/>
      <c r="L54" s="42"/>
      <c r="M54" s="42"/>
      <c r="N54" s="42"/>
      <c r="O54" s="42"/>
      <c r="P54" s="43"/>
      <c r="Q54" s="42"/>
      <c r="R54" s="75"/>
      <c r="S54" s="76"/>
      <c r="T54" s="24"/>
      <c r="U54" s="24"/>
      <c r="V54" s="24"/>
      <c r="W54" s="423"/>
      <c r="AA54" s="424"/>
      <c r="AB54" s="422"/>
      <c r="AC54" s="422"/>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298</v>
      </c>
      <c r="B55" s="29" t="s">
        <v>73</v>
      </c>
      <c r="C55" s="46" t="s">
        <v>278</v>
      </c>
      <c r="D55" s="47"/>
      <c r="E55" s="92" t="s">
        <v>315</v>
      </c>
      <c r="F55" s="37" t="e">
        <f>IF(E55="","",MATCH(E55,AF55:BB55,0))</f>
        <v>#N/A</v>
      </c>
      <c r="G55" s="51"/>
      <c r="H55" s="47"/>
      <c r="P55" s="51"/>
      <c r="R55" s="32" t="s">
        <v>311</v>
      </c>
      <c r="S55" s="51"/>
      <c r="T55" s="37" t="s">
        <v>311</v>
      </c>
      <c r="U55" s="37" t="s">
        <v>311</v>
      </c>
      <c r="V55" s="37" t="s">
        <v>311</v>
      </c>
      <c r="W55" s="423"/>
      <c r="Y55" s="423"/>
      <c r="Z55" s="423"/>
      <c r="AA55" s="424"/>
      <c r="AB55" s="422"/>
      <c r="AC55" s="422"/>
      <c r="AF55" s="38" t="s">
        <v>169</v>
      </c>
      <c r="AG55" s="38" t="s">
        <v>168</v>
      </c>
      <c r="AH55" s="38" t="s">
        <v>167</v>
      </c>
      <c r="AI55" s="38" t="s">
        <v>299</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423"/>
      <c r="Y56" s="423"/>
      <c r="Z56" s="423"/>
      <c r="AA56" s="424"/>
      <c r="AB56" s="422"/>
      <c r="AC56" s="422"/>
      <c r="AF56" s="38" t="s">
        <v>159</v>
      </c>
      <c r="AG56" s="38" t="s">
        <v>14</v>
      </c>
      <c r="AH56" s="38" t="s">
        <v>20</v>
      </c>
      <c r="AI56" s="37" t="s">
        <v>345</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313</v>
      </c>
      <c r="D57" s="40"/>
      <c r="E57" s="89"/>
      <c r="F57" s="42"/>
      <c r="G57" s="43"/>
      <c r="H57" s="40"/>
      <c r="I57" s="42"/>
      <c r="J57" s="42"/>
      <c r="K57" s="42"/>
      <c r="L57" s="42"/>
      <c r="M57" s="42"/>
      <c r="N57" s="42"/>
      <c r="O57" s="42"/>
      <c r="P57" s="43"/>
      <c r="Q57" s="42"/>
      <c r="R57" s="75"/>
      <c r="S57" s="76"/>
      <c r="T57" s="24"/>
      <c r="U57" s="24"/>
      <c r="V57" s="24"/>
      <c r="W57" s="423"/>
      <c r="Y57" s="423"/>
      <c r="Z57" s="423"/>
      <c r="AA57" s="424"/>
      <c r="AB57" s="422"/>
      <c r="AC57" s="422"/>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74</v>
      </c>
      <c r="C58" s="46" t="s">
        <v>82</v>
      </c>
      <c r="D58" s="47"/>
      <c r="E58" s="92" t="s">
        <v>315</v>
      </c>
      <c r="F58" s="37" t="e">
        <f>IF(E58="","",MATCH(E58,AF58:BB58,0))</f>
        <v>#N/A</v>
      </c>
      <c r="G58" s="51"/>
      <c r="H58" s="47"/>
      <c r="P58" s="51"/>
      <c r="R58" s="32" t="s">
        <v>311</v>
      </c>
      <c r="S58" s="51"/>
      <c r="T58" s="37" t="s">
        <v>311</v>
      </c>
      <c r="U58" s="37" t="s">
        <v>311</v>
      </c>
      <c r="V58" s="37" t="s">
        <v>311</v>
      </c>
      <c r="W58" s="423"/>
      <c r="Y58" s="423"/>
      <c r="Z58" s="423"/>
      <c r="AA58" s="424"/>
      <c r="AB58" s="422"/>
      <c r="AC58" s="422"/>
      <c r="AF58" s="38" t="s">
        <v>128</v>
      </c>
      <c r="AG58" s="38" t="s">
        <v>170</v>
      </c>
      <c r="AH58" s="38" t="s">
        <v>299</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423"/>
      <c r="Y59" s="423"/>
      <c r="Z59" s="423"/>
      <c r="AA59" s="424"/>
      <c r="AB59" s="422"/>
      <c r="AC59" s="422"/>
      <c r="AF59" s="38" t="s">
        <v>159</v>
      </c>
      <c r="AG59" s="38" t="s">
        <v>25</v>
      </c>
      <c r="AH59" s="37" t="s">
        <v>345</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423"/>
      <c r="Y60" s="423"/>
      <c r="Z60" s="423"/>
      <c r="AA60" s="424"/>
      <c r="AB60" s="422"/>
      <c r="AC60" s="42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178</v>
      </c>
      <c r="S61" s="24"/>
      <c r="T61" s="37" t="s">
        <v>178</v>
      </c>
      <c r="U61" s="24" t="s">
        <v>178</v>
      </c>
      <c r="V61" s="37" t="s">
        <v>178</v>
      </c>
      <c r="W61" s="423"/>
      <c r="Y61" s="423"/>
      <c r="Z61" s="423"/>
      <c r="AA61" s="424"/>
      <c r="AB61" s="422"/>
      <c r="AC61" s="422"/>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423"/>
      <c r="Y62" s="423"/>
      <c r="Z62" s="423"/>
      <c r="AA62" s="424"/>
      <c r="AB62" s="422"/>
      <c r="AC62" s="422"/>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423"/>
      <c r="Y72" s="423"/>
      <c r="Z72" s="423"/>
      <c r="AA72" s="424"/>
      <c r="AB72" s="422"/>
      <c r="AC72" s="422"/>
      <c r="AF72" s="38"/>
      <c r="AG72" s="272"/>
      <c r="AH72" s="272"/>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76</v>
      </c>
      <c r="C73" s="38" t="s">
        <v>83</v>
      </c>
      <c r="E73" s="12"/>
      <c r="F73" s="37" t="str">
        <f>IF(E73="","",MATCH(E73,AF73:BB73,0))</f>
        <v/>
      </c>
      <c r="R73" s="24">
        <v>1</v>
      </c>
      <c r="S73" s="24"/>
      <c r="T73" s="37">
        <f>IF(R73="","",IF(R73="無記号","",R73))</f>
        <v>1</v>
      </c>
      <c r="U73" s="24">
        <v>1</v>
      </c>
      <c r="V73" s="37">
        <f>IF(U73="","",IF(U73="無記号","",U73))</f>
        <v>1</v>
      </c>
      <c r="W73" s="423"/>
      <c r="Y73" s="423"/>
      <c r="Z73" s="423"/>
      <c r="AA73" s="424"/>
      <c r="AB73" s="422"/>
      <c r="AC73" s="42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423"/>
      <c r="Y74" s="423"/>
      <c r="Z74" s="423"/>
      <c r="AA74" s="424"/>
      <c r="AB74" s="424"/>
      <c r="AC74" s="42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423"/>
      <c r="Y75" s="423"/>
      <c r="Z75" s="423"/>
      <c r="AA75" s="424"/>
      <c r="AB75" s="424"/>
      <c r="AC75" s="42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178</v>
      </c>
      <c r="V76" s="37" t="str">
        <f>IF(U76="","",IF(U76="無記号","",U76))</f>
        <v>-</v>
      </c>
      <c r="W76" s="423"/>
      <c r="Y76" s="423"/>
      <c r="Z76" s="423"/>
      <c r="AA76" s="424"/>
      <c r="AB76" s="424"/>
      <c r="AC76" s="422"/>
      <c r="BC76" s="38"/>
      <c r="BD76" s="38"/>
      <c r="BE76" s="38"/>
      <c r="BF76" s="38"/>
    </row>
    <row r="77" spans="1:58" s="37" customFormat="1" ht="16.5" hidden="1" customHeight="1" x14ac:dyDescent="0.15">
      <c r="A77" s="70"/>
      <c r="B77" s="24"/>
      <c r="C77" s="38"/>
      <c r="E77" s="12"/>
      <c r="R77" s="24"/>
      <c r="S77" s="24"/>
      <c r="T77" s="24"/>
      <c r="U77" s="24"/>
      <c r="V77" s="24"/>
      <c r="W77" s="423"/>
      <c r="Y77" s="423"/>
      <c r="Z77" s="423"/>
      <c r="AA77" s="424"/>
      <c r="AB77" s="424"/>
      <c r="AC77" s="422"/>
      <c r="BC77" s="38"/>
      <c r="BD77" s="38"/>
      <c r="BE77" s="38"/>
      <c r="BF77" s="38"/>
    </row>
    <row r="78" spans="1:58" s="37" customFormat="1" ht="16.5" hidden="1" customHeight="1" x14ac:dyDescent="0.15">
      <c r="A78" s="70"/>
      <c r="B78" s="24"/>
      <c r="C78" s="38"/>
      <c r="E78" s="12"/>
      <c r="R78" s="24"/>
      <c r="S78" s="24"/>
      <c r="T78" s="24"/>
      <c r="U78" s="24"/>
      <c r="V78" s="24"/>
      <c r="W78" s="423"/>
      <c r="Y78" s="423"/>
      <c r="Z78" s="423"/>
      <c r="AA78" s="424"/>
      <c r="AB78" s="424"/>
      <c r="AC78" s="422"/>
      <c r="AF78" s="272"/>
      <c r="AG78" s="272"/>
      <c r="AH78" s="272"/>
      <c r="AI78" s="272"/>
      <c r="AJ78" s="272"/>
      <c r="AK78" s="272"/>
      <c r="AL78" s="272"/>
      <c r="AM78" s="272"/>
      <c r="AN78" s="272"/>
      <c r="AO78" s="272"/>
      <c r="AP78" s="272"/>
      <c r="AQ78" s="272"/>
      <c r="AR78" s="272"/>
      <c r="AS78" s="272"/>
      <c r="AT78" s="272"/>
      <c r="AU78" s="272"/>
      <c r="AV78" s="38"/>
      <c r="AW78" s="38"/>
      <c r="AX78" s="38"/>
      <c r="AY78" s="38"/>
      <c r="AZ78" s="38"/>
      <c r="BA78" s="38"/>
      <c r="BB78" s="38"/>
      <c r="BC78" s="38"/>
      <c r="BD78" s="38"/>
      <c r="BE78" s="38"/>
      <c r="BF78" s="38"/>
    </row>
    <row r="79" spans="1:58" s="37" customFormat="1" ht="16.5" hidden="1" customHeight="1" x14ac:dyDescent="0.15">
      <c r="A79" s="70"/>
      <c r="B79" s="59" t="s">
        <v>77</v>
      </c>
      <c r="C79" s="38" t="s">
        <v>84</v>
      </c>
      <c r="E79" s="12" t="s">
        <v>180</v>
      </c>
      <c r="F79" s="37">
        <f>IF(E79="","",MATCH(E79,AF79:BB79,0))</f>
        <v>9</v>
      </c>
      <c r="T79" s="37" t="str">
        <f>IF(R79="","",IF(R79="無記号","",R79))</f>
        <v/>
      </c>
      <c r="U79" s="37" t="str">
        <f>IF(F79="","",INDEX(AF80:BB80,1,F79))</f>
        <v>■</v>
      </c>
      <c r="V79" s="37" t="str">
        <f>IF(U79="","",IF(U79="無記号","",U79))</f>
        <v>■</v>
      </c>
      <c r="W79" s="423"/>
      <c r="Y79" s="423"/>
      <c r="Z79" s="423"/>
      <c r="AA79" s="424"/>
      <c r="AB79" s="424"/>
      <c r="AC79" s="422"/>
      <c r="AF79" s="38" t="s">
        <v>347</v>
      </c>
      <c r="AG79" s="38" t="s">
        <v>152</v>
      </c>
      <c r="AH79" s="38" t="s">
        <v>153</v>
      </c>
      <c r="AI79" s="38" t="s">
        <v>154</v>
      </c>
      <c r="AJ79" s="38" t="s">
        <v>155</v>
      </c>
      <c r="AK79" s="38" t="s">
        <v>156</v>
      </c>
      <c r="AL79" s="38" t="s">
        <v>157</v>
      </c>
      <c r="AM79" s="38" t="s">
        <v>158</v>
      </c>
      <c r="AN79" s="38" t="s">
        <v>180</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423"/>
      <c r="Y80" s="423"/>
      <c r="Z80" s="423"/>
      <c r="AA80" s="424"/>
      <c r="AB80" s="424"/>
      <c r="AC80" s="422"/>
      <c r="AF80" s="38" t="s">
        <v>348</v>
      </c>
      <c r="AG80" s="272" t="s">
        <v>349</v>
      </c>
      <c r="AH80" s="272" t="s">
        <v>350</v>
      </c>
      <c r="AI80" s="272" t="s">
        <v>351</v>
      </c>
      <c r="AJ80" s="272" t="s">
        <v>352</v>
      </c>
      <c r="AK80" s="272" t="s">
        <v>353</v>
      </c>
      <c r="AL80" s="272" t="s">
        <v>354</v>
      </c>
      <c r="AM80" s="272" t="s">
        <v>355</v>
      </c>
      <c r="AN80" s="37" t="s">
        <v>345</v>
      </c>
      <c r="AR80" s="272"/>
      <c r="AS80" s="272"/>
      <c r="AT80" s="272"/>
      <c r="AU80" s="272"/>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423"/>
      <c r="Y81" s="423"/>
      <c r="Z81" s="423"/>
      <c r="AA81" s="424"/>
      <c r="AB81" s="424"/>
      <c r="AC81" s="422"/>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78</v>
      </c>
      <c r="C82" s="38" t="s">
        <v>61</v>
      </c>
      <c r="E82" s="12" t="s">
        <v>175</v>
      </c>
      <c r="F82" s="37">
        <f>IF(E82="","",MATCH(E82,AF82:BB82,0))</f>
        <v>1</v>
      </c>
      <c r="H82" s="38" t="s">
        <v>184</v>
      </c>
      <c r="I82" s="38"/>
      <c r="J82" s="38"/>
      <c r="K82" s="38"/>
      <c r="L82" s="38"/>
      <c r="M82" s="38"/>
      <c r="N82" s="38"/>
      <c r="O82" s="38"/>
      <c r="P82" s="38"/>
      <c r="T82" s="37" t="str">
        <f>IF(R82="","",IF(R82="無記号","",R82))</f>
        <v/>
      </c>
      <c r="U82" s="37" t="str">
        <f>IF(F82="","",INDEX(AF83:BB83,1,F82))</f>
        <v>無記号</v>
      </c>
      <c r="V82" s="37" t="str">
        <f>IF(U82="","",IF(U82="無記号","",U82))</f>
        <v/>
      </c>
      <c r="W82" s="423"/>
      <c r="Y82" s="423"/>
      <c r="Z82" s="423"/>
      <c r="AA82" s="424"/>
      <c r="AB82" s="424"/>
      <c r="AC82" s="422"/>
      <c r="AF82" s="38" t="s">
        <v>356</v>
      </c>
      <c r="AG82" s="38" t="s">
        <v>19</v>
      </c>
      <c r="AH82" s="38" t="s">
        <v>357</v>
      </c>
      <c r="AI82" s="38" t="s">
        <v>358</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423"/>
      <c r="Y83" s="423"/>
      <c r="Z83" s="423"/>
      <c r="AA83" s="424"/>
      <c r="AB83" s="424"/>
      <c r="AC83" s="422"/>
      <c r="AF83" s="38" t="s">
        <v>159</v>
      </c>
      <c r="AG83" s="38" t="s">
        <v>18</v>
      </c>
      <c r="AH83" s="38" t="s">
        <v>22</v>
      </c>
      <c r="AI83" s="38" t="s">
        <v>25</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423"/>
      <c r="Y87" s="423"/>
      <c r="Z87" s="423"/>
      <c r="AA87" s="424"/>
      <c r="AB87" s="424"/>
      <c r="AC87" s="422"/>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423"/>
      <c r="X88" s="423"/>
      <c r="Y88" s="423"/>
      <c r="Z88" s="423"/>
      <c r="AA88" s="424"/>
      <c r="AB88" s="424"/>
      <c r="AC88" s="422"/>
    </row>
    <row r="89" spans="1:58" s="37" customFormat="1" ht="16.5" customHeight="1" x14ac:dyDescent="0.15">
      <c r="A89" s="70"/>
      <c r="B89" s="24"/>
      <c r="C89" s="38"/>
      <c r="E89" s="12"/>
      <c r="R89" s="24"/>
      <c r="S89" s="24"/>
      <c r="T89" s="24"/>
      <c r="U89" s="24"/>
      <c r="V89" s="24"/>
      <c r="W89" s="423"/>
      <c r="X89" s="423"/>
      <c r="Y89" s="423"/>
      <c r="Z89" s="423"/>
      <c r="AA89" s="424"/>
      <c r="AB89" s="424"/>
      <c r="AC89" s="422"/>
    </row>
    <row r="93" spans="1:58" s="37" customFormat="1" ht="16.5" customHeight="1" x14ac:dyDescent="0.15">
      <c r="A93" s="70"/>
      <c r="C93" s="38"/>
      <c r="E93" s="12"/>
      <c r="AA93" s="422"/>
      <c r="AB93" s="422"/>
      <c r="AC93" s="422"/>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422"/>
      <c r="AB94" s="422"/>
      <c r="AC94" s="422"/>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422"/>
      <c r="AB95" s="422"/>
      <c r="AC95" s="422"/>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422"/>
      <c r="AB99" s="422"/>
      <c r="AC99" s="422"/>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422"/>
      <c r="AB100" s="422"/>
      <c r="AC100" s="422"/>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422"/>
      <c r="AB101" s="422"/>
      <c r="AC101" s="422"/>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22"/>
      <c r="AB102" s="422"/>
      <c r="AC102" s="422"/>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22"/>
      <c r="AB103" s="422"/>
      <c r="AC103" s="422"/>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$AG$16:$AJ$16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O20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437" hidden="1" customWidth="1"/>
    <col min="54" max="56" width="16.75" style="340" hidden="1" customWidth="1"/>
    <col min="57" max="57" width="17.125" style="340" hidden="1" customWidth="1"/>
    <col min="58" max="58" width="27.75" style="340" hidden="1" customWidth="1"/>
    <col min="59" max="59" width="3.125" style="437" hidden="1" customWidth="1"/>
    <col min="60" max="61" width="21.25" style="437" hidden="1" customWidth="1"/>
    <col min="62" max="104" width="3.125" style="437" hidden="1" customWidth="1"/>
    <col min="105" max="105" width="4.25" style="437" hidden="1" customWidth="1"/>
    <col min="106" max="106" width="15.125" style="437" hidden="1" customWidth="1"/>
    <col min="107" max="108" width="3.125" style="437" hidden="1" customWidth="1"/>
    <col min="109" max="109" width="3.125" style="438" hidden="1" customWidth="1"/>
    <col min="110" max="110" width="22.75" style="437" hidden="1" customWidth="1"/>
    <col min="111" max="112" width="3.25" style="437" hidden="1" customWidth="1"/>
    <col min="113" max="137" width="13" style="300" hidden="1" customWidth="1"/>
    <col min="138" max="151" width="3.125" style="437"/>
    <col min="152" max="16384" width="3.125" style="94"/>
  </cols>
  <sheetData>
    <row r="1" spans="2:137" ht="12.75" customHeight="1" x14ac:dyDescent="0.15">
      <c r="B1" s="12" t="s">
        <v>682</v>
      </c>
      <c r="R1" s="112"/>
      <c r="S1" s="810" t="str">
        <f>IF(AND(バルブ!R22="H",仕様書作成!AC1&lt;&gt;"",仕様書作成!AK1=$BD$1),$BE$1,"")</f>
        <v/>
      </c>
      <c r="T1" s="810"/>
      <c r="U1" s="810"/>
      <c r="V1" s="810"/>
      <c r="W1" s="810"/>
      <c r="X1" s="810"/>
      <c r="Y1" s="811" t="s">
        <v>788</v>
      </c>
      <c r="Z1" s="811"/>
      <c r="AA1" s="811"/>
      <c r="AB1" s="399" t="s">
        <v>789</v>
      </c>
      <c r="AC1" s="812" t="str">
        <f>IF(AJ62=BC62,BB1,"")</f>
        <v/>
      </c>
      <c r="AD1" s="812"/>
      <c r="AE1" s="812"/>
      <c r="AF1" s="812"/>
      <c r="AG1" s="812"/>
      <c r="AH1" s="812"/>
      <c r="AI1" s="812"/>
      <c r="AJ1" s="812"/>
      <c r="AK1" s="813" t="s">
        <v>790</v>
      </c>
      <c r="AL1" s="813"/>
      <c r="AP1" s="400"/>
      <c r="BB1" s="340" t="s">
        <v>791</v>
      </c>
      <c r="BC1" s="340" t="s">
        <v>792</v>
      </c>
      <c r="BD1" s="340" t="s">
        <v>793</v>
      </c>
      <c r="BE1" s="340" t="s">
        <v>794</v>
      </c>
      <c r="BF1" s="340" t="s">
        <v>788</v>
      </c>
      <c r="BG1" s="340" t="s">
        <v>795</v>
      </c>
    </row>
    <row r="2" spans="2:137" ht="11.25" customHeight="1" x14ac:dyDescent="0.15">
      <c r="B2" s="581" t="str">
        <f>基本情報!C4</f>
        <v>貴 社 名</v>
      </c>
      <c r="C2" s="582"/>
      <c r="D2" s="582"/>
      <c r="E2" s="564" t="str">
        <f>IF(基本情報!E4="","",基本情報!E4&amp;"　殿")</f>
        <v/>
      </c>
      <c r="F2" s="564"/>
      <c r="G2" s="564"/>
      <c r="H2" s="564"/>
      <c r="I2" s="564"/>
      <c r="J2" s="565"/>
      <c r="K2" s="581" t="str">
        <f>基本情報!K4</f>
        <v>貴部署名</v>
      </c>
      <c r="L2" s="582"/>
      <c r="M2" s="582"/>
      <c r="N2" s="564" t="str">
        <f>IF(基本情報!M4="","",基本情報!M4)</f>
        <v/>
      </c>
      <c r="O2" s="564"/>
      <c r="P2" s="564"/>
      <c r="Q2" s="564"/>
      <c r="R2" s="564"/>
      <c r="S2" s="565"/>
      <c r="T2" s="581" t="str">
        <f>基本情報!S4</f>
        <v>ご担当者名</v>
      </c>
      <c r="U2" s="582"/>
      <c r="V2" s="582"/>
      <c r="W2" s="564" t="str">
        <f>IF(基本情報!U4="","",基本情報!U4&amp;"　様")</f>
        <v/>
      </c>
      <c r="X2" s="564"/>
      <c r="Y2" s="564"/>
      <c r="Z2" s="564"/>
      <c r="AA2" s="564"/>
      <c r="AB2" s="565"/>
      <c r="AC2" s="812"/>
      <c r="AD2" s="812"/>
      <c r="AE2" s="812"/>
      <c r="AF2" s="812"/>
      <c r="AG2" s="812"/>
      <c r="AH2" s="812"/>
      <c r="AI2" s="812"/>
      <c r="AJ2" s="812"/>
      <c r="AK2" s="813"/>
      <c r="AL2" s="813"/>
      <c r="AP2" s="452" t="s">
        <v>1048</v>
      </c>
      <c r="BB2" s="340" t="s">
        <v>422</v>
      </c>
      <c r="BC2" s="340" t="s">
        <v>423</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437" t="str">
        <f>IF(G9="","",VALUE(G9))</f>
        <v/>
      </c>
    </row>
    <row r="4" spans="2:137" ht="13.5" hidden="1" customHeight="1" x14ac:dyDescent="0.15">
      <c r="K4" s="88" t="str">
        <f>IF(AQ6=AQ3,"",IF(AQ6=0,"","　　"))</f>
        <v/>
      </c>
      <c r="L4" s="38"/>
      <c r="M4" s="38"/>
      <c r="N4" s="115"/>
      <c r="O4" s="116"/>
      <c r="Q4" s="183"/>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609" t="s">
        <v>683</v>
      </c>
      <c r="C6" s="610"/>
      <c r="D6" s="610"/>
      <c r="E6" s="611"/>
      <c r="F6" s="612" t="str">
        <f>IF(C20&lt;&gt;"",$BB$6,ベース!E3)</f>
        <v>必須項目に入力漏れがあります</v>
      </c>
      <c r="G6" s="613"/>
      <c r="H6" s="613"/>
      <c r="I6" s="613"/>
      <c r="J6" s="613"/>
      <c r="K6" s="613"/>
      <c r="L6" s="613"/>
      <c r="M6" s="613"/>
      <c r="N6" s="613"/>
      <c r="O6" s="613"/>
      <c r="P6" s="613"/>
      <c r="Q6" s="614"/>
      <c r="R6" s="593"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594"/>
      <c r="T6" s="594"/>
      <c r="U6" s="594"/>
      <c r="V6" s="594"/>
      <c r="W6" s="594"/>
      <c r="X6" s="594"/>
      <c r="Y6" s="594"/>
      <c r="Z6" s="605" t="str">
        <f>IF(AQ6=AQ3,"",IF(AQ6=0,"",$BF$6))</f>
        <v/>
      </c>
      <c r="AA6" s="605"/>
      <c r="AB6" s="605"/>
      <c r="AC6" s="605"/>
      <c r="AD6" s="605"/>
      <c r="AE6" s="605"/>
      <c r="AF6" s="605"/>
      <c r="AG6" s="605"/>
      <c r="AH6" s="605"/>
      <c r="AI6" s="605"/>
      <c r="AJ6" s="117"/>
      <c r="AK6" s="572" t="s">
        <v>209</v>
      </c>
      <c r="AL6" s="573"/>
      <c r="AM6" s="573"/>
      <c r="AN6" s="574"/>
      <c r="AO6" s="603" t="str">
        <f>IF(基本情報!O6="","",基本情報!O6)</f>
        <v/>
      </c>
      <c r="AP6" s="604"/>
      <c r="AQ6" s="437">
        <f>COUNTIF(K8:AH8,"*SY*")</f>
        <v>0</v>
      </c>
      <c r="BB6" s="340" t="s">
        <v>424</v>
      </c>
      <c r="BC6" s="340" t="s">
        <v>684</v>
      </c>
      <c r="BD6" s="340" t="s">
        <v>685</v>
      </c>
      <c r="BE6" s="340" t="s">
        <v>425</v>
      </c>
      <c r="BF6" s="340" t="s">
        <v>426</v>
      </c>
      <c r="BG6" s="340" t="s">
        <v>585</v>
      </c>
    </row>
    <row r="7" spans="2:137" ht="3.75" customHeight="1" x14ac:dyDescent="0.15">
      <c r="B7" s="26"/>
      <c r="C7" s="26"/>
      <c r="D7" s="26"/>
      <c r="E7" s="26"/>
      <c r="F7" s="118"/>
      <c r="G7" s="118"/>
      <c r="H7" s="118"/>
      <c r="I7" s="118"/>
      <c r="J7" s="118"/>
      <c r="K7" s="401"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401"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401"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401"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401"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401"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401"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401"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401"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401"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401"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401"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401"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401"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401"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401"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401"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401"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401"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401"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401"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401"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401"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401"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606" t="str">
        <f>基本情報!C8&amp;"："&amp;基本情報!E8&amp;CHAR(10)&amp;基本情報!K8&amp;"："&amp;基本情報!M8&amp;CHAR(10)&amp;基本情報!S8&amp;"："&amp;基本情報!U8</f>
        <v>装置名：
図番：
工番・作番：</v>
      </c>
      <c r="C8" s="607"/>
      <c r="D8" s="607"/>
      <c r="E8" s="607"/>
      <c r="F8" s="607"/>
      <c r="G8" s="607"/>
      <c r="H8" s="607"/>
      <c r="I8" s="608"/>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406" t="str">
        <f t="shared" si="0"/>
        <v/>
      </c>
      <c r="AB8" s="406" t="str">
        <f t="shared" si="0"/>
        <v/>
      </c>
      <c r="AC8" s="406" t="str">
        <f t="shared" si="0"/>
        <v/>
      </c>
      <c r="AD8" s="406" t="str">
        <f t="shared" si="0"/>
        <v/>
      </c>
      <c r="AE8" s="406" t="str">
        <f t="shared" si="0"/>
        <v/>
      </c>
      <c r="AF8" s="406" t="str">
        <f t="shared" si="0"/>
        <v/>
      </c>
      <c r="AG8" s="406" t="str">
        <f t="shared" si="0"/>
        <v/>
      </c>
      <c r="AH8" s="406" t="str">
        <f t="shared" si="0"/>
        <v/>
      </c>
      <c r="AI8" s="122"/>
      <c r="AJ8" s="617" t="str">
        <f>IF(AND(COUNTA(K12:AH12)&gt;0,COUNTIF(K12:AH12,5)=0,ベース!S55&lt;&gt;""),$BH$8,IF(AND(COUNTA(K12:AH12)&gt;0,COUNTIF(K12:AH12,3)=0),$BI$8,IF(AND(COUNTA(K74:AH74)&gt;0,ベース!R55&lt;&gt;"CM"),"",IF(AND(ベース!R52&lt;&gt;"CM",ベース!R52&lt;&gt;"LM",COUNTA(K77:AH77)&gt;0),$BF$8,IF(AJ81&lt;&gt;"",$BF$8,"")))))</f>
        <v/>
      </c>
      <c r="AK8" s="618"/>
      <c r="AL8" s="618"/>
      <c r="AM8" s="618"/>
      <c r="AN8" s="618"/>
      <c r="AO8" s="619"/>
      <c r="AP8" s="184"/>
      <c r="BB8" s="340" t="s">
        <v>427</v>
      </c>
      <c r="BC8" s="340" t="s">
        <v>848</v>
      </c>
      <c r="BD8" s="340" t="s">
        <v>428</v>
      </c>
      <c r="BE8" s="340" t="s">
        <v>429</v>
      </c>
      <c r="BF8" s="439" t="s">
        <v>686</v>
      </c>
      <c r="BG8" s="12" t="s">
        <v>494</v>
      </c>
      <c r="BH8" s="340" t="s">
        <v>586</v>
      </c>
      <c r="BI8" s="340" t="s">
        <v>587</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628" t="s">
        <v>210</v>
      </c>
      <c r="C9" s="629"/>
      <c r="D9" s="629"/>
      <c r="E9" s="629"/>
      <c r="F9" s="629"/>
      <c r="G9" s="635" t="str">
        <f>ベース!R43</f>
        <v/>
      </c>
      <c r="H9" s="640" t="s">
        <v>496</v>
      </c>
      <c r="I9" s="641"/>
      <c r="J9" s="583" t="s">
        <v>497</v>
      </c>
      <c r="K9" s="105" t="str">
        <f t="shared" ref="K9:Z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349"/>
      <c r="AB9" s="349"/>
      <c r="AC9" s="349"/>
      <c r="AD9" s="349"/>
      <c r="AE9" s="349"/>
      <c r="AF9" s="349"/>
      <c r="AG9" s="349"/>
      <c r="AH9" s="349"/>
      <c r="AI9" s="583" t="s">
        <v>687</v>
      </c>
      <c r="AJ9" s="814"/>
      <c r="AK9" s="815"/>
      <c r="AL9" s="815"/>
      <c r="AM9" s="815"/>
      <c r="AN9" s="815"/>
      <c r="AO9" s="816"/>
      <c r="AP9" s="615" t="s">
        <v>211</v>
      </c>
      <c r="BB9" s="340" t="s">
        <v>430</v>
      </c>
      <c r="BC9" s="340" t="s">
        <v>412</v>
      </c>
      <c r="BQ9" s="437" t="s">
        <v>464</v>
      </c>
    </row>
    <row r="10" spans="2:137" ht="12" customHeight="1" x14ac:dyDescent="0.15">
      <c r="B10" s="630"/>
      <c r="C10" s="631"/>
      <c r="D10" s="631"/>
      <c r="E10" s="631"/>
      <c r="F10" s="631"/>
      <c r="G10" s="636"/>
      <c r="H10" s="642"/>
      <c r="I10" s="643"/>
      <c r="J10" s="584"/>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350" t="str">
        <f t="shared" si="2"/>
        <v/>
      </c>
      <c r="AB10" s="350" t="str">
        <f t="shared" si="2"/>
        <v/>
      </c>
      <c r="AC10" s="350" t="str">
        <f t="shared" si="2"/>
        <v/>
      </c>
      <c r="AD10" s="350" t="str">
        <f t="shared" si="2"/>
        <v/>
      </c>
      <c r="AE10" s="350" t="str">
        <f t="shared" si="2"/>
        <v/>
      </c>
      <c r="AF10" s="350" t="str">
        <f t="shared" si="2"/>
        <v/>
      </c>
      <c r="AG10" s="350" t="str">
        <f t="shared" si="2"/>
        <v/>
      </c>
      <c r="AH10" s="350" t="str">
        <f t="shared" si="2"/>
        <v/>
      </c>
      <c r="AI10" s="584"/>
      <c r="AJ10" s="544" t="str">
        <f>IF(COUNTIF(K10:AH10,"X")&gt;0,$BD$10,"")</f>
        <v/>
      </c>
      <c r="AK10" s="545"/>
      <c r="AL10" s="545"/>
      <c r="AM10" s="545"/>
      <c r="AN10" s="545"/>
      <c r="AO10" s="620"/>
      <c r="AP10" s="616"/>
      <c r="BB10" s="340" t="s">
        <v>382</v>
      </c>
      <c r="BD10" s="340" t="s">
        <v>431</v>
      </c>
      <c r="BQ10" s="437">
        <v>1</v>
      </c>
      <c r="BR10" s="437">
        <v>2</v>
      </c>
      <c r="BS10" s="437">
        <v>3</v>
      </c>
      <c r="BT10" s="437">
        <v>4</v>
      </c>
      <c r="BU10" s="437">
        <v>5</v>
      </c>
      <c r="BV10" s="437" t="s">
        <v>13</v>
      </c>
      <c r="BW10" s="437" t="s">
        <v>14</v>
      </c>
      <c r="BX10" s="437" t="s">
        <v>15</v>
      </c>
    </row>
    <row r="11" spans="2:137" ht="12" customHeight="1" x14ac:dyDescent="0.15">
      <c r="B11" s="630"/>
      <c r="C11" s="631"/>
      <c r="D11" s="631"/>
      <c r="E11" s="631"/>
      <c r="F11" s="631"/>
      <c r="G11" s="636"/>
      <c r="H11" s="642"/>
      <c r="I11" s="643"/>
      <c r="J11" s="584"/>
      <c r="K11" s="308">
        <v>1</v>
      </c>
      <c r="L11" s="309">
        <v>2</v>
      </c>
      <c r="M11" s="309">
        <v>3</v>
      </c>
      <c r="N11" s="309">
        <v>4</v>
      </c>
      <c r="O11" s="309">
        <v>5</v>
      </c>
      <c r="P11" s="309">
        <v>6</v>
      </c>
      <c r="Q11" s="309">
        <v>7</v>
      </c>
      <c r="R11" s="309">
        <v>8</v>
      </c>
      <c r="S11" s="309">
        <v>9</v>
      </c>
      <c r="T11" s="309">
        <v>10</v>
      </c>
      <c r="U11" s="309">
        <v>11</v>
      </c>
      <c r="V11" s="309">
        <v>12</v>
      </c>
      <c r="W11" s="309">
        <v>13</v>
      </c>
      <c r="X11" s="309">
        <v>14</v>
      </c>
      <c r="Y11" s="309">
        <v>15</v>
      </c>
      <c r="Z11" s="309">
        <v>16</v>
      </c>
      <c r="AA11" s="351"/>
      <c r="AB11" s="351"/>
      <c r="AC11" s="351"/>
      <c r="AD11" s="351"/>
      <c r="AE11" s="351"/>
      <c r="AF11" s="351"/>
      <c r="AG11" s="351"/>
      <c r="AH11" s="351"/>
      <c r="AI11" s="584"/>
      <c r="AJ11" s="829"/>
      <c r="AK11" s="830"/>
      <c r="AL11" s="830"/>
      <c r="AM11" s="830"/>
      <c r="AN11" s="830"/>
      <c r="AO11" s="831"/>
      <c r="AP11" s="616"/>
      <c r="BQ11" s="437">
        <v>0</v>
      </c>
      <c r="BR11" s="437">
        <v>1</v>
      </c>
    </row>
    <row r="12" spans="2:137" ht="15" customHeight="1" x14ac:dyDescent="0.15">
      <c r="B12" s="588" t="s">
        <v>688</v>
      </c>
      <c r="C12" s="589"/>
      <c r="D12" s="589"/>
      <c r="E12" s="589"/>
      <c r="F12" s="589"/>
      <c r="G12" s="589"/>
      <c r="H12" s="589"/>
      <c r="I12" s="589"/>
      <c r="J12" s="310"/>
      <c r="K12" s="311"/>
      <c r="L12" s="312"/>
      <c r="M12" s="312"/>
      <c r="N12" s="312"/>
      <c r="O12" s="312"/>
      <c r="P12" s="312"/>
      <c r="Q12" s="312"/>
      <c r="R12" s="312"/>
      <c r="S12" s="312"/>
      <c r="T12" s="312"/>
      <c r="U12" s="312"/>
      <c r="V12" s="312"/>
      <c r="W12" s="312"/>
      <c r="X12" s="312"/>
      <c r="Y12" s="312"/>
      <c r="Z12" s="312"/>
      <c r="AA12" s="356"/>
      <c r="AB12" s="356"/>
      <c r="AC12" s="356"/>
      <c r="AD12" s="356"/>
      <c r="AE12" s="356"/>
      <c r="AF12" s="356"/>
      <c r="AG12" s="356"/>
      <c r="AH12" s="357"/>
      <c r="AI12" s="310"/>
      <c r="AJ12" s="621" t="str">
        <f>IF(COUNTIF(K9:AH9,"*→*")&gt;COUNT(K12:AH12),$BB$12,"")</f>
        <v/>
      </c>
      <c r="AK12" s="621"/>
      <c r="AL12" s="621"/>
      <c r="AM12" s="621"/>
      <c r="AN12" s="621"/>
      <c r="AO12" s="621"/>
      <c r="AP12" s="622"/>
      <c r="BB12" s="340" t="s">
        <v>569</v>
      </c>
      <c r="BQ12" s="437">
        <v>3</v>
      </c>
      <c r="BR12" s="437">
        <v>5</v>
      </c>
    </row>
    <row r="13" spans="2:137" ht="12" customHeight="1" x14ac:dyDescent="0.15">
      <c r="B13" s="637" t="str">
        <f>IF(COUNTIF(K13:AH13,"X")&gt;0,$BB$13,"")</f>
        <v/>
      </c>
      <c r="C13" s="638"/>
      <c r="D13" s="638"/>
      <c r="E13" s="638"/>
      <c r="F13" s="638"/>
      <c r="G13" s="638"/>
      <c r="H13" s="638"/>
      <c r="I13" s="639"/>
      <c r="J13" s="313"/>
      <c r="K13" s="393" t="str">
        <f t="shared" ref="K13:Z13" si="3">IF(AND(K12=3,OR(K34&lt;&gt;"",K37&lt;&gt;"")),"X","")</f>
        <v/>
      </c>
      <c r="L13" s="393" t="str">
        <f t="shared" si="3"/>
        <v/>
      </c>
      <c r="M13" s="393" t="str">
        <f t="shared" si="3"/>
        <v/>
      </c>
      <c r="N13" s="393" t="str">
        <f t="shared" si="3"/>
        <v/>
      </c>
      <c r="O13" s="393" t="str">
        <f t="shared" si="3"/>
        <v/>
      </c>
      <c r="P13" s="393" t="str">
        <f t="shared" si="3"/>
        <v/>
      </c>
      <c r="Q13" s="393" t="str">
        <f t="shared" si="3"/>
        <v/>
      </c>
      <c r="R13" s="393" t="str">
        <f t="shared" si="3"/>
        <v/>
      </c>
      <c r="S13" s="393" t="str">
        <f t="shared" si="3"/>
        <v/>
      </c>
      <c r="T13" s="393" t="str">
        <f t="shared" si="3"/>
        <v/>
      </c>
      <c r="U13" s="393" t="str">
        <f t="shared" si="3"/>
        <v/>
      </c>
      <c r="V13" s="393" t="str">
        <f t="shared" si="3"/>
        <v/>
      </c>
      <c r="W13" s="393" t="str">
        <f t="shared" si="3"/>
        <v/>
      </c>
      <c r="X13" s="393" t="str">
        <f t="shared" si="3"/>
        <v/>
      </c>
      <c r="Y13" s="393" t="str">
        <f t="shared" si="3"/>
        <v/>
      </c>
      <c r="Z13" s="393" t="str">
        <f t="shared" si="3"/>
        <v/>
      </c>
      <c r="AA13" s="355" t="str">
        <f t="shared" ref="AA13:AH13" si="4">IF(AND(AA12=3,AA34&lt;&gt;""),"X","")</f>
        <v/>
      </c>
      <c r="AB13" s="355" t="str">
        <f t="shared" si="4"/>
        <v/>
      </c>
      <c r="AC13" s="355" t="str">
        <f t="shared" si="4"/>
        <v/>
      </c>
      <c r="AD13" s="355" t="str">
        <f t="shared" si="4"/>
        <v/>
      </c>
      <c r="AE13" s="355" t="str">
        <f t="shared" si="4"/>
        <v/>
      </c>
      <c r="AF13" s="355" t="str">
        <f t="shared" si="4"/>
        <v/>
      </c>
      <c r="AG13" s="355" t="str">
        <f t="shared" si="4"/>
        <v/>
      </c>
      <c r="AH13" s="355" t="str">
        <f t="shared" si="4"/>
        <v/>
      </c>
      <c r="AI13" s="313"/>
      <c r="AJ13" s="314"/>
      <c r="AK13" s="314"/>
      <c r="AL13" s="314"/>
      <c r="AM13" s="314"/>
      <c r="AN13" s="314"/>
      <c r="AO13" s="314"/>
      <c r="AP13" s="315"/>
      <c r="BB13" s="340" t="s">
        <v>689</v>
      </c>
      <c r="DI13" s="300" t="str">
        <f>IF(AND(K12=3,OR(K14=3,K14=4,K14=5)),"-3","")</f>
        <v/>
      </c>
      <c r="DJ13" s="300" t="str">
        <f t="shared" ref="DJ13:EF13" si="5">IF(AND(L12=3,OR(L14=3,L14=4,L14=5)),"-3","")</f>
        <v/>
      </c>
      <c r="DK13" s="300" t="str">
        <f t="shared" si="5"/>
        <v/>
      </c>
      <c r="DL13" s="300" t="str">
        <f t="shared" si="5"/>
        <v/>
      </c>
      <c r="DM13" s="300" t="str">
        <f t="shared" si="5"/>
        <v/>
      </c>
      <c r="DN13" s="300" t="str">
        <f t="shared" si="5"/>
        <v/>
      </c>
      <c r="DO13" s="300" t="str">
        <f t="shared" si="5"/>
        <v/>
      </c>
      <c r="DP13" s="300" t="str">
        <f t="shared" si="5"/>
        <v/>
      </c>
      <c r="DQ13" s="300" t="str">
        <f t="shared" si="5"/>
        <v/>
      </c>
      <c r="DR13" s="300" t="str">
        <f t="shared" si="5"/>
        <v/>
      </c>
      <c r="DS13" s="300" t="str">
        <f t="shared" si="5"/>
        <v/>
      </c>
      <c r="DT13" s="300" t="str">
        <f t="shared" si="5"/>
        <v/>
      </c>
      <c r="DU13" s="300" t="str">
        <f t="shared" si="5"/>
        <v/>
      </c>
      <c r="DV13" s="300" t="str">
        <f t="shared" si="5"/>
        <v/>
      </c>
      <c r="DW13" s="300" t="str">
        <f t="shared" si="5"/>
        <v/>
      </c>
      <c r="DX13" s="300" t="str">
        <f t="shared" si="5"/>
        <v/>
      </c>
      <c r="DY13" s="300" t="str">
        <f t="shared" si="5"/>
        <v/>
      </c>
      <c r="DZ13" s="300" t="str">
        <f t="shared" si="5"/>
        <v/>
      </c>
      <c r="EA13" s="300" t="str">
        <f t="shared" si="5"/>
        <v/>
      </c>
      <c r="EB13" s="300" t="str">
        <f t="shared" si="5"/>
        <v/>
      </c>
      <c r="EC13" s="300" t="str">
        <f t="shared" si="5"/>
        <v/>
      </c>
      <c r="ED13" s="300" t="str">
        <f t="shared" si="5"/>
        <v/>
      </c>
      <c r="EE13" s="300" t="str">
        <f t="shared" si="5"/>
        <v/>
      </c>
      <c r="EF13" s="300" t="str">
        <f t="shared" si="5"/>
        <v/>
      </c>
    </row>
    <row r="14" spans="2:137" ht="15" customHeight="1" x14ac:dyDescent="0.15">
      <c r="B14" s="644" t="s">
        <v>212</v>
      </c>
      <c r="C14" s="670" t="s">
        <v>480</v>
      </c>
      <c r="D14" s="671"/>
      <c r="E14" s="671"/>
      <c r="F14" s="671"/>
      <c r="G14" s="671"/>
      <c r="H14" s="671"/>
      <c r="I14" s="672"/>
      <c r="J14" s="430" t="s">
        <v>178</v>
      </c>
      <c r="K14" s="229"/>
      <c r="L14" s="229"/>
      <c r="M14" s="229"/>
      <c r="N14" s="229"/>
      <c r="O14" s="229"/>
      <c r="P14" s="229"/>
      <c r="Q14" s="229"/>
      <c r="R14" s="229"/>
      <c r="S14" s="229"/>
      <c r="T14" s="229"/>
      <c r="U14" s="229"/>
      <c r="V14" s="229"/>
      <c r="W14" s="229"/>
      <c r="X14" s="229"/>
      <c r="Y14" s="229"/>
      <c r="Z14" s="229"/>
      <c r="AA14" s="358"/>
      <c r="AB14" s="358"/>
      <c r="AC14" s="358"/>
      <c r="AD14" s="358"/>
      <c r="AE14" s="358"/>
      <c r="AF14" s="358"/>
      <c r="AG14" s="358"/>
      <c r="AH14" s="358"/>
      <c r="AI14" s="430" t="s">
        <v>873</v>
      </c>
      <c r="AJ14" s="590"/>
      <c r="AK14" s="591"/>
      <c r="AL14" s="591"/>
      <c r="AM14" s="591"/>
      <c r="AN14" s="591"/>
      <c r="AO14" s="592"/>
      <c r="AP14" s="623"/>
      <c r="BB14" s="12"/>
      <c r="BC14" s="12" t="s">
        <v>345</v>
      </c>
      <c r="BR14" s="437" t="s">
        <v>23</v>
      </c>
      <c r="DG14" s="437" t="s">
        <v>690</v>
      </c>
      <c r="DI14" s="300" t="str">
        <f>IF(K63="","","SY"&amp;K12&amp;"0M-"&amp;K64&amp;"-"&amp;K67&amp;DI13)</f>
        <v/>
      </c>
      <c r="DJ14" s="300" t="str">
        <f t="shared" ref="DJ14:EF14" si="6">IF(L63="","","SY"&amp;L12&amp;"0M-"&amp;L64&amp;"-"&amp;L67&amp;DJ13)</f>
        <v/>
      </c>
      <c r="DK14" s="300" t="str">
        <f t="shared" si="6"/>
        <v/>
      </c>
      <c r="DL14" s="300" t="str">
        <f t="shared" si="6"/>
        <v/>
      </c>
      <c r="DM14" s="300" t="str">
        <f t="shared" si="6"/>
        <v/>
      </c>
      <c r="DN14" s="300" t="str">
        <f t="shared" si="6"/>
        <v/>
      </c>
      <c r="DO14" s="300" t="str">
        <f t="shared" si="6"/>
        <v/>
      </c>
      <c r="DP14" s="300" t="str">
        <f t="shared" si="6"/>
        <v/>
      </c>
      <c r="DQ14" s="300" t="str">
        <f t="shared" si="6"/>
        <v/>
      </c>
      <c r="DR14" s="300" t="str">
        <f t="shared" si="6"/>
        <v/>
      </c>
      <c r="DS14" s="300" t="str">
        <f t="shared" si="6"/>
        <v/>
      </c>
      <c r="DT14" s="300" t="str">
        <f t="shared" si="6"/>
        <v/>
      </c>
      <c r="DU14" s="300" t="str">
        <f t="shared" si="6"/>
        <v/>
      </c>
      <c r="DV14" s="300" t="str">
        <f t="shared" si="6"/>
        <v/>
      </c>
      <c r="DW14" s="300" t="str">
        <f t="shared" si="6"/>
        <v/>
      </c>
      <c r="DX14" s="300" t="str">
        <f t="shared" si="6"/>
        <v/>
      </c>
      <c r="DY14" s="300" t="str">
        <f t="shared" si="6"/>
        <v/>
      </c>
      <c r="DZ14" s="300" t="str">
        <f t="shared" si="6"/>
        <v/>
      </c>
      <c r="EA14" s="300" t="str">
        <f t="shared" si="6"/>
        <v/>
      </c>
      <c r="EB14" s="300" t="str">
        <f t="shared" si="6"/>
        <v/>
      </c>
      <c r="EC14" s="300" t="str">
        <f t="shared" si="6"/>
        <v/>
      </c>
      <c r="ED14" s="300" t="str">
        <f t="shared" si="6"/>
        <v/>
      </c>
      <c r="EE14" s="300" t="str">
        <f t="shared" si="6"/>
        <v/>
      </c>
      <c r="EF14" s="300" t="str">
        <f t="shared" si="6"/>
        <v/>
      </c>
    </row>
    <row r="15" spans="2:137" ht="15" customHeight="1" x14ac:dyDescent="0.15">
      <c r="B15" s="644"/>
      <c r="C15" s="664" t="str">
        <f>IF(バルブ!R10=仕様書作成!BC14,仕様書作成!BC15,仕様書作成!BD15)</f>
        <v>　この行は使用しません →→→</v>
      </c>
      <c r="D15" s="665"/>
      <c r="E15" s="665"/>
      <c r="F15" s="665"/>
      <c r="G15" s="665"/>
      <c r="H15" s="665"/>
      <c r="I15" s="666"/>
      <c r="J15" s="431" t="str">
        <f>IF(C15=BC15,BB15,"")</f>
        <v/>
      </c>
      <c r="K15" s="124"/>
      <c r="L15" s="124"/>
      <c r="M15" s="124"/>
      <c r="N15" s="124"/>
      <c r="O15" s="124"/>
      <c r="P15" s="124"/>
      <c r="Q15" s="124"/>
      <c r="R15" s="124"/>
      <c r="S15" s="124"/>
      <c r="T15" s="124"/>
      <c r="U15" s="124"/>
      <c r="V15" s="124"/>
      <c r="W15" s="124"/>
      <c r="X15" s="124"/>
      <c r="Y15" s="124"/>
      <c r="Z15" s="124"/>
      <c r="AA15" s="359"/>
      <c r="AB15" s="359"/>
      <c r="AC15" s="359"/>
      <c r="AD15" s="359"/>
      <c r="AE15" s="359"/>
      <c r="AF15" s="359"/>
      <c r="AG15" s="359"/>
      <c r="AH15" s="359"/>
      <c r="AI15" s="431" t="str">
        <f>IF(C15=BC15,BB15,"")</f>
        <v/>
      </c>
      <c r="AJ15" s="632" t="str">
        <f>IF(バルブ!R10="0",仕様書作成!BF15,IF(バルブ!R10="1",仕様書作成!BE15,""))</f>
        <v/>
      </c>
      <c r="AK15" s="633"/>
      <c r="AL15" s="633"/>
      <c r="AM15" s="633"/>
      <c r="AN15" s="633"/>
      <c r="AO15" s="634"/>
      <c r="AP15" s="623"/>
      <c r="BB15" s="12" t="s">
        <v>583</v>
      </c>
      <c r="BC15" s="12" t="s">
        <v>870</v>
      </c>
      <c r="BD15" s="12" t="s">
        <v>693</v>
      </c>
      <c r="BE15" s="12" t="s">
        <v>871</v>
      </c>
      <c r="BF15" s="12" t="s">
        <v>872</v>
      </c>
      <c r="BR15" s="437" t="s">
        <v>10</v>
      </c>
    </row>
    <row r="16" spans="2:137" ht="12" customHeight="1" x14ac:dyDescent="0.15">
      <c r="B16" s="644"/>
      <c r="C16" s="646" t="str">
        <f>IF(COUNTIF(K16:AH16,"X")&gt;0,$BB$16,"")</f>
        <v/>
      </c>
      <c r="D16" s="647"/>
      <c r="E16" s="647"/>
      <c r="F16" s="647"/>
      <c r="G16" s="647"/>
      <c r="H16" s="647"/>
      <c r="I16" s="648"/>
      <c r="J16" s="432"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352" t="str">
        <f>IF(AND(OR(AA14="A",AA14="B",AA14="C"),OR(バルブ!$R$10="1",AA15=1)),"X",
IF(AND(バルブ!$R$25="-X90",OR(バルブ!$R$10="1",AA15=1)),"X",
IF(AND(バルブ!$R$7="10-",OR(仕様書作成!AA14="A",仕様書作成!AA14="B",仕様書作成!AA14="C"),OR(バルブ!$R$10="1",AA15=1)),"X","")))</f>
        <v/>
      </c>
      <c r="AB16" s="352" t="str">
        <f>IF(AND(OR(AB14="A",AB14="B",AB14="C"),OR(バルブ!$R$10="1",AB15=1)),"X",
IF(AND(バルブ!$R$25="-X90",OR(バルブ!$R$10="1",AB15=1)),"X",
IF(AND(バルブ!$R$7="10-",OR(仕様書作成!AB14="A",仕様書作成!AB14="B",仕様書作成!AB14="C"),OR(バルブ!$R$10="1",AB15=1)),"X","")))</f>
        <v/>
      </c>
      <c r="AC16" s="352" t="str">
        <f>IF(AND(OR(AC14="A",AC14="B",AC14="C"),OR(バルブ!$R$10="1",AC15=1)),"X",
IF(AND(バルブ!$R$25="-X90",OR(バルブ!$R$10="1",AC15=1)),"X",
IF(AND(バルブ!$R$7="10-",OR(仕様書作成!AC14="A",仕様書作成!AC14="B",仕様書作成!AC14="C"),OR(バルブ!$R$10="1",AC15=1)),"X","")))</f>
        <v/>
      </c>
      <c r="AD16" s="352" t="str">
        <f>IF(AND(OR(AD14="A",AD14="B",AD14="C"),OR(バルブ!$R$10="1",AD15=1)),"X",
IF(AND(バルブ!$R$25="-X90",OR(バルブ!$R$10="1",AD15=1)),"X",
IF(AND(バルブ!$R$7="10-",OR(仕様書作成!AD14="A",仕様書作成!AD14="B",仕様書作成!AD14="C"),OR(バルブ!$R$10="1",AD15=1)),"X","")))</f>
        <v/>
      </c>
      <c r="AE16" s="352" t="str">
        <f>IF(AND(OR(AE14="A",AE14="B",AE14="C"),OR(バルブ!$R$10="1",AE15=1)),"X",
IF(AND(バルブ!$R$25="-X90",OR(バルブ!$R$10="1",AE15=1)),"X",
IF(AND(バルブ!$R$7="10-",OR(仕様書作成!AE14="A",仕様書作成!AE14="B",仕様書作成!AE14="C"),OR(バルブ!$R$10="1",AE15=1)),"X","")))</f>
        <v/>
      </c>
      <c r="AF16" s="352" t="str">
        <f>IF(AND(OR(AF14="A",AF14="B",AF14="C"),OR(バルブ!$R$10="1",AF15=1)),"X",
IF(AND(バルブ!$R$25="-X90",OR(バルブ!$R$10="1",AF15=1)),"X",
IF(AND(バルブ!$R$7="10-",OR(仕様書作成!AF14="A",仕様書作成!AF14="B",仕様書作成!AF14="C"),OR(バルブ!$R$10="1",AF15=1)),"X","")))</f>
        <v/>
      </c>
      <c r="AG16" s="352" t="str">
        <f>IF(AND(OR(AG14="A",AG14="B",AG14="C"),OR(バルブ!$R$10="1",AG15=1)),"X",
IF(AND(バルブ!$R$25="-X90",OR(バルブ!$R$10="1",AG15=1)),"X",
IF(AND(バルブ!$R$7="10-",OR(仕様書作成!AG14="A",仕様書作成!AG14="B",仕様書作成!AG14="C"),OR(バルブ!$R$10="1",AG15=1)),"X","")))</f>
        <v/>
      </c>
      <c r="AH16" s="352" t="str">
        <f>IF(AND(OR(AH14="A",AH14="B",AH14="C"),OR(バルブ!$R$10="1",AH15=1)),"X",
IF(AND(バルブ!$R$25="-X90",OR(バルブ!$R$10="1",AH15=1)),"X",
IF(AND(バルブ!$R$7="10-",OR(仕様書作成!AH14="A",仕様書作成!AH14="B",仕様書作成!AH14="C"),OR(バルブ!$R$10="1",AH15=1)),"X","")))</f>
        <v/>
      </c>
      <c r="AI16" s="429"/>
      <c r="AJ16" s="625" t="str">
        <f>IF(AND(バルブ!R25="-X90",COUNTIF(仕様書作成!K15:AH15,1)&gt;0),$BC$16,"")</f>
        <v/>
      </c>
      <c r="AK16" s="626"/>
      <c r="AL16" s="626"/>
      <c r="AM16" s="626"/>
      <c r="AN16" s="626"/>
      <c r="AO16" s="627"/>
      <c r="AP16" s="624"/>
      <c r="BB16" s="340" t="s">
        <v>432</v>
      </c>
      <c r="BC16" s="340" t="s">
        <v>433</v>
      </c>
      <c r="BR16" s="437" t="s">
        <v>14</v>
      </c>
      <c r="BS16" s="437" t="s">
        <v>20</v>
      </c>
    </row>
    <row r="17" spans="2:137" ht="15" customHeight="1" x14ac:dyDescent="0.15">
      <c r="B17" s="644"/>
      <c r="C17" s="649" t="str">
        <f>IF(バルブ!R19=仕様書作成!BC18,仕様書作成!BC17,仕様書作成!BD17)</f>
        <v>　この行は使用しません →→→</v>
      </c>
      <c r="D17" s="650"/>
      <c r="E17" s="650"/>
      <c r="F17" s="650"/>
      <c r="G17" s="650"/>
      <c r="H17" s="650"/>
      <c r="I17" s="651"/>
      <c r="J17" s="316" t="str">
        <f>IF(バルブ!$T$19=仕様書作成!$BC$17,仕様書作成!$BB$16,"")</f>
        <v/>
      </c>
      <c r="K17" s="141"/>
      <c r="L17" s="141"/>
      <c r="M17" s="141"/>
      <c r="N17" s="141"/>
      <c r="O17" s="141"/>
      <c r="P17" s="141"/>
      <c r="Q17" s="141"/>
      <c r="R17" s="141"/>
      <c r="S17" s="141"/>
      <c r="T17" s="141"/>
      <c r="U17" s="141"/>
      <c r="V17" s="141"/>
      <c r="W17" s="141"/>
      <c r="X17" s="141"/>
      <c r="Y17" s="141"/>
      <c r="Z17" s="141"/>
      <c r="AA17" s="359"/>
      <c r="AB17" s="359"/>
      <c r="AC17" s="359"/>
      <c r="AD17" s="359"/>
      <c r="AE17" s="359"/>
      <c r="AF17" s="359"/>
      <c r="AG17" s="359"/>
      <c r="AH17" s="359"/>
      <c r="AI17" s="316" t="str">
        <f>IF(バルブ!$T$19=仕様書作成!$BC$17,仕様書作成!$BB$16,"")</f>
        <v/>
      </c>
      <c r="AJ17" s="817" t="str">
        <f>IF(AND($C$18=BE18,バルブ!T19=""),仕様書作成!BE17,
IF(AND($C$18=BE18,バルブ!T19="D"),仕様書作成!BF17,
IF(AND($C$18=BE18,バルブ!T19="E"),仕様書作成!BG17,
IF(AND($C$18=BE18,バルブ!T19="F"),仕様書作成!BH17,""))))</f>
        <v/>
      </c>
      <c r="AK17" s="818"/>
      <c r="AL17" s="818"/>
      <c r="AM17" s="818"/>
      <c r="AN17" s="818"/>
      <c r="AO17" s="819"/>
      <c r="AP17" s="317"/>
      <c r="BB17" s="12" t="s">
        <v>691</v>
      </c>
      <c r="BC17" s="12" t="s">
        <v>692</v>
      </c>
      <c r="BD17" s="12" t="s">
        <v>693</v>
      </c>
      <c r="BE17" s="12" t="s">
        <v>694</v>
      </c>
      <c r="BF17" s="12" t="s">
        <v>695</v>
      </c>
      <c r="BG17" s="12" t="s">
        <v>696</v>
      </c>
      <c r="BH17" s="12" t="s">
        <v>697</v>
      </c>
      <c r="BR17" s="437" t="s">
        <v>16</v>
      </c>
      <c r="BS17" s="437" t="s">
        <v>17</v>
      </c>
      <c r="BT17" s="437" t="s">
        <v>18</v>
      </c>
    </row>
    <row r="18" spans="2:137" ht="12" customHeight="1" x14ac:dyDescent="0.15">
      <c r="B18" s="644"/>
      <c r="C18" s="658" t="str">
        <f>IF(COUNTIF(K18:AH18,"-")&gt;0,$BD$18,IF(COUNTIF(K18:AH18,"X")&gt;0,$BE$18,""))</f>
        <v/>
      </c>
      <c r="D18" s="659"/>
      <c r="E18" s="659"/>
      <c r="F18" s="659"/>
      <c r="G18" s="659"/>
      <c r="H18" s="659"/>
      <c r="I18" s="660"/>
      <c r="J18" s="318"/>
      <c r="K18" s="138" t="str">
        <f>IF(AND($C$17=$BD$17,K17&lt;&gt;""),"X","")</f>
        <v/>
      </c>
      <c r="L18" s="138" t="str">
        <f t="shared" ref="L18:AH18" si="7">IF(AND($C$17=$BD$17,L17&lt;&gt;""),"X","")</f>
        <v/>
      </c>
      <c r="M18" s="138" t="str">
        <f t="shared" si="7"/>
        <v/>
      </c>
      <c r="N18" s="138" t="str">
        <f t="shared" si="7"/>
        <v/>
      </c>
      <c r="O18" s="138" t="str">
        <f t="shared" si="7"/>
        <v/>
      </c>
      <c r="P18" s="138" t="str">
        <f t="shared" si="7"/>
        <v/>
      </c>
      <c r="Q18" s="138" t="str">
        <f t="shared" si="7"/>
        <v/>
      </c>
      <c r="R18" s="138" t="str">
        <f t="shared" si="7"/>
        <v/>
      </c>
      <c r="S18" s="138" t="str">
        <f t="shared" si="7"/>
        <v/>
      </c>
      <c r="T18" s="138" t="str">
        <f t="shared" si="7"/>
        <v/>
      </c>
      <c r="U18" s="138" t="str">
        <f t="shared" si="7"/>
        <v/>
      </c>
      <c r="V18" s="138" t="str">
        <f t="shared" si="7"/>
        <v/>
      </c>
      <c r="W18" s="138" t="str">
        <f t="shared" si="7"/>
        <v/>
      </c>
      <c r="X18" s="138" t="str">
        <f t="shared" si="7"/>
        <v/>
      </c>
      <c r="Y18" s="138" t="str">
        <f t="shared" si="7"/>
        <v/>
      </c>
      <c r="Z18" s="138" t="str">
        <f t="shared" si="7"/>
        <v/>
      </c>
      <c r="AA18" s="352" t="str">
        <f t="shared" si="7"/>
        <v/>
      </c>
      <c r="AB18" s="352" t="str">
        <f t="shared" si="7"/>
        <v/>
      </c>
      <c r="AC18" s="352" t="str">
        <f t="shared" si="7"/>
        <v/>
      </c>
      <c r="AD18" s="352" t="str">
        <f t="shared" si="7"/>
        <v/>
      </c>
      <c r="AE18" s="352" t="str">
        <f t="shared" si="7"/>
        <v/>
      </c>
      <c r="AF18" s="352" t="str">
        <f t="shared" si="7"/>
        <v/>
      </c>
      <c r="AG18" s="352" t="str">
        <f t="shared" si="7"/>
        <v/>
      </c>
      <c r="AH18" s="352" t="str">
        <f t="shared" si="7"/>
        <v/>
      </c>
      <c r="AI18" s="318"/>
      <c r="AJ18" s="820"/>
      <c r="AK18" s="821"/>
      <c r="AL18" s="821"/>
      <c r="AM18" s="821"/>
      <c r="AN18" s="821"/>
      <c r="AO18" s="822"/>
      <c r="AP18" s="319"/>
      <c r="BB18" s="12" t="s">
        <v>698</v>
      </c>
      <c r="BC18" s="12" t="s">
        <v>345</v>
      </c>
      <c r="BD18" s="12" t="s">
        <v>699</v>
      </c>
      <c r="BE18" s="12" t="s">
        <v>700</v>
      </c>
      <c r="BF18" s="12"/>
    </row>
    <row r="19" spans="2:137" ht="15" customHeight="1" x14ac:dyDescent="0.15">
      <c r="B19" s="644"/>
      <c r="C19" s="661" t="s">
        <v>319</v>
      </c>
      <c r="D19" s="662"/>
      <c r="E19" s="662"/>
      <c r="F19" s="662"/>
      <c r="G19" s="662"/>
      <c r="H19" s="662"/>
      <c r="I19" s="663"/>
      <c r="J19" s="702" t="s">
        <v>525</v>
      </c>
      <c r="K19" s="126"/>
      <c r="L19" s="126"/>
      <c r="M19" s="126"/>
      <c r="N19" s="126"/>
      <c r="O19" s="126"/>
      <c r="P19" s="126"/>
      <c r="Q19" s="126"/>
      <c r="R19" s="126"/>
      <c r="S19" s="126"/>
      <c r="T19" s="126"/>
      <c r="U19" s="126"/>
      <c r="V19" s="126"/>
      <c r="W19" s="126"/>
      <c r="X19" s="126"/>
      <c r="Y19" s="126"/>
      <c r="Z19" s="126"/>
      <c r="AA19" s="360"/>
      <c r="AB19" s="360"/>
      <c r="AC19" s="360"/>
      <c r="AD19" s="360"/>
      <c r="AE19" s="360"/>
      <c r="AF19" s="360"/>
      <c r="AG19" s="360"/>
      <c r="AH19" s="357"/>
      <c r="AI19" s="702" t="s">
        <v>525</v>
      </c>
      <c r="AJ19" s="823" t="s">
        <v>321</v>
      </c>
      <c r="AK19" s="824"/>
      <c r="AL19" s="824"/>
      <c r="AM19" s="824"/>
      <c r="AN19" s="824"/>
      <c r="AO19" s="825"/>
      <c r="AP19" s="187"/>
      <c r="BR19" s="437" t="s">
        <v>25</v>
      </c>
    </row>
    <row r="20" spans="2:137" ht="12" customHeight="1" x14ac:dyDescent="0.15">
      <c r="B20" s="644"/>
      <c r="C20" s="652" t="str">
        <f>IF(COUNTIF(K20:AH20,"X")&gt;0,$BB$20,"")</f>
        <v/>
      </c>
      <c r="D20" s="653"/>
      <c r="E20" s="653"/>
      <c r="F20" s="653"/>
      <c r="G20" s="653"/>
      <c r="H20" s="653"/>
      <c r="I20" s="654"/>
      <c r="J20" s="701"/>
      <c r="K20" s="127" t="str">
        <f>IF(AND(ベース!$R$49&lt;&gt;"R",仕様書作成!K19="R"),"X","")</f>
        <v/>
      </c>
      <c r="L20" s="127" t="str">
        <f>IF(AND(ベース!$R$49&lt;&gt;"R",仕様書作成!L19="R"),"X","")</f>
        <v/>
      </c>
      <c r="M20" s="127" t="str">
        <f>IF(AND(ベース!$R$49&lt;&gt;"R",仕様書作成!M19="R"),"X","")</f>
        <v/>
      </c>
      <c r="N20" s="127" t="str">
        <f>IF(AND(ベース!$R$49&lt;&gt;"R",仕様書作成!N19="R"),"X","")</f>
        <v/>
      </c>
      <c r="O20" s="127" t="str">
        <f>IF(AND(ベース!$R$49&lt;&gt;"R",仕様書作成!O19="R"),"X","")</f>
        <v/>
      </c>
      <c r="P20" s="127" t="str">
        <f>IF(AND(ベース!$R$49&lt;&gt;"R",仕様書作成!P19="R"),"X","")</f>
        <v/>
      </c>
      <c r="Q20" s="127" t="str">
        <f>IF(AND(ベース!$R$49&lt;&gt;"R",仕様書作成!Q19="R"),"X","")</f>
        <v/>
      </c>
      <c r="R20" s="127" t="str">
        <f>IF(AND(ベース!$R$49&lt;&gt;"R",仕様書作成!R19="R"),"X","")</f>
        <v/>
      </c>
      <c r="S20" s="127" t="str">
        <f>IF(AND(ベース!$R$49&lt;&gt;"R",仕様書作成!S19="R"),"X","")</f>
        <v/>
      </c>
      <c r="T20" s="127" t="str">
        <f>IF(AND(ベース!$R$49&lt;&gt;"R",仕様書作成!T19="R"),"X","")</f>
        <v/>
      </c>
      <c r="U20" s="127" t="str">
        <f>IF(AND(ベース!$R$49&lt;&gt;"R",仕様書作成!U19="R"),"X","")</f>
        <v/>
      </c>
      <c r="V20" s="127" t="str">
        <f>IF(AND(ベース!$R$49&lt;&gt;"R",仕様書作成!V19="R"),"X","")</f>
        <v/>
      </c>
      <c r="W20" s="127" t="str">
        <f>IF(AND(ベース!$R$49&lt;&gt;"R",仕様書作成!W19="R"),"X","")</f>
        <v/>
      </c>
      <c r="X20" s="127" t="str">
        <f>IF(AND(ベース!$R$49&lt;&gt;"R",仕様書作成!X19="R"),"X","")</f>
        <v/>
      </c>
      <c r="Y20" s="127" t="str">
        <f>IF(AND(ベース!$R$49&lt;&gt;"R",仕様書作成!Y19="R"),"X","")</f>
        <v/>
      </c>
      <c r="Z20" s="127" t="str">
        <f>IF(AND(ベース!$R$49&lt;&gt;"R",仕様書作成!Z19="R"),"X","")</f>
        <v/>
      </c>
      <c r="AA20" s="353" t="str">
        <f>IF(AND(ベース!$R$49&lt;&gt;"R",仕様書作成!AA19="R"),"X","")</f>
        <v/>
      </c>
      <c r="AB20" s="353" t="str">
        <f>IF(AND(ベース!$R$49&lt;&gt;"R",仕様書作成!AB19="R"),"X","")</f>
        <v/>
      </c>
      <c r="AC20" s="353" t="str">
        <f>IF(AND(ベース!$R$49&lt;&gt;"R",仕様書作成!AC19="R"),"X","")</f>
        <v/>
      </c>
      <c r="AD20" s="353" t="str">
        <f>IF(AND(ベース!$R$49&lt;&gt;"R",仕様書作成!AD19="R"),"X","")</f>
        <v/>
      </c>
      <c r="AE20" s="353" t="str">
        <f>IF(AND(ベース!$R$49&lt;&gt;"R",仕様書作成!AE19="R"),"X","")</f>
        <v/>
      </c>
      <c r="AF20" s="353" t="str">
        <f>IF(AND(ベース!$R$49&lt;&gt;"R",仕様書作成!AF19="R"),"X","")</f>
        <v/>
      </c>
      <c r="AG20" s="353" t="str">
        <f>IF(AND(ベース!$R$49&lt;&gt;"R",仕様書作成!AG19="R"),"X","")</f>
        <v/>
      </c>
      <c r="AH20" s="353" t="str">
        <f>IF(AND(ベース!$R$49&lt;&gt;"R",仕様書作成!AH19="R"),"X","")</f>
        <v/>
      </c>
      <c r="AI20" s="668"/>
      <c r="AJ20" s="823"/>
      <c r="AK20" s="824"/>
      <c r="AL20" s="824"/>
      <c r="AM20" s="824"/>
      <c r="AN20" s="824"/>
      <c r="AO20" s="825"/>
      <c r="AP20" s="187"/>
      <c r="BB20" s="340" t="s">
        <v>434</v>
      </c>
      <c r="BR20" s="437" t="s">
        <v>16</v>
      </c>
      <c r="BS20" s="437" t="s">
        <v>18</v>
      </c>
    </row>
    <row r="21" spans="2:137" ht="15" customHeight="1" x14ac:dyDescent="0.15">
      <c r="B21" s="644"/>
      <c r="C21" s="655" t="s">
        <v>380</v>
      </c>
      <c r="D21" s="656"/>
      <c r="E21" s="656"/>
      <c r="F21" s="656"/>
      <c r="G21" s="656"/>
      <c r="H21" s="656"/>
      <c r="I21" s="657"/>
      <c r="J21" s="668" t="s">
        <v>482</v>
      </c>
      <c r="K21" s="128"/>
      <c r="L21" s="128"/>
      <c r="M21" s="128"/>
      <c r="N21" s="128"/>
      <c r="O21" s="128"/>
      <c r="P21" s="128"/>
      <c r="Q21" s="128"/>
      <c r="R21" s="128"/>
      <c r="S21" s="128"/>
      <c r="T21" s="128"/>
      <c r="U21" s="128"/>
      <c r="V21" s="128"/>
      <c r="W21" s="128"/>
      <c r="X21" s="128"/>
      <c r="Y21" s="128"/>
      <c r="Z21" s="128"/>
      <c r="AA21" s="361"/>
      <c r="AB21" s="361"/>
      <c r="AC21" s="361"/>
      <c r="AD21" s="361"/>
      <c r="AE21" s="361"/>
      <c r="AF21" s="361"/>
      <c r="AG21" s="361"/>
      <c r="AH21" s="361"/>
      <c r="AI21" s="667" t="s">
        <v>482</v>
      </c>
      <c r="AJ21" s="823"/>
      <c r="AK21" s="824"/>
      <c r="AL21" s="824"/>
      <c r="AM21" s="824"/>
      <c r="AN21" s="824"/>
      <c r="AO21" s="825"/>
      <c r="AP21" s="187"/>
      <c r="BR21" s="437" t="s">
        <v>348</v>
      </c>
      <c r="BS21" s="440" t="s">
        <v>754</v>
      </c>
      <c r="BT21" s="437" t="s">
        <v>349</v>
      </c>
      <c r="BU21" s="437" t="s">
        <v>350</v>
      </c>
      <c r="BV21" s="437" t="s">
        <v>351</v>
      </c>
      <c r="BW21" s="437" t="s">
        <v>352</v>
      </c>
      <c r="BX21" s="437" t="s">
        <v>755</v>
      </c>
      <c r="BY21" s="437" t="s">
        <v>756</v>
      </c>
      <c r="BZ21" s="437" t="s">
        <v>353</v>
      </c>
      <c r="CA21" s="437" t="s">
        <v>354</v>
      </c>
      <c r="CB21" s="437" t="s">
        <v>355</v>
      </c>
      <c r="CC21" s="437" t="s">
        <v>757</v>
      </c>
      <c r="CD21" s="437" t="s">
        <v>758</v>
      </c>
      <c r="CE21" s="437" t="s">
        <v>759</v>
      </c>
    </row>
    <row r="22" spans="2:137" ht="12" customHeight="1" x14ac:dyDescent="0.15">
      <c r="B22" s="644"/>
      <c r="C22" s="652" t="str">
        <f>IF(COUNTIF(K22:AH22,"X")&gt;0,$BB$22,"")</f>
        <v/>
      </c>
      <c r="D22" s="653"/>
      <c r="E22" s="653"/>
      <c r="F22" s="653"/>
      <c r="G22" s="653"/>
      <c r="H22" s="653"/>
      <c r="I22" s="654"/>
      <c r="J22" s="668"/>
      <c r="K22" s="129" t="str">
        <f>IF(AND(K21="H",OR(バルブ!$R$10="1",K15=1)),"X",
IF(AND(OR(K14&lt;3,K14="A",K14="B",K14="C"),OR(バルブ!$R$10="0",K15=0),OR(K21="H",K21="")),"",
IF(K21="","","X")))</f>
        <v/>
      </c>
      <c r="L22" s="129" t="str">
        <f>IF(AND(L21="H",OR(バルブ!$R$10="1",L15=1)),"X",
IF(AND(OR(L14&lt;3,L14="A",L14="B",L14="C"),OR(バルブ!$R$10="0",L15=0),OR(L21="H",L21="")),"",
IF(L21="","","X")))</f>
        <v/>
      </c>
      <c r="M22" s="129" t="str">
        <f>IF(AND(M21="H",OR(バルブ!$R$10="1",M15=1)),"X",
IF(AND(OR(M14&lt;3,M14="A",M14="B",M14="C"),OR(バルブ!$R$10="0",M15=0),OR(M21="H",M21="")),"",
IF(M21="","","X")))</f>
        <v/>
      </c>
      <c r="N22" s="129" t="str">
        <f>IF(AND(N21="H",OR(バルブ!$R$10="1",N15=1)),"X",
IF(AND(OR(N14&lt;3,N14="A",N14="B",N14="C"),OR(バルブ!$R$10="0",N15=0),OR(N21="H",N21="")),"",
IF(N21="","","X")))</f>
        <v/>
      </c>
      <c r="O22" s="129" t="str">
        <f>IF(AND(O21="H",OR(バルブ!$R$10="1",O15=1)),"X",
IF(AND(OR(O14&lt;3,O14="A",O14="B",O14="C"),OR(バルブ!$R$10="0",O15=0),OR(O21="H",O21="")),"",
IF(O21="","","X")))</f>
        <v/>
      </c>
      <c r="P22" s="129" t="str">
        <f>IF(AND(P21="H",OR(バルブ!$R$10="1",P15=1)),"X",
IF(AND(OR(P14&lt;3,P14="A",P14="B",P14="C"),OR(バルブ!$R$10="0",P15=0),OR(P21="H",P21="")),"",
IF(P21="","","X")))</f>
        <v/>
      </c>
      <c r="Q22" s="129" t="str">
        <f>IF(AND(Q21="H",OR(バルブ!$R$10="1",Q15=1)),"X",
IF(AND(OR(Q14&lt;3,Q14="A",Q14="B",Q14="C"),OR(バルブ!$R$10="0",Q15=0),OR(Q21="H",Q21="")),"",
IF(Q21="","","X")))</f>
        <v/>
      </c>
      <c r="R22" s="129" t="str">
        <f>IF(AND(R21="H",OR(バルブ!$R$10="1",R15=1)),"X",
IF(AND(OR(R14&lt;3,R14="A",R14="B",R14="C"),OR(バルブ!$R$10="0",R15=0),OR(R21="H",R21="")),"",
IF(R21="","","X")))</f>
        <v/>
      </c>
      <c r="S22" s="129" t="str">
        <f>IF(AND(S21="H",OR(バルブ!$R$10="1",S15=1)),"X",
IF(AND(OR(S14&lt;3,S14="A",S14="B",S14="C"),OR(バルブ!$R$10="0",S15=0),OR(S21="H",S21="")),"",
IF(S21="","","X")))</f>
        <v/>
      </c>
      <c r="T22" s="129" t="str">
        <f>IF(AND(T21="H",OR(バルブ!$R$10="1",T15=1)),"X",
IF(AND(OR(T14&lt;3,T14="A",T14="B",T14="C"),OR(バルブ!$R$10="0",T15=0),OR(T21="H",T21="")),"",
IF(T21="","","X")))</f>
        <v/>
      </c>
      <c r="U22" s="129" t="str">
        <f>IF(AND(U21="H",OR(バルブ!$R$10="1",U15=1)),"X",
IF(AND(OR(U14&lt;3,U14="A",U14="B",U14="C"),OR(バルブ!$R$10="0",U15=0),OR(U21="H",U21="")),"",
IF(U21="","","X")))</f>
        <v/>
      </c>
      <c r="V22" s="129" t="str">
        <f>IF(AND(V21="H",OR(バルブ!$R$10="1",V15=1)),"X",
IF(AND(OR(V14&lt;3,V14="A",V14="B",V14="C"),OR(バルブ!$R$10="0",V15=0),OR(V21="H",V21="")),"",
IF(V21="","","X")))</f>
        <v/>
      </c>
      <c r="W22" s="129" t="str">
        <f>IF(AND(W21="H",OR(バルブ!$R$10="1",W15=1)),"X",
IF(AND(OR(W14&lt;3,W14="A",W14="B",W14="C"),OR(バルブ!$R$10="0",W15=0),OR(W21="H",W21="")),"",
IF(W21="","","X")))</f>
        <v/>
      </c>
      <c r="X22" s="129" t="str">
        <f>IF(AND(X21="H",OR(バルブ!$R$10="1",X15=1)),"X",
IF(AND(OR(X14&lt;3,X14="A",X14="B",X14="C"),OR(バルブ!$R$10="0",X15=0),OR(X21="H",X21="")),"",
IF(X21="","","X")))</f>
        <v/>
      </c>
      <c r="Y22" s="129" t="str">
        <f>IF(AND(Y21="H",OR(バルブ!$R$10="1",Y15=1)),"X",
IF(AND(OR(Y14&lt;3,Y14="A",Y14="B",Y14="C"),OR(バルブ!$R$10="0",Y15=0),OR(Y21="H",Y21="")),"",
IF(Y21="","","X")))</f>
        <v/>
      </c>
      <c r="Z22" s="129" t="str">
        <f>IF(AND(Z21="H",OR(バルブ!$R$10="1",Z15=1)),"X",
IF(AND(OR(Z14&lt;3,Z14="A",Z14="B",Z14="C"),OR(バルブ!$R$10="0",Z15=0),OR(Z21="H",Z21="")),"",
IF(Z21="","","X")))</f>
        <v/>
      </c>
      <c r="AA22" s="372" t="str">
        <f>IF(AND(AA21="H",OR(バルブ!$R$10="1",AA15=1)),"X",
IF(AND(OR(AA14&lt;3,AA14="A",AA14="B",AA14="C"),OR(バルブ!$R$10="0",AA15=0),OR(AA21="H",AA21="")),"",
IF(AA21="","","X")))</f>
        <v/>
      </c>
      <c r="AB22" s="372" t="str">
        <f>IF(AND(AB21="H",OR(バルブ!$R$10="1",AB15=1)),"X",
IF(AND(OR(AB14&lt;3,AB14="A",AB14="B",AB14="C"),OR(バルブ!$R$10="0",AB15=0),OR(AB21="H",AB21="")),"",
IF(AB21="","","X")))</f>
        <v/>
      </c>
      <c r="AC22" s="372" t="str">
        <f>IF(AND(AC21="H",OR(バルブ!$R$10="1",AC15=1)),"X",
IF(AND(OR(AC14&lt;3,AC14="A",AC14="B",AC14="C"),OR(バルブ!$R$10="0",AC15=0),OR(AC21="H",AC21="")),"",
IF(AC21="","","X")))</f>
        <v/>
      </c>
      <c r="AD22" s="372" t="str">
        <f>IF(AND(AD21="H",OR(バルブ!$R$10="1",AD15=1)),"X",
IF(AND(OR(AD14&lt;3,AD14="A",AD14="B",AD14="C"),OR(バルブ!$R$10="0",AD15=0),OR(AD21="H",AD21="")),"",
IF(AD21="","","X")))</f>
        <v/>
      </c>
      <c r="AE22" s="372" t="str">
        <f>IF(AND(AE21="H",OR(バルブ!$R$10="1",AE15=1)),"X",
IF(AND(OR(AE14&lt;3,AE14="A",AE14="B",AE14="C"),OR(バルブ!$R$10="0",AE15=0),OR(AE21="H",AE21="")),"",
IF(AE21="","","X")))</f>
        <v/>
      </c>
      <c r="AF22" s="372" t="str">
        <f>IF(AND(AF21="H",OR(バルブ!$R$10="1",AF15=1)),"X",
IF(AND(OR(AF14&lt;3,AF14="A",AF14="B",AF14="C"),OR(バルブ!$R$10="0",AF15=0),OR(AF21="H",AF21="")),"",
IF(AF21="","","X")))</f>
        <v/>
      </c>
      <c r="AG22" s="372" t="str">
        <f>IF(AND(AG21="H",OR(バルブ!$R$10="1",AG15=1)),"X",
IF(AND(OR(AG14&lt;3,AG14="A",AG14="B",AG14="C"),OR(バルブ!$R$10="0",AG15=0),OR(AG21="H",AG21="")),"",
IF(AG21="","","X")))</f>
        <v/>
      </c>
      <c r="AH22" s="372" t="str">
        <f>IF(AND(AH21="H",OR(バルブ!$R$10="1",AH15=1)),"X",
IF(AND(OR(AH14&lt;3,AH14="A",AH14="B",AH14="C"),OR(バルブ!$R$10="0",AH15=0),OR(AH21="H",AH21="")),"",
IF(AH21="","","X")))</f>
        <v/>
      </c>
      <c r="AI22" s="701"/>
      <c r="AJ22" s="823"/>
      <c r="AK22" s="824"/>
      <c r="AL22" s="824"/>
      <c r="AM22" s="824"/>
      <c r="AN22" s="824"/>
      <c r="AO22" s="825"/>
      <c r="AP22" s="187"/>
      <c r="BB22" s="340" t="s">
        <v>432</v>
      </c>
      <c r="BQ22" s="437" t="s">
        <v>349</v>
      </c>
      <c r="BR22" s="437" t="s">
        <v>350</v>
      </c>
      <c r="BS22" s="437" t="s">
        <v>351</v>
      </c>
      <c r="BT22" s="437" t="s">
        <v>352</v>
      </c>
      <c r="BU22" s="437" t="s">
        <v>755</v>
      </c>
      <c r="BV22" s="437" t="s">
        <v>760</v>
      </c>
      <c r="BW22" s="437" t="s">
        <v>761</v>
      </c>
      <c r="BX22" s="437" t="s">
        <v>762</v>
      </c>
      <c r="BY22" s="437" t="s">
        <v>763</v>
      </c>
      <c r="BZ22" s="437" t="s">
        <v>764</v>
      </c>
      <c r="CA22" s="437" t="s">
        <v>765</v>
      </c>
      <c r="CB22" s="437" t="s">
        <v>353</v>
      </c>
      <c r="CC22" s="437" t="s">
        <v>354</v>
      </c>
      <c r="CD22" s="437" t="s">
        <v>355</v>
      </c>
      <c r="CE22" s="437" t="s">
        <v>757</v>
      </c>
      <c r="CF22" s="437" t="s">
        <v>766</v>
      </c>
      <c r="CG22" s="437" t="s">
        <v>767</v>
      </c>
      <c r="CH22" s="437" t="s">
        <v>768</v>
      </c>
      <c r="CI22" s="437" t="s">
        <v>769</v>
      </c>
      <c r="CJ22" s="437" t="s">
        <v>770</v>
      </c>
      <c r="CK22" s="437" t="s">
        <v>771</v>
      </c>
      <c r="CL22" s="437" t="s">
        <v>21</v>
      </c>
    </row>
    <row r="23" spans="2:137" ht="15" customHeight="1" x14ac:dyDescent="0.15">
      <c r="B23" s="644"/>
      <c r="C23" s="655" t="s">
        <v>499</v>
      </c>
      <c r="D23" s="656"/>
      <c r="E23" s="656"/>
      <c r="F23" s="656"/>
      <c r="G23" s="656"/>
      <c r="H23" s="656"/>
      <c r="I23" s="657"/>
      <c r="J23" s="667" t="s">
        <v>482</v>
      </c>
      <c r="K23" s="130"/>
      <c r="L23" s="130"/>
      <c r="M23" s="130"/>
      <c r="N23" s="130"/>
      <c r="O23" s="130"/>
      <c r="P23" s="130"/>
      <c r="Q23" s="130"/>
      <c r="R23" s="130"/>
      <c r="S23" s="130"/>
      <c r="T23" s="130"/>
      <c r="U23" s="130"/>
      <c r="V23" s="130"/>
      <c r="W23" s="130"/>
      <c r="X23" s="130"/>
      <c r="Y23" s="130"/>
      <c r="Z23" s="130"/>
      <c r="AA23" s="359"/>
      <c r="AB23" s="359"/>
      <c r="AC23" s="359"/>
      <c r="AD23" s="359"/>
      <c r="AE23" s="359"/>
      <c r="AF23" s="359"/>
      <c r="AG23" s="359"/>
      <c r="AH23" s="359"/>
      <c r="AI23" s="667" t="s">
        <v>482</v>
      </c>
      <c r="AJ23" s="823"/>
      <c r="AK23" s="824"/>
      <c r="AL23" s="824"/>
      <c r="AM23" s="824"/>
      <c r="AN23" s="824"/>
      <c r="AO23" s="825"/>
      <c r="AP23" s="187"/>
    </row>
    <row r="24" spans="2:137" ht="12" customHeight="1" x14ac:dyDescent="0.15">
      <c r="B24" s="644"/>
      <c r="C24" s="652" t="str">
        <f>IF(COUNTIF(K24:AH24,"X")&gt;0,$BB$24,"")</f>
        <v/>
      </c>
      <c r="D24" s="653"/>
      <c r="E24" s="653"/>
      <c r="F24" s="653"/>
      <c r="G24" s="653"/>
      <c r="H24" s="653"/>
      <c r="I24" s="654"/>
      <c r="J24" s="701"/>
      <c r="K24" s="129" t="str">
        <f>IF(AND(バルブ!$R$10&lt;&gt;"1",K15&lt;&gt;1,K23="K"),"X","")</f>
        <v/>
      </c>
      <c r="L24" s="129" t="str">
        <f>IF(AND(バルブ!$R$10&lt;&gt;"1",L15&lt;&gt;1,L23="K"),"X","")</f>
        <v/>
      </c>
      <c r="M24" s="129" t="str">
        <f>IF(AND(バルブ!$R$10&lt;&gt;"1",M15&lt;&gt;1,M23="K"),"X","")</f>
        <v/>
      </c>
      <c r="N24" s="129" t="str">
        <f>IF(AND(バルブ!$R$10&lt;&gt;"1",N15&lt;&gt;1,N23="K"),"X","")</f>
        <v/>
      </c>
      <c r="O24" s="129" t="str">
        <f>IF(AND(バルブ!$R$10&lt;&gt;"1",O15&lt;&gt;1,O23="K"),"X","")</f>
        <v/>
      </c>
      <c r="P24" s="129" t="str">
        <f>IF(AND(バルブ!$R$10&lt;&gt;"1",P15&lt;&gt;1,P23="K"),"X","")</f>
        <v/>
      </c>
      <c r="Q24" s="129" t="str">
        <f>IF(AND(バルブ!$R$10&lt;&gt;"1",Q15&lt;&gt;1,Q23="K"),"X","")</f>
        <v/>
      </c>
      <c r="R24" s="129" t="str">
        <f>IF(AND(バルブ!$R$10&lt;&gt;"1",R15&lt;&gt;1,R23="K"),"X","")</f>
        <v/>
      </c>
      <c r="S24" s="129" t="str">
        <f>IF(AND(バルブ!$R$10&lt;&gt;"1",S15&lt;&gt;1,S23="K"),"X","")</f>
        <v/>
      </c>
      <c r="T24" s="129" t="str">
        <f>IF(AND(バルブ!$R$10&lt;&gt;"1",T15&lt;&gt;1,T23="K"),"X","")</f>
        <v/>
      </c>
      <c r="U24" s="129" t="str">
        <f>IF(AND(バルブ!$R$10&lt;&gt;"1",U15&lt;&gt;1,U23="K"),"X","")</f>
        <v/>
      </c>
      <c r="V24" s="129" t="str">
        <f>IF(AND(バルブ!$R$10&lt;&gt;"1",V15&lt;&gt;1,V23="K"),"X","")</f>
        <v/>
      </c>
      <c r="W24" s="129" t="str">
        <f>IF(AND(バルブ!$R$10&lt;&gt;"1",W15&lt;&gt;1,W23="K"),"X","")</f>
        <v/>
      </c>
      <c r="X24" s="129" t="str">
        <f>IF(AND(バルブ!$R$10&lt;&gt;"1",X15&lt;&gt;1,X23="K"),"X","")</f>
        <v/>
      </c>
      <c r="Y24" s="129" t="str">
        <f>IF(AND(バルブ!$R$10&lt;&gt;"1",Y15&lt;&gt;1,Y23="K"),"X","")</f>
        <v/>
      </c>
      <c r="Z24" s="129" t="str">
        <f>IF(AND(バルブ!$R$10&lt;&gt;"1",Z15&lt;&gt;1,Z23="K"),"X","")</f>
        <v/>
      </c>
      <c r="AA24" s="372" t="str">
        <f>IF(AND(バルブ!$R$10&lt;&gt;"1",AA15&lt;&gt;1,AA23="K"),"X","")</f>
        <v/>
      </c>
      <c r="AB24" s="372" t="str">
        <f>IF(AND(バルブ!$R$10&lt;&gt;"1",AB15&lt;&gt;1,AB23="K"),"X","")</f>
        <v/>
      </c>
      <c r="AC24" s="372" t="str">
        <f>IF(AND(バルブ!$R$10&lt;&gt;"1",AC15&lt;&gt;1,AC23="K"),"X","")</f>
        <v/>
      </c>
      <c r="AD24" s="372" t="str">
        <f>IF(AND(バルブ!$R$10&lt;&gt;"1",AD15&lt;&gt;1,AD23="K"),"X","")</f>
        <v/>
      </c>
      <c r="AE24" s="372" t="str">
        <f>IF(AND(バルブ!$R$10&lt;&gt;"1",AE15&lt;&gt;1,AE23="K"),"X","")</f>
        <v/>
      </c>
      <c r="AF24" s="372" t="str">
        <f>IF(AND(バルブ!$R$10&lt;&gt;"1",AF15&lt;&gt;1,AF23="K"),"X","")</f>
        <v/>
      </c>
      <c r="AG24" s="372" t="str">
        <f>IF(AND(バルブ!$R$10&lt;&gt;"1",AG15&lt;&gt;1,AG23="K"),"X","")</f>
        <v/>
      </c>
      <c r="AH24" s="372" t="str">
        <f>IF(AND(バルブ!$R$10&lt;&gt;"1",AH15&lt;&gt;1,AH23="K"),"X","")</f>
        <v/>
      </c>
      <c r="AI24" s="701"/>
      <c r="AJ24" s="823"/>
      <c r="AK24" s="824"/>
      <c r="AL24" s="824"/>
      <c r="AM24" s="824"/>
      <c r="AN24" s="824"/>
      <c r="AO24" s="825"/>
      <c r="AP24" s="187"/>
      <c r="AQ24" s="441"/>
      <c r="AR24" s="442"/>
      <c r="AS24" s="442"/>
      <c r="BB24" s="340" t="s">
        <v>432</v>
      </c>
      <c r="BQ24" s="437">
        <v>1</v>
      </c>
      <c r="BR24" s="437">
        <v>2</v>
      </c>
    </row>
    <row r="25" spans="2:137" ht="15" customHeight="1" x14ac:dyDescent="0.15">
      <c r="B25" s="644"/>
      <c r="C25" s="655" t="s">
        <v>320</v>
      </c>
      <c r="D25" s="656"/>
      <c r="E25" s="656"/>
      <c r="F25" s="656"/>
      <c r="G25" s="656"/>
      <c r="H25" s="656"/>
      <c r="I25" s="657"/>
      <c r="J25" s="667" t="s">
        <v>482</v>
      </c>
      <c r="K25" s="130"/>
      <c r="L25" s="130"/>
      <c r="M25" s="130"/>
      <c r="N25" s="130"/>
      <c r="O25" s="130"/>
      <c r="P25" s="130"/>
      <c r="Q25" s="130"/>
      <c r="R25" s="130"/>
      <c r="S25" s="130"/>
      <c r="T25" s="130"/>
      <c r="U25" s="130"/>
      <c r="V25" s="130"/>
      <c r="W25" s="130"/>
      <c r="X25" s="130"/>
      <c r="Y25" s="130"/>
      <c r="Z25" s="130"/>
      <c r="AA25" s="359"/>
      <c r="AB25" s="359"/>
      <c r="AC25" s="359"/>
      <c r="AD25" s="359"/>
      <c r="AE25" s="359"/>
      <c r="AF25" s="359"/>
      <c r="AG25" s="359"/>
      <c r="AH25" s="359"/>
      <c r="AI25" s="667" t="s">
        <v>482</v>
      </c>
      <c r="AJ25" s="823"/>
      <c r="AK25" s="824"/>
      <c r="AL25" s="824"/>
      <c r="AM25" s="824"/>
      <c r="AN25" s="824"/>
      <c r="AO25" s="825"/>
      <c r="AP25" s="187"/>
      <c r="AQ25" s="441"/>
      <c r="AR25" s="442"/>
      <c r="AS25" s="442"/>
      <c r="DI25" s="114" t="s">
        <v>701</v>
      </c>
      <c r="DJ25" s="114" t="s">
        <v>213</v>
      </c>
      <c r="DK25" s="114" t="s">
        <v>214</v>
      </c>
      <c r="DL25" s="114" t="s">
        <v>215</v>
      </c>
      <c r="DM25" s="114" t="s">
        <v>216</v>
      </c>
      <c r="DN25" s="114" t="s">
        <v>217</v>
      </c>
      <c r="DO25" s="114" t="s">
        <v>218</v>
      </c>
      <c r="DP25" s="114" t="s">
        <v>219</v>
      </c>
      <c r="DQ25" s="114" t="s">
        <v>220</v>
      </c>
      <c r="DR25" s="114" t="s">
        <v>221</v>
      </c>
      <c r="DS25" s="114" t="s">
        <v>222</v>
      </c>
      <c r="DT25" s="114" t="s">
        <v>223</v>
      </c>
      <c r="DU25" s="114" t="s">
        <v>224</v>
      </c>
      <c r="DV25" s="114" t="s">
        <v>225</v>
      </c>
      <c r="DW25" s="114" t="s">
        <v>226</v>
      </c>
      <c r="DX25" s="114" t="s">
        <v>227</v>
      </c>
      <c r="DY25" s="114" t="s">
        <v>228</v>
      </c>
      <c r="DZ25" s="114" t="s">
        <v>229</v>
      </c>
      <c r="EA25" s="114" t="s">
        <v>230</v>
      </c>
      <c r="EB25" s="114" t="s">
        <v>231</v>
      </c>
      <c r="EC25" s="114" t="s">
        <v>232</v>
      </c>
      <c r="ED25" s="114" t="s">
        <v>233</v>
      </c>
      <c r="EE25" s="114" t="s">
        <v>234</v>
      </c>
      <c r="EF25" s="114" t="s">
        <v>235</v>
      </c>
      <c r="EG25" s="114"/>
    </row>
    <row r="26" spans="2:137" ht="12" hidden="1" customHeight="1" x14ac:dyDescent="0.15">
      <c r="B26" s="644"/>
      <c r="C26" s="696" t="str">
        <f>IF(COUNTIF(K26:AH26,"X")&gt;0,$BB$26,"")</f>
        <v/>
      </c>
      <c r="D26" s="697"/>
      <c r="E26" s="697"/>
      <c r="F26" s="697"/>
      <c r="G26" s="697"/>
      <c r="H26" s="697"/>
      <c r="I26" s="698"/>
      <c r="J26" s="668"/>
      <c r="K26" s="127"/>
      <c r="L26" s="127"/>
      <c r="M26" s="127"/>
      <c r="N26" s="127"/>
      <c r="O26" s="127"/>
      <c r="P26" s="127"/>
      <c r="Q26" s="127"/>
      <c r="R26" s="127"/>
      <c r="S26" s="127"/>
      <c r="T26" s="127"/>
      <c r="U26" s="127"/>
      <c r="V26" s="127"/>
      <c r="W26" s="127"/>
      <c r="X26" s="127"/>
      <c r="Y26" s="127"/>
      <c r="Z26" s="127"/>
      <c r="AA26" s="353"/>
      <c r="AB26" s="353"/>
      <c r="AC26" s="353"/>
      <c r="AD26" s="353"/>
      <c r="AE26" s="353"/>
      <c r="AF26" s="353"/>
      <c r="AG26" s="353"/>
      <c r="AH26" s="353"/>
      <c r="AI26" s="668"/>
      <c r="AJ26" s="823"/>
      <c r="AK26" s="824"/>
      <c r="AL26" s="824"/>
      <c r="AM26" s="824"/>
      <c r="AN26" s="824"/>
      <c r="AO26" s="825"/>
      <c r="AP26" s="187"/>
      <c r="AQ26" s="441"/>
      <c r="AR26" s="442"/>
      <c r="AS26" s="442"/>
      <c r="BB26" s="340" t="s">
        <v>432</v>
      </c>
      <c r="BQ26" s="437" t="s">
        <v>876</v>
      </c>
      <c r="BR26" s="437" t="s">
        <v>877</v>
      </c>
      <c r="BS26" s="437" t="s">
        <v>878</v>
      </c>
      <c r="BT26" s="437" t="s">
        <v>879</v>
      </c>
      <c r="BU26" s="437" t="s">
        <v>880</v>
      </c>
      <c r="BV26" s="437" t="s">
        <v>881</v>
      </c>
      <c r="BW26" s="437" t="s">
        <v>882</v>
      </c>
      <c r="BX26" s="437" t="s">
        <v>883</v>
      </c>
      <c r="BY26" s="437" t="s">
        <v>884</v>
      </c>
      <c r="DG26" s="437" t="s">
        <v>885</v>
      </c>
      <c r="DI26" s="114" t="str">
        <f>IF(K43="","","SY"&amp;K$12&amp;"0M-38-1A-"&amp;K43)</f>
        <v/>
      </c>
      <c r="DJ26" s="114" t="str">
        <f t="shared" ref="DJ26:EF26" si="8">IF(L43="","","SY"&amp;L$12&amp;"0M-38-1A-"&amp;L43)</f>
        <v/>
      </c>
      <c r="DK26" s="114" t="str">
        <f t="shared" si="8"/>
        <v/>
      </c>
      <c r="DL26" s="114" t="str">
        <f t="shared" si="8"/>
        <v/>
      </c>
      <c r="DM26" s="114" t="str">
        <f t="shared" si="8"/>
        <v/>
      </c>
      <c r="DN26" s="114" t="str">
        <f t="shared" si="8"/>
        <v/>
      </c>
      <c r="DO26" s="114" t="str">
        <f t="shared" si="8"/>
        <v/>
      </c>
      <c r="DP26" s="114" t="str">
        <f t="shared" si="8"/>
        <v/>
      </c>
      <c r="DQ26" s="114" t="str">
        <f t="shared" si="8"/>
        <v/>
      </c>
      <c r="DR26" s="114" t="str">
        <f t="shared" si="8"/>
        <v/>
      </c>
      <c r="DS26" s="114" t="str">
        <f t="shared" si="8"/>
        <v/>
      </c>
      <c r="DT26" s="114" t="str">
        <f t="shared" si="8"/>
        <v/>
      </c>
      <c r="DU26" s="114" t="str">
        <f t="shared" si="8"/>
        <v/>
      </c>
      <c r="DV26" s="114" t="str">
        <f t="shared" si="8"/>
        <v/>
      </c>
      <c r="DW26" s="114" t="str">
        <f t="shared" si="8"/>
        <v/>
      </c>
      <c r="DX26" s="114" t="str">
        <f t="shared" si="8"/>
        <v/>
      </c>
      <c r="DY26" s="114" t="str">
        <f t="shared" si="8"/>
        <v/>
      </c>
      <c r="DZ26" s="114" t="str">
        <f t="shared" si="8"/>
        <v/>
      </c>
      <c r="EA26" s="114" t="str">
        <f t="shared" si="8"/>
        <v/>
      </c>
      <c r="EB26" s="114" t="str">
        <f t="shared" si="8"/>
        <v/>
      </c>
      <c r="EC26" s="114" t="str">
        <f t="shared" si="8"/>
        <v/>
      </c>
      <c r="ED26" s="114" t="str">
        <f t="shared" si="8"/>
        <v/>
      </c>
      <c r="EE26" s="114" t="str">
        <f t="shared" si="8"/>
        <v/>
      </c>
      <c r="EF26" s="114" t="str">
        <f t="shared" si="8"/>
        <v/>
      </c>
      <c r="EG26" s="114"/>
    </row>
    <row r="27" spans="2:137" ht="12" customHeight="1" x14ac:dyDescent="0.15">
      <c r="B27" s="645"/>
      <c r="C27" s="693" t="str">
        <f>IF(COUNTIF(K27:AH27,"X")&gt;0,$BB$27,"")</f>
        <v/>
      </c>
      <c r="D27" s="694"/>
      <c r="E27" s="694"/>
      <c r="F27" s="694"/>
      <c r="G27" s="694"/>
      <c r="H27" s="694"/>
      <c r="I27" s="695"/>
      <c r="J27" s="669"/>
      <c r="K27" s="131" t="str">
        <f>IF(AND(OR(バルブ!$R$16=$BC$27,バルブ!$R$16="R",バルブ!$R$16="S",バルブ!$R$16="U",バルブ!$R$16="NS"),仕様書作成!K25="T")=TRUE,"X","")</f>
        <v/>
      </c>
      <c r="L27" s="131" t="str">
        <f>IF(AND(OR(バルブ!$R$16=$BC$27,バルブ!$R$16="R",バルブ!$R$16="S",バルブ!$R$16="U",バルブ!$R$16="NS"),仕様書作成!L25="T")=TRUE,"X","")</f>
        <v/>
      </c>
      <c r="M27" s="131" t="str">
        <f>IF(AND(OR(バルブ!$R$16=$BC$27,バルブ!$R$16="R",バルブ!$R$16="S",バルブ!$R$16="U",バルブ!$R$16="NS"),仕様書作成!M25="T")=TRUE,"X","")</f>
        <v/>
      </c>
      <c r="N27" s="131" t="str">
        <f>IF(AND(OR(バルブ!$R$16=$BC$27,バルブ!$R$16="R",バルブ!$R$16="S",バルブ!$R$16="U",バルブ!$R$16="NS"),仕様書作成!N25="T")=TRUE,"X","")</f>
        <v/>
      </c>
      <c r="O27" s="131" t="str">
        <f>IF(AND(OR(バルブ!$R$16=$BC$27,バルブ!$R$16="R",バルブ!$R$16="S",バルブ!$R$16="U",バルブ!$R$16="NS"),仕様書作成!O25="T")=TRUE,"X","")</f>
        <v/>
      </c>
      <c r="P27" s="131" t="str">
        <f>IF(AND(OR(バルブ!$R$16=$BC$27,バルブ!$R$16="R",バルブ!$R$16="S",バルブ!$R$16="U",バルブ!$R$16="NS"),仕様書作成!P25="T")=TRUE,"X","")</f>
        <v/>
      </c>
      <c r="Q27" s="131" t="str">
        <f>IF(AND(OR(バルブ!$R$16=$BC$27,バルブ!$R$16="R",バルブ!$R$16="S",バルブ!$R$16="U",バルブ!$R$16="NS"),仕様書作成!Q25="T")=TRUE,"X","")</f>
        <v/>
      </c>
      <c r="R27" s="131" t="str">
        <f>IF(AND(OR(バルブ!$R$16=$BC$27,バルブ!$R$16="R",バルブ!$R$16="S",バルブ!$R$16="U",バルブ!$R$16="NS"),仕様書作成!R25="T")=TRUE,"X","")</f>
        <v/>
      </c>
      <c r="S27" s="131" t="str">
        <f>IF(AND(OR(バルブ!$R$16=$BC$27,バルブ!$R$16="R",バルブ!$R$16="S",バルブ!$R$16="U",バルブ!$R$16="NS"),仕様書作成!S25="T")=TRUE,"X","")</f>
        <v/>
      </c>
      <c r="T27" s="131" t="str">
        <f>IF(AND(OR(バルブ!$R$16=$BC$27,バルブ!$R$16="R",バルブ!$R$16="S",バルブ!$R$16="U",バルブ!$R$16="NS"),仕様書作成!T25="T")=TRUE,"X","")</f>
        <v/>
      </c>
      <c r="U27" s="131" t="str">
        <f>IF(AND(OR(バルブ!$R$16=$BC$27,バルブ!$R$16="R",バルブ!$R$16="S",バルブ!$R$16="U",バルブ!$R$16="NS"),仕様書作成!U25="T")=TRUE,"X","")</f>
        <v/>
      </c>
      <c r="V27" s="131" t="str">
        <f>IF(AND(OR(バルブ!$R$16=$BC$27,バルブ!$R$16="R",バルブ!$R$16="S",バルブ!$R$16="U",バルブ!$R$16="NS"),仕様書作成!V25="T")=TRUE,"X","")</f>
        <v/>
      </c>
      <c r="W27" s="131" t="str">
        <f>IF(AND(OR(バルブ!$R$16=$BC$27,バルブ!$R$16="R",バルブ!$R$16="S",バルブ!$R$16="U",バルブ!$R$16="NS"),仕様書作成!W25="T")=TRUE,"X","")</f>
        <v/>
      </c>
      <c r="X27" s="131" t="str">
        <f>IF(AND(OR(バルブ!$R$16=$BC$27,バルブ!$R$16="R",バルブ!$R$16="S",バルブ!$R$16="U",バルブ!$R$16="NS"),仕様書作成!X25="T")=TRUE,"X","")</f>
        <v/>
      </c>
      <c r="Y27" s="131" t="str">
        <f>IF(AND(OR(バルブ!$R$16=$BC$27,バルブ!$R$16="R",バルブ!$R$16="S",バルブ!$R$16="U",バルブ!$R$16="NS"),仕様書作成!Y25="T")=TRUE,"X","")</f>
        <v/>
      </c>
      <c r="Z27" s="131" t="str">
        <f>IF(AND(OR(バルブ!$R$16=$BC$27,バルブ!$R$16="R",バルブ!$R$16="S",バルブ!$R$16="U",バルブ!$R$16="NS"),仕様書作成!Z25="T")=TRUE,"X","")</f>
        <v/>
      </c>
      <c r="AA27" s="354" t="str">
        <f>IF(AND(OR(バルブ!$R$16=$BC$27,バルブ!$R$16="R",バルブ!$R$16="S",バルブ!$R$16="U",バルブ!$R$16="NS"),仕様書作成!AA25="T")=TRUE,"X","")</f>
        <v/>
      </c>
      <c r="AB27" s="354" t="str">
        <f>IF(AND(OR(バルブ!$R$16=$BC$27,バルブ!$R$16="R",バルブ!$R$16="S",バルブ!$R$16="U",バルブ!$R$16="NS"),仕様書作成!AB25="T")=TRUE,"X","")</f>
        <v/>
      </c>
      <c r="AC27" s="354" t="str">
        <f>IF(AND(OR(バルブ!$R$16=$BC$27,バルブ!$R$16="R",バルブ!$R$16="S",バルブ!$R$16="U",バルブ!$R$16="NS"),仕様書作成!AC25="T")=TRUE,"X","")</f>
        <v/>
      </c>
      <c r="AD27" s="354" t="str">
        <f>IF(AND(OR(バルブ!$R$16=$BC$27,バルブ!$R$16="R",バルブ!$R$16="S",バルブ!$R$16="U",バルブ!$R$16="NS"),仕様書作成!AD25="T")=TRUE,"X","")</f>
        <v/>
      </c>
      <c r="AE27" s="354" t="str">
        <f>IF(AND(OR(バルブ!$R$16=$BC$27,バルブ!$R$16="R",バルブ!$R$16="S",バルブ!$R$16="U",バルブ!$R$16="NS"),仕様書作成!AE25="T")=TRUE,"X","")</f>
        <v/>
      </c>
      <c r="AF27" s="354" t="str">
        <f>IF(AND(OR(バルブ!$R$16=$BC$27,バルブ!$R$16="R",バルブ!$R$16="S",バルブ!$R$16="U",バルブ!$R$16="NS"),仕様書作成!AF25="T")=TRUE,"X","")</f>
        <v/>
      </c>
      <c r="AG27" s="354" t="str">
        <f>IF(AND(OR(バルブ!$R$16=$BC$27,バルブ!$R$16="R",バルブ!$R$16="S",バルブ!$R$16="U",バルブ!$R$16="NS"),仕様書作成!AG25="T")=TRUE,"X","")</f>
        <v/>
      </c>
      <c r="AH27" s="354" t="str">
        <f>IF(AND(OR(バルブ!$R$16=$BC$27,バルブ!$R$16="R",バルブ!$R$16="S",バルブ!$R$16="U",バルブ!$R$16="NS"),仕様書作成!AH25="T")=TRUE,"X","")</f>
        <v/>
      </c>
      <c r="AI27" s="669"/>
      <c r="AJ27" s="826"/>
      <c r="AK27" s="827"/>
      <c r="AL27" s="827"/>
      <c r="AM27" s="827"/>
      <c r="AN27" s="827"/>
      <c r="AO27" s="828"/>
      <c r="AP27" s="188"/>
      <c r="AQ27" s="442"/>
      <c r="AR27" s="442"/>
      <c r="AS27" s="442"/>
      <c r="BB27" s="340" t="s">
        <v>435</v>
      </c>
      <c r="BC27" s="340" t="s">
        <v>159</v>
      </c>
      <c r="BQ27" s="437" t="s">
        <v>886</v>
      </c>
      <c r="BR27" s="437" t="s">
        <v>887</v>
      </c>
      <c r="BS27" s="437" t="s">
        <v>888</v>
      </c>
      <c r="BT27" s="437" t="s">
        <v>889</v>
      </c>
      <c r="BU27" s="437" t="s">
        <v>890</v>
      </c>
      <c r="BV27" s="437" t="s">
        <v>891</v>
      </c>
      <c r="DG27" s="437" t="s">
        <v>892</v>
      </c>
      <c r="DI27" s="114" t="str">
        <f>IF(K45="","","SY"&amp;K$12&amp;"0M-38-2A-"&amp;K45)</f>
        <v/>
      </c>
      <c r="DJ27" s="114" t="str">
        <f t="shared" ref="DJ27:EF27" si="9">IF(L45="","","SY"&amp;L$12&amp;"0M-38-2A-"&amp;L45)</f>
        <v/>
      </c>
      <c r="DK27" s="114" t="str">
        <f t="shared" si="9"/>
        <v/>
      </c>
      <c r="DL27" s="114" t="str">
        <f t="shared" si="9"/>
        <v/>
      </c>
      <c r="DM27" s="114" t="str">
        <f t="shared" si="9"/>
        <v/>
      </c>
      <c r="DN27" s="114" t="str">
        <f t="shared" si="9"/>
        <v/>
      </c>
      <c r="DO27" s="114" t="str">
        <f t="shared" si="9"/>
        <v/>
      </c>
      <c r="DP27" s="114" t="str">
        <f t="shared" si="9"/>
        <v/>
      </c>
      <c r="DQ27" s="114" t="str">
        <f t="shared" si="9"/>
        <v/>
      </c>
      <c r="DR27" s="114" t="str">
        <f t="shared" si="9"/>
        <v/>
      </c>
      <c r="DS27" s="114" t="str">
        <f t="shared" si="9"/>
        <v/>
      </c>
      <c r="DT27" s="114" t="str">
        <f t="shared" si="9"/>
        <v/>
      </c>
      <c r="DU27" s="114" t="str">
        <f t="shared" si="9"/>
        <v/>
      </c>
      <c r="DV27" s="114" t="str">
        <f t="shared" si="9"/>
        <v/>
      </c>
      <c r="DW27" s="114" t="str">
        <f t="shared" si="9"/>
        <v/>
      </c>
      <c r="DX27" s="114" t="str">
        <f t="shared" si="9"/>
        <v/>
      </c>
      <c r="DY27" s="114" t="str">
        <f t="shared" si="9"/>
        <v/>
      </c>
      <c r="DZ27" s="114" t="str">
        <f t="shared" si="9"/>
        <v/>
      </c>
      <c r="EA27" s="114" t="str">
        <f t="shared" si="9"/>
        <v/>
      </c>
      <c r="EB27" s="114" t="str">
        <f t="shared" si="9"/>
        <v/>
      </c>
      <c r="EC27" s="114" t="str">
        <f t="shared" si="9"/>
        <v/>
      </c>
      <c r="ED27" s="114" t="str">
        <f t="shared" si="9"/>
        <v/>
      </c>
      <c r="EE27" s="114" t="str">
        <f t="shared" si="9"/>
        <v/>
      </c>
      <c r="EF27" s="114" t="str">
        <f t="shared" si="9"/>
        <v/>
      </c>
      <c r="EG27" s="114"/>
    </row>
    <row r="28" spans="2:137" ht="15" customHeight="1" x14ac:dyDescent="0.15">
      <c r="B28" s="712" t="s">
        <v>845</v>
      </c>
      <c r="C28" s="715" t="s">
        <v>360</v>
      </c>
      <c r="D28" s="716"/>
      <c r="E28" s="716"/>
      <c r="F28" s="716"/>
      <c r="G28" s="716"/>
      <c r="H28" s="716"/>
      <c r="I28" s="717"/>
      <c r="J28" s="718" t="s">
        <v>500</v>
      </c>
      <c r="K28" s="132"/>
      <c r="L28" s="132"/>
      <c r="M28" s="132"/>
      <c r="N28" s="132"/>
      <c r="O28" s="132"/>
      <c r="P28" s="239"/>
      <c r="Q28" s="239"/>
      <c r="R28" s="239"/>
      <c r="S28" s="239"/>
      <c r="T28" s="239"/>
      <c r="U28" s="239"/>
      <c r="V28" s="239"/>
      <c r="W28" s="239"/>
      <c r="X28" s="239"/>
      <c r="Y28" s="239"/>
      <c r="Z28" s="239"/>
      <c r="AA28" s="362"/>
      <c r="AB28" s="362"/>
      <c r="AC28" s="362"/>
      <c r="AD28" s="362"/>
      <c r="AE28" s="362"/>
      <c r="AF28" s="362"/>
      <c r="AG28" s="362"/>
      <c r="AH28" s="362"/>
      <c r="AI28" s="718" t="s">
        <v>500</v>
      </c>
      <c r="AJ28" s="585" t="s">
        <v>236</v>
      </c>
      <c r="AK28" s="586"/>
      <c r="AL28" s="586"/>
      <c r="AM28" s="586"/>
      <c r="AN28" s="586"/>
      <c r="AO28" s="586"/>
      <c r="AP28" s="587"/>
      <c r="AQ28" s="442"/>
      <c r="AR28" s="442"/>
      <c r="AS28" s="442"/>
      <c r="BQ28" s="437" t="s">
        <v>893</v>
      </c>
      <c r="BR28" s="437" t="s">
        <v>894</v>
      </c>
      <c r="DG28" s="437" t="s">
        <v>895</v>
      </c>
      <c r="DI28" s="114" t="str">
        <f>IF(K47="","","SY"&amp;K$12&amp;"0M-38-3A-"&amp;K47)</f>
        <v/>
      </c>
      <c r="DJ28" s="114" t="str">
        <f t="shared" ref="DJ28:EF28" si="10">IF(L47="","","SY"&amp;L$12&amp;"0M-38-3A-"&amp;L47)</f>
        <v/>
      </c>
      <c r="DK28" s="114" t="str">
        <f t="shared" si="10"/>
        <v/>
      </c>
      <c r="DL28" s="114" t="str">
        <f t="shared" si="10"/>
        <v/>
      </c>
      <c r="DM28" s="114" t="str">
        <f t="shared" si="10"/>
        <v/>
      </c>
      <c r="DN28" s="114" t="str">
        <f t="shared" si="10"/>
        <v/>
      </c>
      <c r="DO28" s="114" t="str">
        <f t="shared" si="10"/>
        <v/>
      </c>
      <c r="DP28" s="114" t="str">
        <f t="shared" si="10"/>
        <v/>
      </c>
      <c r="DQ28" s="114" t="str">
        <f t="shared" si="10"/>
        <v/>
      </c>
      <c r="DR28" s="114" t="str">
        <f t="shared" si="10"/>
        <v/>
      </c>
      <c r="DS28" s="114" t="str">
        <f t="shared" si="10"/>
        <v/>
      </c>
      <c r="DT28" s="114" t="str">
        <f t="shared" si="10"/>
        <v/>
      </c>
      <c r="DU28" s="114" t="str">
        <f t="shared" si="10"/>
        <v/>
      </c>
      <c r="DV28" s="114" t="str">
        <f t="shared" si="10"/>
        <v/>
      </c>
      <c r="DW28" s="114" t="str">
        <f t="shared" si="10"/>
        <v/>
      </c>
      <c r="DX28" s="114" t="str">
        <f t="shared" si="10"/>
        <v/>
      </c>
      <c r="DY28" s="114" t="str">
        <f t="shared" si="10"/>
        <v/>
      </c>
      <c r="DZ28" s="114" t="str">
        <f t="shared" si="10"/>
        <v/>
      </c>
      <c r="EA28" s="114" t="str">
        <f t="shared" si="10"/>
        <v/>
      </c>
      <c r="EB28" s="114" t="str">
        <f t="shared" si="10"/>
        <v/>
      </c>
      <c r="EC28" s="114" t="str">
        <f t="shared" si="10"/>
        <v/>
      </c>
      <c r="ED28" s="114" t="str">
        <f t="shared" si="10"/>
        <v/>
      </c>
      <c r="EE28" s="114" t="str">
        <f t="shared" si="10"/>
        <v/>
      </c>
      <c r="EF28" s="114" t="str">
        <f t="shared" si="10"/>
        <v/>
      </c>
      <c r="EG28" s="114"/>
    </row>
    <row r="29" spans="2:137" ht="12" customHeight="1" x14ac:dyDescent="0.15">
      <c r="B29" s="713"/>
      <c r="C29" s="721" t="str">
        <f>IF(COUNTIF(K29:AH29,"X")&gt;0,$BB$29,IF(COUNTIF(K29:AH29,"XX")&gt;0,$BD$29,""))</f>
        <v/>
      </c>
      <c r="D29" s="722"/>
      <c r="E29" s="722"/>
      <c r="F29" s="722"/>
      <c r="G29" s="722"/>
      <c r="H29" s="722"/>
      <c r="I29" s="723"/>
      <c r="J29" s="719"/>
      <c r="K29" s="234" t="str">
        <f>IF(AND(K$12=3,OR(K28="01",K28="C8",K28="N9",K28="01N",K28="01F",K28="01T")),"X",IF(AND(K$12=5,OR(K28="M5",K28="C2",K28="C3",K28="N1")),"X",IF(AND(K32="O",K14="",K15="",K28&lt;&gt;""),"XX","")))</f>
        <v/>
      </c>
      <c r="L29" s="234" t="str">
        <f t="shared" ref="L29:AH29" si="11">IF(AND(L$12=3,OR(L28="01",L28="C8",L28="N9",L28="01N",L28="01F",L28="01T")),"X",IF(AND(L$12=5,OR(L28="M5",L28="C2",L28="C3",L28="N1")),"X",IF(AND(L32="O",L14="",L15="",L28&lt;&gt;""),"XX","")))</f>
        <v/>
      </c>
      <c r="M29" s="234" t="str">
        <f t="shared" si="11"/>
        <v/>
      </c>
      <c r="N29" s="234" t="str">
        <f t="shared" si="11"/>
        <v/>
      </c>
      <c r="O29" s="234" t="str">
        <f t="shared" si="11"/>
        <v/>
      </c>
      <c r="P29" s="234" t="str">
        <f t="shared" si="11"/>
        <v/>
      </c>
      <c r="Q29" s="234" t="str">
        <f t="shared" si="11"/>
        <v/>
      </c>
      <c r="R29" s="234" t="str">
        <f t="shared" si="11"/>
        <v/>
      </c>
      <c r="S29" s="234" t="str">
        <f t="shared" si="11"/>
        <v/>
      </c>
      <c r="T29" s="234" t="str">
        <f t="shared" si="11"/>
        <v/>
      </c>
      <c r="U29" s="234" t="str">
        <f t="shared" si="11"/>
        <v/>
      </c>
      <c r="V29" s="234" t="str">
        <f t="shared" si="11"/>
        <v/>
      </c>
      <c r="W29" s="234" t="str">
        <f t="shared" si="11"/>
        <v/>
      </c>
      <c r="X29" s="234" t="str">
        <f t="shared" si="11"/>
        <v/>
      </c>
      <c r="Y29" s="234" t="str">
        <f t="shared" si="11"/>
        <v/>
      </c>
      <c r="Z29" s="234" t="str">
        <f t="shared" si="11"/>
        <v/>
      </c>
      <c r="AA29" s="363" t="str">
        <f t="shared" si="11"/>
        <v/>
      </c>
      <c r="AB29" s="363" t="str">
        <f t="shared" si="11"/>
        <v/>
      </c>
      <c r="AC29" s="363" t="str">
        <f t="shared" si="11"/>
        <v/>
      </c>
      <c r="AD29" s="363" t="str">
        <f t="shared" si="11"/>
        <v/>
      </c>
      <c r="AE29" s="363" t="str">
        <f t="shared" si="11"/>
        <v/>
      </c>
      <c r="AF29" s="363" t="str">
        <f t="shared" si="11"/>
        <v/>
      </c>
      <c r="AG29" s="363" t="str">
        <f t="shared" si="11"/>
        <v/>
      </c>
      <c r="AH29" s="363" t="str">
        <f t="shared" si="11"/>
        <v/>
      </c>
      <c r="AI29" s="719"/>
      <c r="AJ29" s="578"/>
      <c r="AK29" s="579"/>
      <c r="AL29" s="579"/>
      <c r="AM29" s="579"/>
      <c r="AN29" s="579"/>
      <c r="AO29" s="579"/>
      <c r="AP29" s="580"/>
      <c r="AQ29" s="442"/>
      <c r="AR29" s="442"/>
      <c r="AS29" s="442"/>
      <c r="BB29" s="340" t="s">
        <v>563</v>
      </c>
      <c r="BC29" s="340" t="s">
        <v>547</v>
      </c>
      <c r="BD29" s="340" t="s">
        <v>574</v>
      </c>
      <c r="DG29" s="437" t="s">
        <v>896</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713"/>
      <c r="C30" s="675" t="s">
        <v>237</v>
      </c>
      <c r="D30" s="676"/>
      <c r="E30" s="677"/>
      <c r="F30" s="681" t="s">
        <v>702</v>
      </c>
      <c r="G30" s="682"/>
      <c r="H30" s="682"/>
      <c r="I30" s="683"/>
      <c r="J30" s="719"/>
      <c r="K30" s="133"/>
      <c r="L30" s="133"/>
      <c r="M30" s="133"/>
      <c r="N30" s="133"/>
      <c r="O30" s="133"/>
      <c r="P30" s="133"/>
      <c r="Q30" s="133"/>
      <c r="R30" s="133"/>
      <c r="S30" s="133"/>
      <c r="T30" s="133"/>
      <c r="U30" s="133"/>
      <c r="V30" s="133"/>
      <c r="W30" s="133"/>
      <c r="X30" s="133"/>
      <c r="Y30" s="133"/>
      <c r="Z30" s="133"/>
      <c r="AA30" s="359"/>
      <c r="AB30" s="359"/>
      <c r="AC30" s="359"/>
      <c r="AD30" s="359"/>
      <c r="AE30" s="359"/>
      <c r="AF30" s="359"/>
      <c r="AG30" s="359"/>
      <c r="AH30" s="359"/>
      <c r="AI30" s="719"/>
      <c r="AJ30" s="575"/>
      <c r="AK30" s="576"/>
      <c r="AL30" s="576"/>
      <c r="AM30" s="576"/>
      <c r="AN30" s="576"/>
      <c r="AO30" s="576"/>
      <c r="AP30" s="577"/>
      <c r="AQ30" s="441"/>
      <c r="AR30" s="442"/>
      <c r="AS30" s="442"/>
      <c r="BP30" s="438"/>
      <c r="BQ30" s="438" t="s">
        <v>897</v>
      </c>
      <c r="DG30" s="437" t="s">
        <v>898</v>
      </c>
      <c r="DI30" s="114" t="str">
        <f t="shared" ref="DI30:EF30" si="12">IF(K51="","","SY"&amp;K$12&amp;"0M-39-1A-"&amp;K51)</f>
        <v/>
      </c>
      <c r="DJ30" s="114" t="str">
        <f t="shared" si="12"/>
        <v/>
      </c>
      <c r="DK30" s="114" t="str">
        <f t="shared" si="12"/>
        <v/>
      </c>
      <c r="DL30" s="114" t="str">
        <f t="shared" si="12"/>
        <v/>
      </c>
      <c r="DM30" s="114" t="str">
        <f t="shared" si="12"/>
        <v/>
      </c>
      <c r="DN30" s="114" t="str">
        <f t="shared" si="12"/>
        <v/>
      </c>
      <c r="DO30" s="114" t="str">
        <f t="shared" si="12"/>
        <v/>
      </c>
      <c r="DP30" s="114" t="str">
        <f t="shared" si="12"/>
        <v/>
      </c>
      <c r="DQ30" s="114" t="str">
        <f t="shared" si="12"/>
        <v/>
      </c>
      <c r="DR30" s="114" t="str">
        <f t="shared" si="12"/>
        <v/>
      </c>
      <c r="DS30" s="114" t="str">
        <f t="shared" si="12"/>
        <v/>
      </c>
      <c r="DT30" s="114" t="str">
        <f t="shared" si="12"/>
        <v/>
      </c>
      <c r="DU30" s="114" t="str">
        <f t="shared" si="12"/>
        <v/>
      </c>
      <c r="DV30" s="114" t="str">
        <f t="shared" si="12"/>
        <v/>
      </c>
      <c r="DW30" s="114" t="str">
        <f t="shared" si="12"/>
        <v/>
      </c>
      <c r="DX30" s="114" t="str">
        <f t="shared" si="12"/>
        <v/>
      </c>
      <c r="DY30" s="114" t="str">
        <f t="shared" si="12"/>
        <v/>
      </c>
      <c r="DZ30" s="114" t="str">
        <f t="shared" si="12"/>
        <v/>
      </c>
      <c r="EA30" s="114" t="str">
        <f t="shared" si="12"/>
        <v/>
      </c>
      <c r="EB30" s="114" t="str">
        <f t="shared" si="12"/>
        <v/>
      </c>
      <c r="EC30" s="114" t="str">
        <f t="shared" si="12"/>
        <v/>
      </c>
      <c r="ED30" s="114" t="str">
        <f t="shared" si="12"/>
        <v/>
      </c>
      <c r="EE30" s="114" t="str">
        <f t="shared" si="12"/>
        <v/>
      </c>
      <c r="EF30" s="114" t="str">
        <f t="shared" si="12"/>
        <v/>
      </c>
      <c r="EG30" s="114"/>
    </row>
    <row r="31" spans="2:137" ht="15" customHeight="1" x14ac:dyDescent="0.15">
      <c r="B31" s="714"/>
      <c r="C31" s="678"/>
      <c r="D31" s="679"/>
      <c r="E31" s="680"/>
      <c r="F31" s="684" t="s">
        <v>703</v>
      </c>
      <c r="G31" s="685"/>
      <c r="H31" s="685"/>
      <c r="I31" s="686"/>
      <c r="J31" s="720"/>
      <c r="K31" s="134"/>
      <c r="L31" s="134"/>
      <c r="M31" s="134"/>
      <c r="N31" s="134"/>
      <c r="O31" s="134"/>
      <c r="P31" s="134"/>
      <c r="Q31" s="134"/>
      <c r="R31" s="134"/>
      <c r="S31" s="134"/>
      <c r="T31" s="134"/>
      <c r="U31" s="134"/>
      <c r="V31" s="134"/>
      <c r="W31" s="134"/>
      <c r="X31" s="134"/>
      <c r="Y31" s="134"/>
      <c r="Z31" s="134"/>
      <c r="AA31" s="364"/>
      <c r="AB31" s="364"/>
      <c r="AC31" s="364"/>
      <c r="AD31" s="364"/>
      <c r="AE31" s="364"/>
      <c r="AF31" s="364"/>
      <c r="AG31" s="364"/>
      <c r="AH31" s="364"/>
      <c r="AI31" s="720"/>
      <c r="AJ31" s="569"/>
      <c r="AK31" s="570"/>
      <c r="AL31" s="570"/>
      <c r="AM31" s="570"/>
      <c r="AN31" s="570"/>
      <c r="AO31" s="570"/>
      <c r="AP31" s="571"/>
      <c r="AQ31" s="441"/>
      <c r="AR31" s="442"/>
      <c r="AS31" s="442"/>
      <c r="DG31" s="437" t="s">
        <v>899</v>
      </c>
      <c r="DI31" s="114" t="str">
        <f t="shared" ref="DI31:EF31" si="13">IF(K53="","","SY"&amp;K$12&amp;"0M-39-2A-"&amp;K53)</f>
        <v/>
      </c>
      <c r="DJ31" s="114" t="str">
        <f t="shared" si="13"/>
        <v/>
      </c>
      <c r="DK31" s="114" t="str">
        <f t="shared" si="13"/>
        <v/>
      </c>
      <c r="DL31" s="114" t="str">
        <f t="shared" si="13"/>
        <v/>
      </c>
      <c r="DM31" s="114" t="str">
        <f t="shared" si="13"/>
        <v/>
      </c>
      <c r="DN31" s="114" t="str">
        <f t="shared" si="13"/>
        <v/>
      </c>
      <c r="DO31" s="114" t="str">
        <f t="shared" si="13"/>
        <v/>
      </c>
      <c r="DP31" s="114" t="str">
        <f t="shared" si="13"/>
        <v/>
      </c>
      <c r="DQ31" s="114" t="str">
        <f t="shared" si="13"/>
        <v/>
      </c>
      <c r="DR31" s="114" t="str">
        <f t="shared" si="13"/>
        <v/>
      </c>
      <c r="DS31" s="114" t="str">
        <f t="shared" si="13"/>
        <v/>
      </c>
      <c r="DT31" s="114" t="str">
        <f t="shared" si="13"/>
        <v/>
      </c>
      <c r="DU31" s="114" t="str">
        <f t="shared" si="13"/>
        <v/>
      </c>
      <c r="DV31" s="114" t="str">
        <f t="shared" si="13"/>
        <v/>
      </c>
      <c r="DW31" s="114" t="str">
        <f t="shared" si="13"/>
        <v/>
      </c>
      <c r="DX31" s="114" t="str">
        <f t="shared" si="13"/>
        <v/>
      </c>
      <c r="DY31" s="114" t="str">
        <f t="shared" si="13"/>
        <v/>
      </c>
      <c r="DZ31" s="114" t="str">
        <f t="shared" si="13"/>
        <v/>
      </c>
      <c r="EA31" s="114" t="str">
        <f t="shared" si="13"/>
        <v/>
      </c>
      <c r="EB31" s="114" t="str">
        <f t="shared" si="13"/>
        <v/>
      </c>
      <c r="EC31" s="114" t="str">
        <f t="shared" si="13"/>
        <v/>
      </c>
      <c r="ED31" s="114" t="str">
        <f t="shared" si="13"/>
        <v/>
      </c>
      <c r="EE31" s="114" t="str">
        <f t="shared" si="13"/>
        <v/>
      </c>
      <c r="EF31" s="114" t="str">
        <f t="shared" si="13"/>
        <v/>
      </c>
      <c r="EG31" s="114"/>
    </row>
    <row r="32" spans="2:137" ht="15" customHeight="1" x14ac:dyDescent="0.15">
      <c r="B32" s="703"/>
      <c r="C32" s="687" t="s">
        <v>704</v>
      </c>
      <c r="D32" s="688"/>
      <c r="E32" s="688"/>
      <c r="F32" s="688"/>
      <c r="G32" s="688"/>
      <c r="H32" s="688"/>
      <c r="I32" s="689"/>
      <c r="J32" s="702" t="s">
        <v>476</v>
      </c>
      <c r="K32" s="189"/>
      <c r="L32" s="189"/>
      <c r="M32" s="189"/>
      <c r="N32" s="189"/>
      <c r="O32" s="189"/>
      <c r="P32" s="189"/>
      <c r="Q32" s="189"/>
      <c r="R32" s="189"/>
      <c r="S32" s="189"/>
      <c r="T32" s="189"/>
      <c r="U32" s="189"/>
      <c r="V32" s="189"/>
      <c r="W32" s="189"/>
      <c r="X32" s="189"/>
      <c r="Y32" s="189"/>
      <c r="Z32" s="189"/>
      <c r="AA32" s="365"/>
      <c r="AB32" s="365"/>
      <c r="AC32" s="365"/>
      <c r="AD32" s="365"/>
      <c r="AE32" s="365"/>
      <c r="AF32" s="365"/>
      <c r="AG32" s="365"/>
      <c r="AH32" s="365"/>
      <c r="AI32" s="702" t="s">
        <v>476</v>
      </c>
      <c r="AJ32" s="709" t="s">
        <v>705</v>
      </c>
      <c r="AK32" s="710"/>
      <c r="AL32" s="710"/>
      <c r="AM32" s="710"/>
      <c r="AN32" s="710"/>
      <c r="AO32" s="711"/>
      <c r="AP32" s="190" t="str">
        <f>IF(COUNTA(K32:AH32)=0,"",COUNTA(K32:AH32))</f>
        <v/>
      </c>
      <c r="AQ32" s="441"/>
      <c r="AR32" s="442"/>
      <c r="AS32" s="442"/>
      <c r="BR32" s="437" t="s">
        <v>900</v>
      </c>
      <c r="DG32" s="437" t="s">
        <v>901</v>
      </c>
      <c r="DI32" s="114" t="str">
        <f t="shared" ref="DI32:EF32" si="14">IF(K55="","","SY"&amp;K$12&amp;"0M-39-3A-"&amp;K55)</f>
        <v/>
      </c>
      <c r="DJ32" s="114" t="str">
        <f t="shared" si="14"/>
        <v/>
      </c>
      <c r="DK32" s="114" t="str">
        <f t="shared" si="14"/>
        <v/>
      </c>
      <c r="DL32" s="114" t="str">
        <f t="shared" si="14"/>
        <v/>
      </c>
      <c r="DM32" s="114" t="str">
        <f t="shared" si="14"/>
        <v/>
      </c>
      <c r="DN32" s="114" t="str">
        <f t="shared" si="14"/>
        <v/>
      </c>
      <c r="DO32" s="114" t="str">
        <f t="shared" si="14"/>
        <v/>
      </c>
      <c r="DP32" s="114" t="str">
        <f t="shared" si="14"/>
        <v/>
      </c>
      <c r="DQ32" s="114" t="str">
        <f t="shared" si="14"/>
        <v/>
      </c>
      <c r="DR32" s="114" t="str">
        <f t="shared" si="14"/>
        <v/>
      </c>
      <c r="DS32" s="114" t="str">
        <f t="shared" si="14"/>
        <v/>
      </c>
      <c r="DT32" s="114" t="str">
        <f t="shared" si="14"/>
        <v/>
      </c>
      <c r="DU32" s="114" t="str">
        <f t="shared" si="14"/>
        <v/>
      </c>
      <c r="DV32" s="114" t="str">
        <f t="shared" si="14"/>
        <v/>
      </c>
      <c r="DW32" s="114" t="str">
        <f t="shared" si="14"/>
        <v/>
      </c>
      <c r="DX32" s="114" t="str">
        <f t="shared" si="14"/>
        <v/>
      </c>
      <c r="DY32" s="114" t="str">
        <f t="shared" si="14"/>
        <v/>
      </c>
      <c r="DZ32" s="114" t="str">
        <f t="shared" si="14"/>
        <v/>
      </c>
      <c r="EA32" s="114" t="str">
        <f t="shared" si="14"/>
        <v/>
      </c>
      <c r="EB32" s="114" t="str">
        <f t="shared" si="14"/>
        <v/>
      </c>
      <c r="EC32" s="114" t="str">
        <f t="shared" si="14"/>
        <v/>
      </c>
      <c r="ED32" s="114" t="str">
        <f t="shared" si="14"/>
        <v/>
      </c>
      <c r="EE32" s="114" t="str">
        <f t="shared" si="14"/>
        <v/>
      </c>
      <c r="EF32" s="114" t="str">
        <f t="shared" si="14"/>
        <v/>
      </c>
      <c r="EG32" s="114"/>
    </row>
    <row r="33" spans="2:137" ht="12" customHeight="1" x14ac:dyDescent="0.15">
      <c r="B33" s="704"/>
      <c r="C33" s="690" t="str">
        <f>IF(COUNTIF(K33:AH33,"X")&gt;0,$BB$33,"")</f>
        <v/>
      </c>
      <c r="D33" s="691"/>
      <c r="E33" s="691"/>
      <c r="F33" s="691"/>
      <c r="G33" s="691"/>
      <c r="H33" s="691"/>
      <c r="I33" s="692"/>
      <c r="J33" s="705"/>
      <c r="K33" s="433" t="str">
        <f>IF(AND(OR(AND($C$15=$BC$15,K14&lt;&gt;"",K15&lt;&gt;""),AND($C$15=$BD$15,K14&lt;&gt;"")),K32&lt;&gt;"")=TRUE,"X","")</f>
        <v/>
      </c>
      <c r="L33" s="433" t="str">
        <f t="shared" ref="L33:AH33" si="15">IF(AND(OR(AND($C$15=$BC$15,L14&lt;&gt;"",L15&lt;&gt;""),AND($C$15=$BD$15,L14&lt;&gt;"")),L32&lt;&gt;"")=TRUE,"X","")</f>
        <v/>
      </c>
      <c r="M33" s="433" t="str">
        <f t="shared" si="15"/>
        <v/>
      </c>
      <c r="N33" s="433" t="str">
        <f t="shared" si="15"/>
        <v/>
      </c>
      <c r="O33" s="433" t="str">
        <f t="shared" si="15"/>
        <v/>
      </c>
      <c r="P33" s="433" t="str">
        <f t="shared" si="15"/>
        <v/>
      </c>
      <c r="Q33" s="433" t="str">
        <f t="shared" si="15"/>
        <v/>
      </c>
      <c r="R33" s="433" t="str">
        <f t="shared" si="15"/>
        <v/>
      </c>
      <c r="S33" s="433" t="str">
        <f t="shared" si="15"/>
        <v/>
      </c>
      <c r="T33" s="433" t="str">
        <f t="shared" si="15"/>
        <v/>
      </c>
      <c r="U33" s="433" t="str">
        <f t="shared" si="15"/>
        <v/>
      </c>
      <c r="V33" s="433" t="str">
        <f t="shared" si="15"/>
        <v/>
      </c>
      <c r="W33" s="433" t="str">
        <f t="shared" si="15"/>
        <v/>
      </c>
      <c r="X33" s="433" t="str">
        <f t="shared" si="15"/>
        <v/>
      </c>
      <c r="Y33" s="433" t="str">
        <f t="shared" si="15"/>
        <v/>
      </c>
      <c r="Z33" s="433" t="str">
        <f t="shared" si="15"/>
        <v/>
      </c>
      <c r="AA33" s="433" t="str">
        <f t="shared" si="15"/>
        <v/>
      </c>
      <c r="AB33" s="433" t="str">
        <f t="shared" si="15"/>
        <v/>
      </c>
      <c r="AC33" s="433" t="str">
        <f t="shared" si="15"/>
        <v/>
      </c>
      <c r="AD33" s="433" t="str">
        <f t="shared" si="15"/>
        <v/>
      </c>
      <c r="AE33" s="433" t="str">
        <f t="shared" si="15"/>
        <v/>
      </c>
      <c r="AF33" s="433" t="str">
        <f t="shared" si="15"/>
        <v/>
      </c>
      <c r="AG33" s="433" t="str">
        <f t="shared" si="15"/>
        <v/>
      </c>
      <c r="AH33" s="433" t="str">
        <f t="shared" si="15"/>
        <v/>
      </c>
      <c r="AI33" s="705"/>
      <c r="AJ33" s="706" t="str">
        <f>IF(COUNTIF(K33:AH33,"X")&gt;0,$BC$33,"")</f>
        <v/>
      </c>
      <c r="AK33" s="707"/>
      <c r="AL33" s="707"/>
      <c r="AM33" s="707"/>
      <c r="AN33" s="707"/>
      <c r="AO33" s="707"/>
      <c r="AP33" s="708"/>
      <c r="AQ33" s="344"/>
      <c r="AR33" s="442"/>
      <c r="AS33" s="442"/>
      <c r="BB33" s="340" t="s">
        <v>436</v>
      </c>
      <c r="BC33" s="340" t="s">
        <v>437</v>
      </c>
      <c r="DG33" s="437" t="s">
        <v>902</v>
      </c>
      <c r="DI33" s="114" t="str">
        <f t="shared" ref="DI33:EF33" si="16">IF(K74="","","SY50M-120-1A-"&amp;K74)</f>
        <v/>
      </c>
      <c r="DJ33" s="114" t="str">
        <f t="shared" si="16"/>
        <v/>
      </c>
      <c r="DK33" s="114" t="str">
        <f t="shared" si="16"/>
        <v/>
      </c>
      <c r="DL33" s="114" t="str">
        <f t="shared" si="16"/>
        <v/>
      </c>
      <c r="DM33" s="114" t="str">
        <f t="shared" si="16"/>
        <v/>
      </c>
      <c r="DN33" s="114" t="str">
        <f t="shared" si="16"/>
        <v/>
      </c>
      <c r="DO33" s="114" t="str">
        <f t="shared" si="16"/>
        <v/>
      </c>
      <c r="DP33" s="114" t="str">
        <f t="shared" si="16"/>
        <v/>
      </c>
      <c r="DQ33" s="114" t="str">
        <f t="shared" si="16"/>
        <v/>
      </c>
      <c r="DR33" s="114" t="str">
        <f t="shared" si="16"/>
        <v/>
      </c>
      <c r="DS33" s="114" t="str">
        <f t="shared" si="16"/>
        <v/>
      </c>
      <c r="DT33" s="114" t="str">
        <f t="shared" si="16"/>
        <v/>
      </c>
      <c r="DU33" s="114" t="str">
        <f t="shared" si="16"/>
        <v/>
      </c>
      <c r="DV33" s="114" t="str">
        <f t="shared" si="16"/>
        <v/>
      </c>
      <c r="DW33" s="114" t="str">
        <f t="shared" si="16"/>
        <v/>
      </c>
      <c r="DX33" s="114" t="str">
        <f t="shared" si="16"/>
        <v/>
      </c>
      <c r="DY33" s="114" t="str">
        <f t="shared" si="16"/>
        <v/>
      </c>
      <c r="DZ33" s="114" t="str">
        <f t="shared" si="16"/>
        <v/>
      </c>
      <c r="EA33" s="114" t="str">
        <f t="shared" si="16"/>
        <v/>
      </c>
      <c r="EB33" s="114" t="str">
        <f t="shared" si="16"/>
        <v/>
      </c>
      <c r="EC33" s="114" t="str">
        <f t="shared" si="16"/>
        <v/>
      </c>
      <c r="ED33" s="114" t="str">
        <f t="shared" si="16"/>
        <v/>
      </c>
      <c r="EE33" s="114" t="str">
        <f t="shared" si="16"/>
        <v/>
      </c>
      <c r="EF33" s="114" t="str">
        <f t="shared" si="16"/>
        <v/>
      </c>
      <c r="EG33" s="114"/>
    </row>
    <row r="34" spans="2:137" ht="15" customHeight="1" x14ac:dyDescent="0.15">
      <c r="B34" s="301"/>
      <c r="C34" s="536" t="s">
        <v>706</v>
      </c>
      <c r="D34" s="537"/>
      <c r="E34" s="537"/>
      <c r="F34" s="537"/>
      <c r="G34" s="537"/>
      <c r="H34" s="537"/>
      <c r="I34" s="538"/>
      <c r="J34" s="320" t="str">
        <f>IF(OR(ベース!$R$46="B",ベース!$R$46="D"),仕様書作成!$BG35,"")</f>
        <v/>
      </c>
      <c r="K34" s="321"/>
      <c r="L34" s="322"/>
      <c r="M34" s="322"/>
      <c r="N34" s="322"/>
      <c r="O34" s="322"/>
      <c r="P34" s="322"/>
      <c r="Q34" s="322"/>
      <c r="R34" s="322"/>
      <c r="S34" s="322"/>
      <c r="T34" s="322"/>
      <c r="U34" s="322"/>
      <c r="V34" s="322"/>
      <c r="W34" s="322"/>
      <c r="X34" s="322"/>
      <c r="Y34" s="322"/>
      <c r="Z34" s="322"/>
      <c r="AA34" s="356"/>
      <c r="AB34" s="356"/>
      <c r="AC34" s="356"/>
      <c r="AD34" s="356"/>
      <c r="AE34" s="356"/>
      <c r="AF34" s="356"/>
      <c r="AG34" s="356"/>
      <c r="AH34" s="357"/>
      <c r="AI34" s="320" t="str">
        <f>IF(OR(ベース!$R$46="B",ベース!$R$46="U"),仕様書作成!$BG35,"")</f>
        <v/>
      </c>
      <c r="AJ34" s="561" t="s">
        <v>772</v>
      </c>
      <c r="AK34" s="562"/>
      <c r="AL34" s="562"/>
      <c r="AM34" s="562"/>
      <c r="AN34" s="562"/>
      <c r="AO34" s="563"/>
      <c r="AP34" s="323"/>
      <c r="AQ34" s="437">
        <f>COUNTA(K34:AH34)</f>
        <v>0</v>
      </c>
      <c r="AR34" s="437" t="str">
        <f>IF(ベース!$R$46="B",仕様書作成!AQ34+1,IF(OR(ベース!$R$46="D",ベース!$R$46="U"),仕様書作成!AQ34,""))</f>
        <v/>
      </c>
      <c r="BQ34" s="437" t="s">
        <v>903</v>
      </c>
      <c r="BR34" s="437" t="s">
        <v>904</v>
      </c>
      <c r="BS34" s="437" t="s">
        <v>905</v>
      </c>
      <c r="BT34" s="437" t="s">
        <v>906</v>
      </c>
      <c r="BU34" s="437" t="s">
        <v>891</v>
      </c>
      <c r="DG34" s="437" t="s">
        <v>907</v>
      </c>
      <c r="DI34" s="114" t="str">
        <f t="shared" ref="DI34:EF34" si="17">IF(K32="","","SY"&amp;K$12&amp;"0M-26-1A")</f>
        <v/>
      </c>
      <c r="DJ34" s="114" t="str">
        <f t="shared" si="17"/>
        <v/>
      </c>
      <c r="DK34" s="114" t="str">
        <f t="shared" si="17"/>
        <v/>
      </c>
      <c r="DL34" s="114" t="str">
        <f t="shared" si="17"/>
        <v/>
      </c>
      <c r="DM34" s="114" t="str">
        <f t="shared" si="17"/>
        <v/>
      </c>
      <c r="DN34" s="114" t="str">
        <f t="shared" si="17"/>
        <v/>
      </c>
      <c r="DO34" s="114" t="str">
        <f t="shared" si="17"/>
        <v/>
      </c>
      <c r="DP34" s="114" t="str">
        <f t="shared" si="17"/>
        <v/>
      </c>
      <c r="DQ34" s="114" t="str">
        <f t="shared" si="17"/>
        <v/>
      </c>
      <c r="DR34" s="114" t="str">
        <f t="shared" si="17"/>
        <v/>
      </c>
      <c r="DS34" s="114" t="str">
        <f t="shared" si="17"/>
        <v/>
      </c>
      <c r="DT34" s="114" t="str">
        <f t="shared" si="17"/>
        <v/>
      </c>
      <c r="DU34" s="114" t="str">
        <f t="shared" si="17"/>
        <v/>
      </c>
      <c r="DV34" s="114" t="str">
        <f t="shared" si="17"/>
        <v/>
      </c>
      <c r="DW34" s="114" t="str">
        <f t="shared" si="17"/>
        <v/>
      </c>
      <c r="DX34" s="114" t="str">
        <f t="shared" si="17"/>
        <v/>
      </c>
      <c r="DY34" s="114" t="str">
        <f t="shared" si="17"/>
        <v/>
      </c>
      <c r="DZ34" s="114" t="str">
        <f t="shared" si="17"/>
        <v/>
      </c>
      <c r="EA34" s="114" t="str">
        <f t="shared" si="17"/>
        <v/>
      </c>
      <c r="EB34" s="114" t="str">
        <f t="shared" si="17"/>
        <v/>
      </c>
      <c r="EC34" s="114" t="str">
        <f t="shared" si="17"/>
        <v/>
      </c>
      <c r="ED34" s="114" t="str">
        <f t="shared" si="17"/>
        <v/>
      </c>
      <c r="EE34" s="114" t="str">
        <f t="shared" si="17"/>
        <v/>
      </c>
      <c r="EF34" s="114" t="str">
        <f t="shared" si="17"/>
        <v/>
      </c>
      <c r="EG34" s="114"/>
    </row>
    <row r="35" spans="2:137" ht="12" customHeight="1" x14ac:dyDescent="0.15">
      <c r="B35" s="301"/>
      <c r="C35" s="527" t="str">
        <f>IF(COUNTA(K34:AH34)&gt;0,BB35&amp;" : "&amp;AR34&amp;"箇所",IF(AND(COUNTA(K34:AH34)=0,COUNTIF(K35:AH35,"→")&gt;0),BC35,""))</f>
        <v/>
      </c>
      <c r="D35" s="601"/>
      <c r="E35" s="601"/>
      <c r="F35" s="601"/>
      <c r="G35" s="601"/>
      <c r="H35" s="601"/>
      <c r="I35" s="602"/>
      <c r="J35" s="324" t="str">
        <f>IF(C35=BB35,BD35,"")</f>
        <v/>
      </c>
      <c r="K35" s="325"/>
      <c r="L35" s="326"/>
      <c r="M35" s="326"/>
      <c r="N35" s="326"/>
      <c r="O35" s="326"/>
      <c r="P35" s="326"/>
      <c r="Q35" s="326"/>
      <c r="R35" s="326"/>
      <c r="S35" s="326"/>
      <c r="T35" s="326"/>
      <c r="U35" s="326"/>
      <c r="V35" s="326"/>
      <c r="W35" s="326"/>
      <c r="X35" s="326"/>
      <c r="Y35" s="326"/>
      <c r="Z35" s="326"/>
      <c r="AA35" s="366"/>
      <c r="AB35" s="366"/>
      <c r="AC35" s="366"/>
      <c r="AD35" s="366"/>
      <c r="AE35" s="366"/>
      <c r="AF35" s="366"/>
      <c r="AG35" s="366"/>
      <c r="AH35" s="367"/>
      <c r="AI35" s="324" t="str">
        <f>IF(C35=BB35,BD35,"")</f>
        <v/>
      </c>
      <c r="AJ35" s="566" t="str">
        <f>IF(AND(AQ34=0,AQ35&gt;0),BF35,IF(AQ34=0,"",IF(AR35&lt;0,BF35,IF(AR35&gt;0,BE35,""))))</f>
        <v/>
      </c>
      <c r="AK35" s="567"/>
      <c r="AL35" s="567"/>
      <c r="AM35" s="567"/>
      <c r="AN35" s="567"/>
      <c r="AO35" s="568"/>
      <c r="AP35" s="327"/>
      <c r="AQ35" s="437">
        <f>COUNTA(K35:AH35)</f>
        <v>0</v>
      </c>
      <c r="AR35" s="437" t="e">
        <f>AR34-AQ35</f>
        <v>#VALUE!</v>
      </c>
      <c r="BB35" s="340" t="s">
        <v>707</v>
      </c>
      <c r="BC35" s="340" t="s">
        <v>708</v>
      </c>
      <c r="BD35" s="340" t="s">
        <v>583</v>
      </c>
      <c r="BE35" s="340" t="s">
        <v>709</v>
      </c>
      <c r="BF35" s="340" t="s">
        <v>710</v>
      </c>
      <c r="BG35" s="437" t="s">
        <v>908</v>
      </c>
      <c r="BQ35" s="438" t="s">
        <v>897</v>
      </c>
      <c r="DG35" s="437" t="s">
        <v>908</v>
      </c>
      <c r="DI35" s="114" t="str">
        <f t="shared" ref="DI35:EF35" si="18">IF(K58="","","SY"&amp;K$12&amp;"0M-50-1A")</f>
        <v/>
      </c>
      <c r="DJ35" s="114" t="str">
        <f t="shared" si="18"/>
        <v/>
      </c>
      <c r="DK35" s="114" t="str">
        <f t="shared" si="18"/>
        <v/>
      </c>
      <c r="DL35" s="114" t="str">
        <f t="shared" si="18"/>
        <v/>
      </c>
      <c r="DM35" s="114" t="str">
        <f t="shared" si="18"/>
        <v/>
      </c>
      <c r="DN35" s="114" t="str">
        <f t="shared" si="18"/>
        <v/>
      </c>
      <c r="DO35" s="114" t="str">
        <f t="shared" si="18"/>
        <v/>
      </c>
      <c r="DP35" s="114" t="str">
        <f t="shared" si="18"/>
        <v/>
      </c>
      <c r="DQ35" s="114" t="str">
        <f t="shared" si="18"/>
        <v/>
      </c>
      <c r="DR35" s="114" t="str">
        <f t="shared" si="18"/>
        <v/>
      </c>
      <c r="DS35" s="114" t="str">
        <f t="shared" si="18"/>
        <v/>
      </c>
      <c r="DT35" s="114" t="str">
        <f t="shared" si="18"/>
        <v/>
      </c>
      <c r="DU35" s="114" t="str">
        <f t="shared" si="18"/>
        <v/>
      </c>
      <c r="DV35" s="114" t="str">
        <f t="shared" si="18"/>
        <v/>
      </c>
      <c r="DW35" s="114" t="str">
        <f t="shared" si="18"/>
        <v/>
      </c>
      <c r="DX35" s="114" t="str">
        <f t="shared" si="18"/>
        <v/>
      </c>
      <c r="DY35" s="114" t="str">
        <f t="shared" si="18"/>
        <v/>
      </c>
      <c r="DZ35" s="114" t="str">
        <f t="shared" si="18"/>
        <v/>
      </c>
      <c r="EA35" s="114" t="str">
        <f t="shared" si="18"/>
        <v/>
      </c>
      <c r="EB35" s="114" t="str">
        <f t="shared" si="18"/>
        <v/>
      </c>
      <c r="EC35" s="114" t="str">
        <f t="shared" si="18"/>
        <v/>
      </c>
      <c r="ED35" s="114" t="str">
        <f t="shared" si="18"/>
        <v/>
      </c>
      <c r="EE35" s="114" t="str">
        <f t="shared" si="18"/>
        <v/>
      </c>
      <c r="EF35" s="114" t="str">
        <f t="shared" si="18"/>
        <v/>
      </c>
    </row>
    <row r="36" spans="2:137" ht="12" customHeight="1" x14ac:dyDescent="0.15">
      <c r="B36" s="301"/>
      <c r="C36" s="521" t="str">
        <f>IF(COUNTIF(K36:AH36,"XX")&gt;0,BB36,IF(COUNTIF(K36:AH36,"X")&gt;0,BC36,IF(COUNTIF(K36:AH36,"XXX")&gt;0,BD36,"")))</f>
        <v/>
      </c>
      <c r="D36" s="522"/>
      <c r="E36" s="522"/>
      <c r="F36" s="522"/>
      <c r="G36" s="522"/>
      <c r="H36" s="522"/>
      <c r="I36" s="523"/>
      <c r="J36" s="194"/>
      <c r="K36" s="328" t="str">
        <f>IF(AND(OR(AND(K14&lt;&gt;"",K15&lt;&gt;""),K32&lt;&gt;""),K34&lt;&gt;""),"XX",IF(AND(K35=$BQ35,OR(J35=$BQ35,L35=$BQ35)),"X",IF(AND(K34&lt;&gt;"",K37&lt;&gt;""),"XXX","")))</f>
        <v/>
      </c>
      <c r="L36" s="329" t="str">
        <f t="shared" ref="L36:AH36" si="19">IF(AND(OR(AND(L14&lt;&gt;"",L15&lt;&gt;""),L32&lt;&gt;""),L34&lt;&gt;""),"XX",IF(AND(L35=$BQ35,OR(K35=$BQ35,M35=$BQ35)),"X",IF(AND(L34&lt;&gt;"",L37&lt;&gt;""),"XXX","")))</f>
        <v/>
      </c>
      <c r="M36" s="329" t="str">
        <f>IF(AND(OR(AND(M14&lt;&gt;"",M15&lt;&gt;""),M32&lt;&gt;""),M34&lt;&gt;""),"XX",IF(AND(M35=$BQ35,OR(L35=$BQ35,N35=$BQ35)),"X",IF(AND(M34&lt;&gt;"",M37&lt;&gt;""),"XXX","")))</f>
        <v/>
      </c>
      <c r="N36" s="329" t="str">
        <f t="shared" si="19"/>
        <v/>
      </c>
      <c r="O36" s="329" t="str">
        <f t="shared" si="19"/>
        <v/>
      </c>
      <c r="P36" s="329" t="str">
        <f t="shared" si="19"/>
        <v/>
      </c>
      <c r="Q36" s="329" t="str">
        <f t="shared" si="19"/>
        <v/>
      </c>
      <c r="R36" s="329" t="str">
        <f t="shared" si="19"/>
        <v/>
      </c>
      <c r="S36" s="329" t="str">
        <f t="shared" si="19"/>
        <v/>
      </c>
      <c r="T36" s="329" t="str">
        <f t="shared" si="19"/>
        <v/>
      </c>
      <c r="U36" s="329" t="str">
        <f t="shared" si="19"/>
        <v/>
      </c>
      <c r="V36" s="329" t="str">
        <f t="shared" si="19"/>
        <v/>
      </c>
      <c r="W36" s="329" t="str">
        <f t="shared" si="19"/>
        <v/>
      </c>
      <c r="X36" s="329" t="str">
        <f t="shared" si="19"/>
        <v/>
      </c>
      <c r="Y36" s="329" t="str">
        <f t="shared" si="19"/>
        <v/>
      </c>
      <c r="Z36" s="329" t="str">
        <f t="shared" si="19"/>
        <v/>
      </c>
      <c r="AA36" s="355" t="str">
        <f t="shared" si="19"/>
        <v/>
      </c>
      <c r="AB36" s="355" t="str">
        <f t="shared" si="19"/>
        <v/>
      </c>
      <c r="AC36" s="355" t="str">
        <f t="shared" si="19"/>
        <v/>
      </c>
      <c r="AD36" s="355" t="str">
        <f t="shared" si="19"/>
        <v/>
      </c>
      <c r="AE36" s="355" t="str">
        <f t="shared" si="19"/>
        <v/>
      </c>
      <c r="AF36" s="355" t="str">
        <f t="shared" si="19"/>
        <v/>
      </c>
      <c r="AG36" s="355" t="str">
        <f t="shared" si="19"/>
        <v/>
      </c>
      <c r="AH36" s="394" t="str">
        <f t="shared" si="19"/>
        <v/>
      </c>
      <c r="AI36" s="194"/>
      <c r="AJ36" s="539"/>
      <c r="AK36" s="540"/>
      <c r="AL36" s="540"/>
      <c r="AM36" s="540"/>
      <c r="AN36" s="540"/>
      <c r="AO36" s="541"/>
      <c r="AP36" s="330"/>
      <c r="BB36" s="340" t="s">
        <v>711</v>
      </c>
      <c r="BC36" s="340" t="s">
        <v>712</v>
      </c>
      <c r="BD36" s="340" t="s">
        <v>713</v>
      </c>
      <c r="DG36" s="437" t="s">
        <v>909</v>
      </c>
      <c r="DI36" s="114" t="str">
        <f t="shared" ref="DI36:EF36" si="20">IF(K60="","","SY"&amp;K$12&amp;"0M-60-1A")</f>
        <v/>
      </c>
      <c r="DJ36" s="114" t="str">
        <f t="shared" si="20"/>
        <v/>
      </c>
      <c r="DK36" s="114" t="str">
        <f t="shared" si="20"/>
        <v/>
      </c>
      <c r="DL36" s="114" t="str">
        <f t="shared" si="20"/>
        <v/>
      </c>
      <c r="DM36" s="114" t="str">
        <f t="shared" si="20"/>
        <v/>
      </c>
      <c r="DN36" s="114" t="str">
        <f t="shared" si="20"/>
        <v/>
      </c>
      <c r="DO36" s="114" t="str">
        <f t="shared" si="20"/>
        <v/>
      </c>
      <c r="DP36" s="114" t="str">
        <f t="shared" si="20"/>
        <v/>
      </c>
      <c r="DQ36" s="114" t="str">
        <f t="shared" si="20"/>
        <v/>
      </c>
      <c r="DR36" s="114" t="str">
        <f t="shared" si="20"/>
        <v/>
      </c>
      <c r="DS36" s="114" t="str">
        <f t="shared" si="20"/>
        <v/>
      </c>
      <c r="DT36" s="114" t="str">
        <f t="shared" si="20"/>
        <v/>
      </c>
      <c r="DU36" s="114" t="str">
        <f t="shared" si="20"/>
        <v/>
      </c>
      <c r="DV36" s="114" t="str">
        <f t="shared" si="20"/>
        <v/>
      </c>
      <c r="DW36" s="114" t="str">
        <f t="shared" si="20"/>
        <v/>
      </c>
      <c r="DX36" s="114" t="str">
        <f t="shared" si="20"/>
        <v/>
      </c>
      <c r="DY36" s="114" t="str">
        <f t="shared" si="20"/>
        <v/>
      </c>
      <c r="DZ36" s="114" t="str">
        <f t="shared" si="20"/>
        <v/>
      </c>
      <c r="EA36" s="114" t="str">
        <f t="shared" si="20"/>
        <v/>
      </c>
      <c r="EB36" s="114" t="str">
        <f t="shared" si="20"/>
        <v/>
      </c>
      <c r="EC36" s="114" t="str">
        <f t="shared" si="20"/>
        <v/>
      </c>
      <c r="ED36" s="114" t="str">
        <f t="shared" si="20"/>
        <v/>
      </c>
      <c r="EE36" s="114" t="str">
        <f t="shared" si="20"/>
        <v/>
      </c>
      <c r="EF36" s="114" t="str">
        <f t="shared" si="20"/>
        <v/>
      </c>
    </row>
    <row r="37" spans="2:137" ht="15" customHeight="1" x14ac:dyDescent="0.15">
      <c r="B37" s="301"/>
      <c r="C37" s="536" t="s">
        <v>714</v>
      </c>
      <c r="D37" s="699"/>
      <c r="E37" s="699"/>
      <c r="F37" s="699"/>
      <c r="G37" s="699"/>
      <c r="H37" s="699"/>
      <c r="I37" s="700"/>
      <c r="J37" s="320" t="str">
        <f>IF(OR(ベース!$R$46="B",ベース!$R$46="D"),仕様書作成!$BG38,"")</f>
        <v/>
      </c>
      <c r="K37" s="321"/>
      <c r="L37" s="322"/>
      <c r="M37" s="322"/>
      <c r="N37" s="322"/>
      <c r="O37" s="322"/>
      <c r="P37" s="322"/>
      <c r="Q37" s="322"/>
      <c r="R37" s="322"/>
      <c r="S37" s="322"/>
      <c r="T37" s="322"/>
      <c r="U37" s="322"/>
      <c r="V37" s="322"/>
      <c r="W37" s="322"/>
      <c r="X37" s="322"/>
      <c r="Y37" s="322"/>
      <c r="Z37" s="322"/>
      <c r="AA37" s="356"/>
      <c r="AB37" s="356"/>
      <c r="AC37" s="356"/>
      <c r="AD37" s="356"/>
      <c r="AE37" s="356"/>
      <c r="AF37" s="356"/>
      <c r="AG37" s="356"/>
      <c r="AH37" s="357"/>
      <c r="AI37" s="320" t="str">
        <f>IF(OR(ベース!$R$46="B",ベース!$R$46="U"),仕様書作成!$BG38,"")</f>
        <v/>
      </c>
      <c r="AJ37" s="561" t="s">
        <v>773</v>
      </c>
      <c r="AK37" s="562"/>
      <c r="AL37" s="562"/>
      <c r="AM37" s="562"/>
      <c r="AN37" s="562"/>
      <c r="AO37" s="563"/>
      <c r="AP37" s="323"/>
      <c r="AQ37" s="437">
        <f>COUNTA(K37:AH37)</f>
        <v>0</v>
      </c>
      <c r="AR37" s="437" t="str">
        <f>IF(ベース!$R$46="B",仕様書作成!AQ37+1,IF(OR(ベース!$R$46="D",ベース!$R$46="U"),仕様書作成!AQ37,""))</f>
        <v/>
      </c>
      <c r="BQ37" s="437" t="s">
        <v>903</v>
      </c>
      <c r="BR37" s="437" t="s">
        <v>904</v>
      </c>
      <c r="BS37" s="437" t="s">
        <v>905</v>
      </c>
      <c r="BT37" s="437" t="s">
        <v>906</v>
      </c>
      <c r="BU37" s="437" t="s">
        <v>891</v>
      </c>
      <c r="DG37" s="437" t="s">
        <v>910</v>
      </c>
      <c r="DI37" s="300" t="str">
        <f t="shared" ref="DI37:EF37" si="21">IF(K71="","","SY"&amp;K$12&amp;"0M-24-1A")</f>
        <v/>
      </c>
      <c r="DJ37" s="300" t="str">
        <f t="shared" si="21"/>
        <v/>
      </c>
      <c r="DK37" s="300" t="str">
        <f t="shared" si="21"/>
        <v/>
      </c>
      <c r="DL37" s="300" t="str">
        <f t="shared" si="21"/>
        <v/>
      </c>
      <c r="DM37" s="300" t="str">
        <f t="shared" si="21"/>
        <v/>
      </c>
      <c r="DN37" s="300" t="str">
        <f t="shared" si="21"/>
        <v/>
      </c>
      <c r="DO37" s="300" t="str">
        <f t="shared" si="21"/>
        <v/>
      </c>
      <c r="DP37" s="300" t="str">
        <f t="shared" si="21"/>
        <v/>
      </c>
      <c r="DQ37" s="300" t="str">
        <f t="shared" si="21"/>
        <v/>
      </c>
      <c r="DR37" s="300" t="str">
        <f t="shared" si="21"/>
        <v/>
      </c>
      <c r="DS37" s="300" t="str">
        <f t="shared" si="21"/>
        <v/>
      </c>
      <c r="DT37" s="300" t="str">
        <f t="shared" si="21"/>
        <v/>
      </c>
      <c r="DU37" s="300" t="str">
        <f t="shared" si="21"/>
        <v/>
      </c>
      <c r="DV37" s="300" t="str">
        <f t="shared" si="21"/>
        <v/>
      </c>
      <c r="DW37" s="300" t="str">
        <f t="shared" si="21"/>
        <v/>
      </c>
      <c r="DX37" s="300" t="str">
        <f t="shared" si="21"/>
        <v/>
      </c>
      <c r="DY37" s="300" t="str">
        <f t="shared" si="21"/>
        <v/>
      </c>
      <c r="DZ37" s="300" t="str">
        <f t="shared" si="21"/>
        <v/>
      </c>
      <c r="EA37" s="300" t="str">
        <f t="shared" si="21"/>
        <v/>
      </c>
      <c r="EB37" s="300" t="str">
        <f t="shared" si="21"/>
        <v/>
      </c>
      <c r="EC37" s="300" t="str">
        <f t="shared" si="21"/>
        <v/>
      </c>
      <c r="ED37" s="300" t="str">
        <f t="shared" si="21"/>
        <v/>
      </c>
      <c r="EE37" s="300" t="str">
        <f t="shared" si="21"/>
        <v/>
      </c>
      <c r="EF37" s="300" t="str">
        <f t="shared" si="21"/>
        <v/>
      </c>
    </row>
    <row r="38" spans="2:137" ht="12" customHeight="1" x14ac:dyDescent="0.15">
      <c r="B38" s="301"/>
      <c r="C38" s="527" t="str">
        <f>IF(COUNTA(K37:AH37)&gt;0,BB38&amp;" : "&amp;AR37&amp;"箇所",IF(AND(COUNTA(K37:AH37)=0,COUNTIF(K38:AH38,"→")&gt;0),BC38,""))</f>
        <v/>
      </c>
      <c r="D38" s="601"/>
      <c r="E38" s="601"/>
      <c r="F38" s="601"/>
      <c r="G38" s="601"/>
      <c r="H38" s="601"/>
      <c r="I38" s="602"/>
      <c r="J38" s="324" t="str">
        <f>IF(C38=BB38,BD38,"")</f>
        <v/>
      </c>
      <c r="K38" s="325"/>
      <c r="L38" s="326"/>
      <c r="M38" s="326"/>
      <c r="N38" s="326"/>
      <c r="O38" s="326"/>
      <c r="P38" s="326"/>
      <c r="Q38" s="326"/>
      <c r="R38" s="326"/>
      <c r="S38" s="326"/>
      <c r="T38" s="326"/>
      <c r="U38" s="326"/>
      <c r="V38" s="326"/>
      <c r="W38" s="326"/>
      <c r="X38" s="326"/>
      <c r="Y38" s="326"/>
      <c r="Z38" s="326"/>
      <c r="AA38" s="366"/>
      <c r="AB38" s="366"/>
      <c r="AC38" s="366"/>
      <c r="AD38" s="366"/>
      <c r="AE38" s="366"/>
      <c r="AF38" s="366"/>
      <c r="AG38" s="366"/>
      <c r="AH38" s="367"/>
      <c r="AI38" s="324" t="str">
        <f>IF(C38=BB38,BD38,"")</f>
        <v/>
      </c>
      <c r="AJ38" s="566" t="str">
        <f>IF(AND(AQ37=0,AQ38&gt;0),BF38,IF(AQ37=0,"",IF(AR38&lt;0,BF38,IF(AR38&gt;0,BE38,""))))</f>
        <v/>
      </c>
      <c r="AK38" s="567"/>
      <c r="AL38" s="567"/>
      <c r="AM38" s="567"/>
      <c r="AN38" s="567"/>
      <c r="AO38" s="568"/>
      <c r="AP38" s="327"/>
      <c r="AQ38" s="437">
        <f>COUNTA(K38:AH38)</f>
        <v>0</v>
      </c>
      <c r="AR38" s="437" t="e">
        <f>AR37-AQ38</f>
        <v>#VALUE!</v>
      </c>
      <c r="BB38" s="340" t="s">
        <v>707</v>
      </c>
      <c r="BC38" s="340" t="s">
        <v>708</v>
      </c>
      <c r="BD38" s="340" t="s">
        <v>583</v>
      </c>
      <c r="BE38" s="340" t="s">
        <v>709</v>
      </c>
      <c r="BF38" s="340" t="s">
        <v>710</v>
      </c>
      <c r="BG38" s="437" t="s">
        <v>911</v>
      </c>
      <c r="BQ38" s="438" t="s">
        <v>897</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301"/>
      <c r="C39" s="521" t="str">
        <f>IF(COUNTIF(K39:AH39,"XX")&gt;0,BB39,IF(COUNTIF(K39:AH39,"X")&gt;0,BC39,IF(COUNTIF(K39:AH39,"XXX")&gt;0,BD39,"")))</f>
        <v/>
      </c>
      <c r="D39" s="522"/>
      <c r="E39" s="522"/>
      <c r="F39" s="522"/>
      <c r="G39" s="522"/>
      <c r="H39" s="522"/>
      <c r="I39" s="523"/>
      <c r="J39" s="194"/>
      <c r="K39" s="328" t="str">
        <f>IF(AND(OR(AND(K14&lt;&gt;"",K15&lt;&gt;""),K32&lt;&gt;""),K37&lt;&gt;""),"XX",IF(AND(K38=$BQ38,OR(J38=$BQ38,L38=$BQ38)),"X",IF(AND(K34&lt;&gt;"",K37&lt;&gt;""),"XXX","")))</f>
        <v/>
      </c>
      <c r="L39" s="329" t="str">
        <f>IF(AND(OR(AND(L14&lt;&gt;"",L15&lt;&gt;""),L32&lt;&gt;""),L37&lt;&gt;""),"XX",IF(AND(L38=$BQ38,OR(K38=$BQ38,M38=$BQ38)),"X",IF(AND(L34&lt;&gt;"",L37&lt;&gt;""),"XXX","")))</f>
        <v/>
      </c>
      <c r="M39" s="329" t="str">
        <f t="shared" ref="M39:AH39" si="22">IF(AND(OR(AND(M14&lt;&gt;"",M15&lt;&gt;""),M32&lt;&gt;""),M37&lt;&gt;""),"XX",IF(AND(M38=$BQ38,OR(L38=$BQ38,N38=$BQ38)),"X",IF(AND(M34&lt;&gt;"",M37&lt;&gt;""),"XXX","")))</f>
        <v/>
      </c>
      <c r="N39" s="329" t="str">
        <f t="shared" si="22"/>
        <v/>
      </c>
      <c r="O39" s="329" t="str">
        <f t="shared" si="22"/>
        <v/>
      </c>
      <c r="P39" s="329" t="str">
        <f t="shared" si="22"/>
        <v/>
      </c>
      <c r="Q39" s="329" t="str">
        <f t="shared" si="22"/>
        <v/>
      </c>
      <c r="R39" s="329" t="str">
        <f t="shared" si="22"/>
        <v/>
      </c>
      <c r="S39" s="329" t="str">
        <f t="shared" si="22"/>
        <v/>
      </c>
      <c r="T39" s="329" t="str">
        <f t="shared" si="22"/>
        <v/>
      </c>
      <c r="U39" s="329" t="str">
        <f t="shared" si="22"/>
        <v/>
      </c>
      <c r="V39" s="329" t="str">
        <f t="shared" si="22"/>
        <v/>
      </c>
      <c r="W39" s="329" t="str">
        <f t="shared" si="22"/>
        <v/>
      </c>
      <c r="X39" s="329" t="str">
        <f t="shared" si="22"/>
        <v/>
      </c>
      <c r="Y39" s="329" t="str">
        <f t="shared" si="22"/>
        <v/>
      </c>
      <c r="Z39" s="329" t="str">
        <f t="shared" si="22"/>
        <v/>
      </c>
      <c r="AA39" s="355" t="str">
        <f t="shared" si="22"/>
        <v/>
      </c>
      <c r="AB39" s="355" t="str">
        <f t="shared" si="22"/>
        <v/>
      </c>
      <c r="AC39" s="355" t="str">
        <f t="shared" si="22"/>
        <v/>
      </c>
      <c r="AD39" s="355" t="str">
        <f t="shared" si="22"/>
        <v/>
      </c>
      <c r="AE39" s="355" t="str">
        <f t="shared" si="22"/>
        <v/>
      </c>
      <c r="AF39" s="355" t="str">
        <f t="shared" si="22"/>
        <v/>
      </c>
      <c r="AG39" s="355" t="str">
        <f t="shared" si="22"/>
        <v/>
      </c>
      <c r="AH39" s="394" t="str">
        <f t="shared" si="22"/>
        <v/>
      </c>
      <c r="AI39" s="194"/>
      <c r="AJ39" s="539"/>
      <c r="AK39" s="540"/>
      <c r="AL39" s="540"/>
      <c r="AM39" s="540"/>
      <c r="AN39" s="540"/>
      <c r="AO39" s="541"/>
      <c r="AP39" s="330"/>
      <c r="BB39" s="340" t="s">
        <v>711</v>
      </c>
      <c r="BC39" s="340" t="s">
        <v>712</v>
      </c>
      <c r="BD39" s="340" t="s">
        <v>715</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809" t="s">
        <v>716</v>
      </c>
      <c r="C40" s="536" t="s">
        <v>238</v>
      </c>
      <c r="D40" s="537"/>
      <c r="E40" s="537"/>
      <c r="F40" s="537"/>
      <c r="G40" s="537"/>
      <c r="H40" s="537"/>
      <c r="I40" s="538"/>
      <c r="J40" s="136" t="str">
        <f>IF(ベース!R44="","",IF(ベース!R44&gt;8,"必須",""))</f>
        <v/>
      </c>
      <c r="K40" s="191"/>
      <c r="L40" s="192"/>
      <c r="M40" s="192"/>
      <c r="N40" s="192"/>
      <c r="O40" s="192"/>
      <c r="P40" s="192"/>
      <c r="Q40" s="192"/>
      <c r="R40" s="192"/>
      <c r="S40" s="192"/>
      <c r="T40" s="192"/>
      <c r="U40" s="192"/>
      <c r="V40" s="192"/>
      <c r="W40" s="192"/>
      <c r="X40" s="192"/>
      <c r="Y40" s="192"/>
      <c r="Z40" s="192"/>
      <c r="AA40" s="287"/>
      <c r="AB40" s="287"/>
      <c r="AC40" s="287"/>
      <c r="AD40" s="287"/>
      <c r="AE40" s="287"/>
      <c r="AF40" s="287"/>
      <c r="AG40" s="287"/>
      <c r="AH40" s="287"/>
      <c r="AI40" s="136" t="str">
        <f>IF(ベース!R44="","",IF(ベース!R44&gt;8,"必須",""))</f>
        <v/>
      </c>
      <c r="AJ40" s="537" t="s">
        <v>57</v>
      </c>
      <c r="AK40" s="537"/>
      <c r="AL40" s="537"/>
      <c r="AM40" s="537"/>
      <c r="AN40" s="537"/>
      <c r="AO40" s="743"/>
      <c r="AP40" s="193" t="str">
        <f>IF(SUM(K40:AH40)=0,"",SUM(K40:AH40))</f>
        <v/>
      </c>
      <c r="AQ40" s="443"/>
      <c r="AR40" s="444"/>
      <c r="BB40" s="340" t="s">
        <v>912</v>
      </c>
      <c r="BC40" s="340" t="s">
        <v>913</v>
      </c>
      <c r="BD40" s="340" t="s">
        <v>914</v>
      </c>
      <c r="BE40" s="340" t="s">
        <v>583</v>
      </c>
      <c r="DI40" s="437"/>
      <c r="DJ40" s="437"/>
      <c r="DK40" s="437"/>
      <c r="DL40" s="437"/>
      <c r="DM40" s="437"/>
      <c r="DN40" s="437"/>
      <c r="DO40" s="437"/>
      <c r="DP40" s="437"/>
      <c r="DQ40" s="437"/>
      <c r="DR40" s="437"/>
      <c r="DS40" s="437"/>
      <c r="DT40" s="437"/>
      <c r="DU40" s="437"/>
      <c r="DV40" s="437"/>
      <c r="DW40" s="437"/>
      <c r="DX40" s="437"/>
      <c r="DY40" s="437"/>
      <c r="DZ40" s="437"/>
      <c r="EA40" s="437"/>
      <c r="EB40" s="437"/>
      <c r="EC40" s="437"/>
      <c r="ED40" s="437"/>
      <c r="EE40" s="437"/>
      <c r="EF40" s="437"/>
      <c r="EG40" s="437"/>
    </row>
    <row r="41" spans="2:137" ht="12" customHeight="1" x14ac:dyDescent="0.15">
      <c r="B41" s="807"/>
      <c r="C41" s="553" t="str">
        <f>IF(COUNTIF(K41:AH41,"X")&gt;0,$BB$41,"")</f>
        <v/>
      </c>
      <c r="D41" s="673"/>
      <c r="E41" s="673"/>
      <c r="F41" s="673"/>
      <c r="G41" s="673"/>
      <c r="H41" s="673"/>
      <c r="I41" s="674"/>
      <c r="J41" s="194"/>
      <c r="K41" s="137" t="str">
        <f>IF(K14="","",IF(AND(K14&lt;&gt;1,K40=1),"X",""))</f>
        <v/>
      </c>
      <c r="L41" s="137" t="str">
        <f t="shared" ref="L41:AH41" si="23">IF(L14="","",IF(AND(L14&lt;&gt;1,L40=1),"X",""))</f>
        <v/>
      </c>
      <c r="M41" s="137" t="str">
        <f t="shared" si="23"/>
        <v/>
      </c>
      <c r="N41" s="137" t="str">
        <f t="shared" si="23"/>
        <v/>
      </c>
      <c r="O41" s="137" t="str">
        <f t="shared" si="23"/>
        <v/>
      </c>
      <c r="P41" s="137" t="str">
        <f t="shared" si="23"/>
        <v/>
      </c>
      <c r="Q41" s="137" t="str">
        <f t="shared" si="23"/>
        <v/>
      </c>
      <c r="R41" s="137" t="str">
        <f t="shared" si="23"/>
        <v/>
      </c>
      <c r="S41" s="137" t="str">
        <f t="shared" si="23"/>
        <v/>
      </c>
      <c r="T41" s="137" t="str">
        <f t="shared" si="23"/>
        <v/>
      </c>
      <c r="U41" s="137" t="str">
        <f t="shared" si="23"/>
        <v/>
      </c>
      <c r="V41" s="137" t="str">
        <f t="shared" si="23"/>
        <v/>
      </c>
      <c r="W41" s="137" t="str">
        <f t="shared" si="23"/>
        <v/>
      </c>
      <c r="X41" s="137" t="str">
        <f t="shared" si="23"/>
        <v/>
      </c>
      <c r="Y41" s="137" t="str">
        <f t="shared" si="23"/>
        <v/>
      </c>
      <c r="Z41" s="137" t="str">
        <f t="shared" si="23"/>
        <v/>
      </c>
      <c r="AA41" s="288" t="str">
        <f t="shared" si="23"/>
        <v/>
      </c>
      <c r="AB41" s="288" t="str">
        <f t="shared" si="23"/>
        <v/>
      </c>
      <c r="AC41" s="288" t="str">
        <f t="shared" si="23"/>
        <v/>
      </c>
      <c r="AD41" s="288" t="str">
        <f t="shared" si="23"/>
        <v/>
      </c>
      <c r="AE41" s="288" t="str">
        <f t="shared" si="23"/>
        <v/>
      </c>
      <c r="AF41" s="288" t="str">
        <f t="shared" si="23"/>
        <v/>
      </c>
      <c r="AG41" s="288" t="str">
        <f t="shared" si="23"/>
        <v/>
      </c>
      <c r="AH41" s="288" t="str">
        <f t="shared" si="23"/>
        <v/>
      </c>
      <c r="AI41" s="194"/>
      <c r="AJ41" s="553" t="str">
        <f>IF(AND(OR(AI40&lt;&gt;"",COUNT(K40:AH40)&lt;&gt;0),COUNT(K40:AH40)&lt;&gt;AQ3),$BD$41,IF(AP40="","",IF(AP40&lt;17,"",$BC$41)))</f>
        <v/>
      </c>
      <c r="AK41" s="673"/>
      <c r="AL41" s="673"/>
      <c r="AM41" s="673"/>
      <c r="AN41" s="673"/>
      <c r="AO41" s="841"/>
      <c r="AP41" s="195"/>
      <c r="AQ41" s="443"/>
      <c r="AR41" s="444"/>
      <c r="BB41" s="340" t="s">
        <v>438</v>
      </c>
      <c r="BC41" s="340" t="s">
        <v>439</v>
      </c>
      <c r="BD41" s="340" t="s">
        <v>636</v>
      </c>
      <c r="DI41" s="437"/>
      <c r="DJ41" s="437"/>
      <c r="DK41" s="437"/>
      <c r="DL41" s="437"/>
      <c r="DM41" s="437"/>
      <c r="DN41" s="437"/>
      <c r="DO41" s="437"/>
      <c r="DP41" s="437"/>
      <c r="DQ41" s="437"/>
      <c r="DR41" s="437"/>
      <c r="DS41" s="437"/>
      <c r="DT41" s="437"/>
      <c r="DU41" s="437"/>
      <c r="DV41" s="437"/>
      <c r="DW41" s="437"/>
      <c r="DX41" s="437"/>
      <c r="DY41" s="437"/>
      <c r="DZ41" s="437"/>
      <c r="EA41" s="437"/>
      <c r="EB41" s="437"/>
      <c r="EC41" s="437"/>
      <c r="ED41" s="437"/>
      <c r="EE41" s="437"/>
      <c r="EF41" s="437"/>
      <c r="EG41" s="437"/>
    </row>
    <row r="42" spans="2:137" ht="12" customHeight="1" x14ac:dyDescent="0.15">
      <c r="B42" s="807"/>
      <c r="C42" s="536" t="s">
        <v>239</v>
      </c>
      <c r="D42" s="537"/>
      <c r="E42" s="537"/>
      <c r="F42" s="537"/>
      <c r="G42" s="537"/>
      <c r="H42" s="537"/>
      <c r="I42" s="538"/>
      <c r="J42" s="724" t="s">
        <v>498</v>
      </c>
      <c r="K42" s="135" t="s">
        <v>511</v>
      </c>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724" t="s">
        <v>717</v>
      </c>
      <c r="AJ42" s="561"/>
      <c r="AK42" s="562"/>
      <c r="AL42" s="562"/>
      <c r="AM42" s="562"/>
      <c r="AN42" s="562"/>
      <c r="AO42" s="563"/>
      <c r="AP42" s="202"/>
      <c r="AR42" s="444"/>
      <c r="DI42" s="437"/>
      <c r="DJ42" s="437"/>
      <c r="DK42" s="437"/>
      <c r="DL42" s="437"/>
      <c r="DM42" s="437"/>
      <c r="DN42" s="437"/>
      <c r="DO42" s="437"/>
      <c r="DP42" s="437"/>
      <c r="DQ42" s="437"/>
      <c r="DR42" s="437"/>
      <c r="DS42" s="437"/>
      <c r="DT42" s="437"/>
      <c r="DU42" s="437"/>
      <c r="DV42" s="437"/>
      <c r="DW42" s="437"/>
      <c r="DX42" s="437"/>
      <c r="DY42" s="437"/>
      <c r="DZ42" s="437"/>
      <c r="EA42" s="437"/>
      <c r="EB42" s="437"/>
      <c r="EC42" s="437"/>
      <c r="ED42" s="437"/>
      <c r="EE42" s="437"/>
      <c r="EF42" s="437"/>
      <c r="EG42" s="437"/>
    </row>
    <row r="43" spans="2:137" ht="15" customHeight="1" x14ac:dyDescent="0.15">
      <c r="B43" s="807"/>
      <c r="C43" s="533" t="s">
        <v>240</v>
      </c>
      <c r="D43" s="534"/>
      <c r="E43" s="534"/>
      <c r="F43" s="534"/>
      <c r="G43" s="534"/>
      <c r="H43" s="534"/>
      <c r="I43" s="535"/>
      <c r="J43" s="725"/>
      <c r="K43" s="199"/>
      <c r="L43" s="199"/>
      <c r="M43" s="199"/>
      <c r="N43" s="199"/>
      <c r="O43" s="199"/>
      <c r="P43" s="199"/>
      <c r="Q43" s="199"/>
      <c r="R43" s="199"/>
      <c r="S43" s="199"/>
      <c r="T43" s="199"/>
      <c r="U43" s="199"/>
      <c r="V43" s="199"/>
      <c r="W43" s="199"/>
      <c r="X43" s="199"/>
      <c r="Y43" s="199"/>
      <c r="Z43" s="199"/>
      <c r="AA43" s="368"/>
      <c r="AB43" s="368"/>
      <c r="AC43" s="368"/>
      <c r="AD43" s="368"/>
      <c r="AE43" s="368"/>
      <c r="AF43" s="368"/>
      <c r="AG43" s="368"/>
      <c r="AH43" s="368"/>
      <c r="AI43" s="725"/>
      <c r="AJ43" s="731" t="s">
        <v>718</v>
      </c>
      <c r="AK43" s="732"/>
      <c r="AL43" s="732"/>
      <c r="AM43" s="732"/>
      <c r="AN43" s="732"/>
      <c r="AO43" s="733"/>
      <c r="AP43" s="198" t="s">
        <v>501</v>
      </c>
      <c r="AR43" s="444"/>
      <c r="DI43" s="437"/>
      <c r="DJ43" s="437"/>
      <c r="DK43" s="437"/>
      <c r="DL43" s="437"/>
      <c r="DM43" s="437"/>
      <c r="DN43" s="437"/>
      <c r="DO43" s="437"/>
      <c r="DP43" s="437"/>
      <c r="DQ43" s="437"/>
      <c r="DR43" s="437"/>
      <c r="DS43" s="437"/>
      <c r="DT43" s="437"/>
      <c r="DU43" s="437"/>
      <c r="DV43" s="437"/>
      <c r="DW43" s="437"/>
      <c r="DX43" s="437"/>
      <c r="DY43" s="437"/>
      <c r="DZ43" s="437"/>
      <c r="EA43" s="437"/>
      <c r="EB43" s="437"/>
      <c r="EC43" s="437"/>
      <c r="ED43" s="437"/>
      <c r="EE43" s="437"/>
      <c r="EF43" s="437"/>
      <c r="EG43" s="437"/>
    </row>
    <row r="44" spans="2:137" ht="12" customHeight="1" x14ac:dyDescent="0.15">
      <c r="B44" s="807"/>
      <c r="C44" s="530" t="str">
        <f>IF(COUNTIF(K44:AH44,"X")&gt;0,$BB$44,"")</f>
        <v/>
      </c>
      <c r="D44" s="531"/>
      <c r="E44" s="531"/>
      <c r="F44" s="531"/>
      <c r="G44" s="531"/>
      <c r="H44" s="531"/>
      <c r="I44" s="532"/>
      <c r="J44" s="725"/>
      <c r="K44" s="246" t="str">
        <f>IF(AND(K$12=3,OR(K43="C8",K43="N9")),"X",IF(AND(K$12=5,OR(K43="C2",K43="C3",K43="N1")),"X",""))</f>
        <v/>
      </c>
      <c r="L44" s="244" t="str">
        <f t="shared" ref="L44:AH44" si="24">IF(AND(L$12=3,OR(L43="C8",L43="N9")),"X",IF(AND(L$12=5,OR(L43="C2",L43="C3",L43="N1")),"X",""))</f>
        <v/>
      </c>
      <c r="M44" s="244" t="str">
        <f t="shared" si="24"/>
        <v/>
      </c>
      <c r="N44" s="244" t="str">
        <f t="shared" si="24"/>
        <v/>
      </c>
      <c r="O44" s="244" t="str">
        <f t="shared" si="24"/>
        <v/>
      </c>
      <c r="P44" s="244" t="str">
        <f t="shared" si="24"/>
        <v/>
      </c>
      <c r="Q44" s="244" t="str">
        <f t="shared" si="24"/>
        <v/>
      </c>
      <c r="R44" s="244" t="str">
        <f t="shared" si="24"/>
        <v/>
      </c>
      <c r="S44" s="244" t="str">
        <f t="shared" si="24"/>
        <v/>
      </c>
      <c r="T44" s="244" t="str">
        <f t="shared" si="24"/>
        <v/>
      </c>
      <c r="U44" s="244" t="str">
        <f t="shared" si="24"/>
        <v/>
      </c>
      <c r="V44" s="244" t="str">
        <f t="shared" si="24"/>
        <v/>
      </c>
      <c r="W44" s="244" t="str">
        <f t="shared" si="24"/>
        <v/>
      </c>
      <c r="X44" s="244" t="str">
        <f t="shared" si="24"/>
        <v/>
      </c>
      <c r="Y44" s="244" t="str">
        <f t="shared" si="24"/>
        <v/>
      </c>
      <c r="Z44" s="244" t="str">
        <f t="shared" si="24"/>
        <v/>
      </c>
      <c r="AA44" s="353" t="str">
        <f t="shared" si="24"/>
        <v/>
      </c>
      <c r="AB44" s="353" t="str">
        <f t="shared" si="24"/>
        <v/>
      </c>
      <c r="AC44" s="353" t="str">
        <f t="shared" si="24"/>
        <v/>
      </c>
      <c r="AD44" s="353" t="str">
        <f t="shared" si="24"/>
        <v/>
      </c>
      <c r="AE44" s="353" t="str">
        <f t="shared" si="24"/>
        <v/>
      </c>
      <c r="AF44" s="353" t="str">
        <f t="shared" si="24"/>
        <v/>
      </c>
      <c r="AG44" s="353" t="str">
        <f t="shared" si="24"/>
        <v/>
      </c>
      <c r="AH44" s="369" t="str">
        <f t="shared" si="24"/>
        <v/>
      </c>
      <c r="AI44" s="725"/>
      <c r="AJ44" s="734" t="str">
        <f>IF(COUNTIF(K44:AH44,"X")&gt;0,$BC$44,"")</f>
        <v/>
      </c>
      <c r="AK44" s="735"/>
      <c r="AL44" s="735"/>
      <c r="AM44" s="735"/>
      <c r="AN44" s="735"/>
      <c r="AO44" s="735"/>
      <c r="AP44" s="736"/>
      <c r="AR44" s="444"/>
      <c r="BB44" s="340" t="s">
        <v>562</v>
      </c>
      <c r="BC44" s="340" t="s">
        <v>547</v>
      </c>
    </row>
    <row r="45" spans="2:137" ht="15" customHeight="1" x14ac:dyDescent="0.15">
      <c r="B45" s="807"/>
      <c r="C45" s="533" t="s">
        <v>843</v>
      </c>
      <c r="D45" s="534"/>
      <c r="E45" s="534"/>
      <c r="F45" s="534"/>
      <c r="G45" s="534"/>
      <c r="H45" s="534"/>
      <c r="I45" s="535"/>
      <c r="J45" s="725"/>
      <c r="K45" s="238"/>
      <c r="L45" s="238"/>
      <c r="M45" s="238"/>
      <c r="N45" s="238"/>
      <c r="O45" s="238"/>
      <c r="P45" s="238"/>
      <c r="Q45" s="238"/>
      <c r="R45" s="238"/>
      <c r="S45" s="238"/>
      <c r="T45" s="238"/>
      <c r="U45" s="238"/>
      <c r="V45" s="238"/>
      <c r="W45" s="238"/>
      <c r="X45" s="238"/>
      <c r="Y45" s="238"/>
      <c r="Z45" s="238"/>
      <c r="AA45" s="370"/>
      <c r="AB45" s="370"/>
      <c r="AC45" s="370"/>
      <c r="AD45" s="370"/>
      <c r="AE45" s="370"/>
      <c r="AF45" s="370"/>
      <c r="AG45" s="370"/>
      <c r="AH45" s="370"/>
      <c r="AI45" s="725"/>
      <c r="AJ45" s="731" t="s">
        <v>719</v>
      </c>
      <c r="AK45" s="732"/>
      <c r="AL45" s="732"/>
      <c r="AM45" s="732"/>
      <c r="AN45" s="732"/>
      <c r="AO45" s="733"/>
      <c r="AP45" s="198" t="s">
        <v>720</v>
      </c>
      <c r="AR45" s="444"/>
      <c r="BQ45" s="445" t="s">
        <v>915</v>
      </c>
      <c r="BR45" s="445" t="s">
        <v>892</v>
      </c>
      <c r="BS45" s="445" t="s">
        <v>895</v>
      </c>
      <c r="BT45" s="445" t="s">
        <v>896</v>
      </c>
      <c r="BU45" s="445" t="s">
        <v>898</v>
      </c>
      <c r="BV45" s="445" t="s">
        <v>899</v>
      </c>
      <c r="BW45" s="445" t="s">
        <v>901</v>
      </c>
      <c r="BX45" s="445" t="s">
        <v>916</v>
      </c>
      <c r="BY45" s="445" t="s">
        <v>917</v>
      </c>
      <c r="BZ45" s="445" t="s">
        <v>918</v>
      </c>
      <c r="CA45" s="445" t="s">
        <v>919</v>
      </c>
      <c r="CB45" s="445" t="s">
        <v>920</v>
      </c>
      <c r="CC45" s="445" t="s">
        <v>921</v>
      </c>
      <c r="CD45" s="445" t="s">
        <v>909</v>
      </c>
      <c r="CE45" s="445" t="s">
        <v>922</v>
      </c>
      <c r="CF45" s="445" t="s">
        <v>923</v>
      </c>
      <c r="CG45" s="445" t="s">
        <v>924</v>
      </c>
      <c r="CH45" s="445" t="s">
        <v>925</v>
      </c>
      <c r="CI45" s="445" t="s">
        <v>926</v>
      </c>
      <c r="CJ45" s="445" t="s">
        <v>927</v>
      </c>
      <c r="CK45" s="445" t="s">
        <v>928</v>
      </c>
      <c r="CL45" s="445" t="s">
        <v>929</v>
      </c>
      <c r="CM45" s="445" t="s">
        <v>930</v>
      </c>
      <c r="CN45" s="445" t="s">
        <v>931</v>
      </c>
      <c r="CO45" s="445" t="s">
        <v>932</v>
      </c>
      <c r="CP45" s="445" t="s">
        <v>933</v>
      </c>
      <c r="CQ45" s="445" t="s">
        <v>934</v>
      </c>
      <c r="CR45" s="445" t="s">
        <v>935</v>
      </c>
    </row>
    <row r="46" spans="2:137" ht="12" customHeight="1" x14ac:dyDescent="0.15">
      <c r="B46" s="807"/>
      <c r="C46" s="530" t="str">
        <f>IF(COUNTIF(K46:AH46,"XX")&gt;0,$BB$46,IF(COUNTIF(K46:AH46,"X")&gt;0,$BB$44,IF(COUNTIF(K46:AH46,"XXX")&gt;0,$BC$46,"")))</f>
        <v/>
      </c>
      <c r="D46" s="531"/>
      <c r="E46" s="531"/>
      <c r="F46" s="531"/>
      <c r="G46" s="531"/>
      <c r="H46" s="531"/>
      <c r="I46" s="532"/>
      <c r="J46" s="725"/>
      <c r="K46" s="231" t="str">
        <f>IF(OR(AND(K$12=5,K45="LN3"),AND(K$12=3,OR(K45="L8",K45="LN9"))),"X",
IF(AND(OR(K14=3,K14=4,K14=5),K45&lt;&gt;""),"XX",
IF(AND(OR(K58="O",K60="O",K63="O"),K45&lt;&gt;""),"XXX",
"")))</f>
        <v/>
      </c>
      <c r="L46" s="231" t="str">
        <f t="shared" ref="L46:AH46" si="25">IF(OR(AND(L$12=5,L45="LN3"),AND(L$12=3,OR(L45="L8",L45="LN9"))),"X",
IF(AND(OR(L14=3,L14=4,L14=5),L45&lt;&gt;""),"XX",
IF(AND(OR(L58="O",L60="O",L63="O"),L45&lt;&gt;""),"XXX",
"")))</f>
        <v/>
      </c>
      <c r="M46" s="231" t="str">
        <f t="shared" si="25"/>
        <v/>
      </c>
      <c r="N46" s="231" t="str">
        <f t="shared" si="25"/>
        <v/>
      </c>
      <c r="O46" s="231" t="str">
        <f t="shared" si="25"/>
        <v/>
      </c>
      <c r="P46" s="231" t="str">
        <f t="shared" si="25"/>
        <v/>
      </c>
      <c r="Q46" s="231" t="str">
        <f t="shared" si="25"/>
        <v/>
      </c>
      <c r="R46" s="231" t="str">
        <f t="shared" si="25"/>
        <v/>
      </c>
      <c r="S46" s="231" t="str">
        <f t="shared" si="25"/>
        <v/>
      </c>
      <c r="T46" s="231" t="str">
        <f t="shared" si="25"/>
        <v/>
      </c>
      <c r="U46" s="231" t="str">
        <f t="shared" si="25"/>
        <v/>
      </c>
      <c r="V46" s="231" t="str">
        <f t="shared" si="25"/>
        <v/>
      </c>
      <c r="W46" s="231" t="str">
        <f t="shared" si="25"/>
        <v/>
      </c>
      <c r="X46" s="231" t="str">
        <f t="shared" si="25"/>
        <v/>
      </c>
      <c r="Y46" s="231" t="str">
        <f t="shared" si="25"/>
        <v/>
      </c>
      <c r="Z46" s="231" t="str">
        <f t="shared" si="25"/>
        <v/>
      </c>
      <c r="AA46" s="454" t="str">
        <f t="shared" si="25"/>
        <v/>
      </c>
      <c r="AB46" s="454" t="str">
        <f t="shared" si="25"/>
        <v/>
      </c>
      <c r="AC46" s="454" t="str">
        <f t="shared" si="25"/>
        <v/>
      </c>
      <c r="AD46" s="454" t="str">
        <f t="shared" si="25"/>
        <v/>
      </c>
      <c r="AE46" s="454" t="str">
        <f t="shared" si="25"/>
        <v/>
      </c>
      <c r="AF46" s="454" t="str">
        <f t="shared" si="25"/>
        <v/>
      </c>
      <c r="AG46" s="454" t="str">
        <f t="shared" si="25"/>
        <v/>
      </c>
      <c r="AH46" s="454" t="str">
        <f t="shared" si="25"/>
        <v/>
      </c>
      <c r="AI46" s="725"/>
      <c r="AJ46" s="737" t="str">
        <f>IF(COUNTIF(K46:AH46,"X")&gt;0,$BC$44,"")</f>
        <v/>
      </c>
      <c r="AK46" s="738"/>
      <c r="AL46" s="738"/>
      <c r="AM46" s="738"/>
      <c r="AN46" s="738"/>
      <c r="AO46" s="738"/>
      <c r="AP46" s="739"/>
      <c r="AR46" s="444"/>
      <c r="BB46" s="340" t="s">
        <v>936</v>
      </c>
      <c r="BC46" s="453" t="s">
        <v>1045</v>
      </c>
      <c r="BQ46" s="445" t="s">
        <v>915</v>
      </c>
      <c r="BR46" s="445" t="s">
        <v>892</v>
      </c>
      <c r="BS46" s="445" t="s">
        <v>895</v>
      </c>
      <c r="BT46" s="445" t="s">
        <v>896</v>
      </c>
      <c r="BU46" s="445" t="s">
        <v>898</v>
      </c>
      <c r="BV46" s="445" t="s">
        <v>899</v>
      </c>
      <c r="BW46" s="445" t="s">
        <v>901</v>
      </c>
      <c r="BX46" s="445" t="s">
        <v>920</v>
      </c>
      <c r="BY46" s="445" t="s">
        <v>921</v>
      </c>
      <c r="BZ46" s="445" t="s">
        <v>937</v>
      </c>
      <c r="CA46" s="445" t="s">
        <v>938</v>
      </c>
    </row>
    <row r="47" spans="2:137" ht="15" customHeight="1" x14ac:dyDescent="0.15">
      <c r="B47" s="807"/>
      <c r="C47" s="533" t="s">
        <v>844</v>
      </c>
      <c r="D47" s="534"/>
      <c r="E47" s="534"/>
      <c r="F47" s="534"/>
      <c r="G47" s="534"/>
      <c r="H47" s="534"/>
      <c r="I47" s="535"/>
      <c r="J47" s="725"/>
      <c r="K47" s="197"/>
      <c r="L47" s="197"/>
      <c r="M47" s="197"/>
      <c r="N47" s="197"/>
      <c r="O47" s="197"/>
      <c r="P47" s="197"/>
      <c r="Q47" s="197"/>
      <c r="R47" s="197"/>
      <c r="S47" s="197"/>
      <c r="T47" s="197"/>
      <c r="U47" s="197"/>
      <c r="V47" s="197"/>
      <c r="W47" s="197"/>
      <c r="X47" s="197"/>
      <c r="Y47" s="197"/>
      <c r="Z47" s="197"/>
      <c r="AA47" s="371"/>
      <c r="AB47" s="371"/>
      <c r="AC47" s="371"/>
      <c r="AD47" s="371"/>
      <c r="AE47" s="371"/>
      <c r="AF47" s="371"/>
      <c r="AG47" s="371"/>
      <c r="AH47" s="371"/>
      <c r="AI47" s="725"/>
      <c r="AJ47" s="731" t="s">
        <v>721</v>
      </c>
      <c r="AK47" s="732"/>
      <c r="AL47" s="732"/>
      <c r="AM47" s="732"/>
      <c r="AN47" s="732"/>
      <c r="AO47" s="733"/>
      <c r="AP47" s="198" t="s">
        <v>720</v>
      </c>
      <c r="AR47" s="444"/>
    </row>
    <row r="48" spans="2:137" ht="12" customHeight="1" x14ac:dyDescent="0.15">
      <c r="B48" s="807"/>
      <c r="C48" s="530" t="str">
        <f>IF(COUNTIF(K48:AH48,"X")&gt;0,$BB$44,"")</f>
        <v/>
      </c>
      <c r="D48" s="531"/>
      <c r="E48" s="531"/>
      <c r="F48" s="531"/>
      <c r="G48" s="531"/>
      <c r="H48" s="531"/>
      <c r="I48" s="532"/>
      <c r="J48" s="725"/>
      <c r="K48" s="245" t="str">
        <f>IF(OR(AND(K$12=5,K47="LN3"),AND(K$12=3,OR(K47="L8",K47="LN9"))),"X","")</f>
        <v/>
      </c>
      <c r="L48" s="245" t="str">
        <f t="shared" ref="L48:AH48" si="26">IF(OR(AND(L$12=5,L47="LN3"),AND(L$12=3,OR(L47="L8",L47="LN9"))),"X","")</f>
        <v/>
      </c>
      <c r="M48" s="245" t="str">
        <f t="shared" si="26"/>
        <v/>
      </c>
      <c r="N48" s="245" t="str">
        <f t="shared" si="26"/>
        <v/>
      </c>
      <c r="O48" s="245" t="str">
        <f t="shared" si="26"/>
        <v/>
      </c>
      <c r="P48" s="245" t="str">
        <f t="shared" si="26"/>
        <v/>
      </c>
      <c r="Q48" s="245" t="str">
        <f t="shared" si="26"/>
        <v/>
      </c>
      <c r="R48" s="245" t="str">
        <f t="shared" si="26"/>
        <v/>
      </c>
      <c r="S48" s="245" t="str">
        <f t="shared" si="26"/>
        <v/>
      </c>
      <c r="T48" s="245" t="str">
        <f t="shared" si="26"/>
        <v/>
      </c>
      <c r="U48" s="245" t="str">
        <f t="shared" si="26"/>
        <v/>
      </c>
      <c r="V48" s="245" t="str">
        <f t="shared" si="26"/>
        <v/>
      </c>
      <c r="W48" s="245" t="str">
        <f t="shared" si="26"/>
        <v/>
      </c>
      <c r="X48" s="245" t="str">
        <f t="shared" si="26"/>
        <v/>
      </c>
      <c r="Y48" s="245" t="str">
        <f t="shared" si="26"/>
        <v/>
      </c>
      <c r="Z48" s="245" t="str">
        <f t="shared" si="26"/>
        <v/>
      </c>
      <c r="AA48" s="372" t="str">
        <f t="shared" si="26"/>
        <v/>
      </c>
      <c r="AB48" s="372" t="str">
        <f t="shared" si="26"/>
        <v/>
      </c>
      <c r="AC48" s="372" t="str">
        <f t="shared" si="26"/>
        <v/>
      </c>
      <c r="AD48" s="372" t="str">
        <f t="shared" si="26"/>
        <v/>
      </c>
      <c r="AE48" s="372" t="str">
        <f t="shared" si="26"/>
        <v/>
      </c>
      <c r="AF48" s="372" t="str">
        <f t="shared" si="26"/>
        <v/>
      </c>
      <c r="AG48" s="372" t="str">
        <f t="shared" si="26"/>
        <v/>
      </c>
      <c r="AH48" s="372" t="str">
        <f t="shared" si="26"/>
        <v/>
      </c>
      <c r="AI48" s="725"/>
      <c r="AJ48" s="737" t="str">
        <f>IF(COUNTIF(K48:AH48,"X")&gt;0,$BC$44,"")</f>
        <v/>
      </c>
      <c r="AK48" s="738"/>
      <c r="AL48" s="738"/>
      <c r="AM48" s="738"/>
      <c r="AN48" s="738"/>
      <c r="AO48" s="738"/>
      <c r="AP48" s="739"/>
      <c r="AR48" s="444"/>
      <c r="BQ48" s="445" t="s">
        <v>939</v>
      </c>
      <c r="BR48" s="445" t="s">
        <v>940</v>
      </c>
      <c r="BS48" s="445" t="s">
        <v>941</v>
      </c>
    </row>
    <row r="49" spans="2:112" ht="12" customHeight="1" x14ac:dyDescent="0.15">
      <c r="B49" s="807"/>
      <c r="C49" s="553" t="str">
        <f>IF(COUNTIF(K49:AH49,"X")&gt;0,$BB$49,IF(COUNTIF(K49:AH49,"XX")&gt;0,$BC$49,IF(COUNTIF(K49:AH49,"!!")&gt;0,$BF$49,IF(COUNTIF(K49:AH49,"!!!")&gt;0,$BG$49,""))))</f>
        <v/>
      </c>
      <c r="D49" s="673"/>
      <c r="E49" s="673"/>
      <c r="F49" s="673"/>
      <c r="G49" s="673"/>
      <c r="H49" s="673"/>
      <c r="I49" s="674"/>
      <c r="J49" s="726"/>
      <c r="K49" s="138"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38"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38"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38"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38"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38"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38"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38"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38"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38"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38"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38"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38"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38"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38"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38"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352"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352"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352"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352"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352"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352"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352"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352"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726"/>
      <c r="AJ49" s="740" t="str">
        <f>IF(COUNTIF(K49:AH49,"!")&gt;0,$BE$49,"")</f>
        <v/>
      </c>
      <c r="AK49" s="741"/>
      <c r="AL49" s="741"/>
      <c r="AM49" s="741"/>
      <c r="AN49" s="741"/>
      <c r="AO49" s="741"/>
      <c r="AP49" s="742"/>
      <c r="AR49" s="444"/>
      <c r="BB49" s="340" t="s">
        <v>440</v>
      </c>
      <c r="BC49" s="340" t="s">
        <v>441</v>
      </c>
      <c r="BE49" s="340" t="s">
        <v>722</v>
      </c>
      <c r="BF49" s="340" t="s">
        <v>847</v>
      </c>
      <c r="BG49" s="437" t="s">
        <v>797</v>
      </c>
      <c r="BQ49" s="445" t="s">
        <v>939</v>
      </c>
      <c r="BR49" s="445" t="s">
        <v>940</v>
      </c>
      <c r="BS49" s="445" t="s">
        <v>941</v>
      </c>
      <c r="BT49" s="445" t="s">
        <v>942</v>
      </c>
      <c r="BU49" s="445" t="s">
        <v>943</v>
      </c>
    </row>
    <row r="50" spans="2:112" ht="10.5" customHeight="1" x14ac:dyDescent="0.15">
      <c r="B50" s="807"/>
      <c r="C50" s="536" t="s">
        <v>241</v>
      </c>
      <c r="D50" s="537"/>
      <c r="E50" s="537"/>
      <c r="F50" s="537"/>
      <c r="G50" s="537"/>
      <c r="H50" s="537"/>
      <c r="I50" s="538"/>
      <c r="J50" s="724" t="s">
        <v>498</v>
      </c>
      <c r="K50" s="135" t="s">
        <v>511</v>
      </c>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724" t="s">
        <v>717</v>
      </c>
      <c r="AJ50" s="561"/>
      <c r="AK50" s="562"/>
      <c r="AL50" s="562"/>
      <c r="AM50" s="562"/>
      <c r="AN50" s="562"/>
      <c r="AO50" s="563"/>
      <c r="AP50" s="202"/>
      <c r="AR50" s="444"/>
    </row>
    <row r="51" spans="2:112" ht="15" customHeight="1" x14ac:dyDescent="0.15">
      <c r="B51" s="807"/>
      <c r="C51" s="533" t="s">
        <v>240</v>
      </c>
      <c r="D51" s="534"/>
      <c r="E51" s="534"/>
      <c r="F51" s="534"/>
      <c r="G51" s="534"/>
      <c r="H51" s="534"/>
      <c r="I51" s="535"/>
      <c r="J51" s="725"/>
      <c r="K51" s="199"/>
      <c r="L51" s="199"/>
      <c r="M51" s="199"/>
      <c r="N51" s="199"/>
      <c r="O51" s="199"/>
      <c r="P51" s="199"/>
      <c r="Q51" s="199"/>
      <c r="R51" s="199"/>
      <c r="S51" s="199"/>
      <c r="T51" s="199"/>
      <c r="U51" s="199"/>
      <c r="V51" s="199"/>
      <c r="W51" s="199"/>
      <c r="X51" s="199"/>
      <c r="Y51" s="199"/>
      <c r="Z51" s="199"/>
      <c r="AA51" s="368"/>
      <c r="AB51" s="368"/>
      <c r="AC51" s="368"/>
      <c r="AD51" s="368"/>
      <c r="AE51" s="368"/>
      <c r="AF51" s="368"/>
      <c r="AG51" s="368"/>
      <c r="AH51" s="368"/>
      <c r="AI51" s="725"/>
      <c r="AJ51" s="731" t="s">
        <v>723</v>
      </c>
      <c r="AK51" s="732"/>
      <c r="AL51" s="732"/>
      <c r="AM51" s="732"/>
      <c r="AN51" s="732"/>
      <c r="AO51" s="733"/>
      <c r="AP51" s="198" t="s">
        <v>501</v>
      </c>
      <c r="AR51" s="444"/>
      <c r="BQ51" s="445" t="s">
        <v>896</v>
      </c>
      <c r="BR51" s="445" t="s">
        <v>898</v>
      </c>
      <c r="BS51" s="445" t="s">
        <v>944</v>
      </c>
    </row>
    <row r="52" spans="2:112" ht="12" customHeight="1" x14ac:dyDescent="0.15">
      <c r="B52" s="807"/>
      <c r="C52" s="530" t="str">
        <f>IF(COUNTIF(K52:AH52,"X")&gt;0,$BB$44,"")</f>
        <v/>
      </c>
      <c r="D52" s="531"/>
      <c r="E52" s="531"/>
      <c r="F52" s="531"/>
      <c r="G52" s="531"/>
      <c r="H52" s="531"/>
      <c r="I52" s="532"/>
      <c r="J52" s="725"/>
      <c r="K52" s="246" t="str">
        <f>IF(AND(K$12=3,OR(K51="C8",K51="N9")),"X",IF(AND(K$12=5,OR(K51="C2",K51="C3",K51="N1")),"X",""))</f>
        <v/>
      </c>
      <c r="L52" s="244" t="str">
        <f t="shared" ref="L52:AH52" si="27">IF(AND(L$12=3,OR(L51="C8",L51="N9")),"X",IF(AND(L$12=5,OR(L51="C2",L51="C3",L51="N1")),"X",""))</f>
        <v/>
      </c>
      <c r="M52" s="244" t="str">
        <f t="shared" si="27"/>
        <v/>
      </c>
      <c r="N52" s="244" t="str">
        <f t="shared" si="27"/>
        <v/>
      </c>
      <c r="O52" s="244" t="str">
        <f t="shared" si="27"/>
        <v/>
      </c>
      <c r="P52" s="244" t="str">
        <f t="shared" si="27"/>
        <v/>
      </c>
      <c r="Q52" s="244" t="str">
        <f t="shared" si="27"/>
        <v/>
      </c>
      <c r="R52" s="244" t="str">
        <f t="shared" si="27"/>
        <v/>
      </c>
      <c r="S52" s="244" t="str">
        <f t="shared" si="27"/>
        <v/>
      </c>
      <c r="T52" s="244" t="str">
        <f t="shared" si="27"/>
        <v/>
      </c>
      <c r="U52" s="244" t="str">
        <f t="shared" si="27"/>
        <v/>
      </c>
      <c r="V52" s="244" t="str">
        <f t="shared" si="27"/>
        <v/>
      </c>
      <c r="W52" s="244" t="str">
        <f t="shared" si="27"/>
        <v/>
      </c>
      <c r="X52" s="244" t="str">
        <f t="shared" si="27"/>
        <v/>
      </c>
      <c r="Y52" s="244" t="str">
        <f t="shared" si="27"/>
        <v/>
      </c>
      <c r="Z52" s="244" t="str">
        <f t="shared" si="27"/>
        <v/>
      </c>
      <c r="AA52" s="353" t="str">
        <f t="shared" si="27"/>
        <v/>
      </c>
      <c r="AB52" s="353" t="str">
        <f t="shared" si="27"/>
        <v/>
      </c>
      <c r="AC52" s="353" t="str">
        <f t="shared" si="27"/>
        <v/>
      </c>
      <c r="AD52" s="353" t="str">
        <f t="shared" si="27"/>
        <v/>
      </c>
      <c r="AE52" s="353" t="str">
        <f t="shared" si="27"/>
        <v/>
      </c>
      <c r="AF52" s="353" t="str">
        <f t="shared" si="27"/>
        <v/>
      </c>
      <c r="AG52" s="353" t="str">
        <f t="shared" si="27"/>
        <v/>
      </c>
      <c r="AH52" s="369" t="str">
        <f t="shared" si="27"/>
        <v/>
      </c>
      <c r="AI52" s="725"/>
      <c r="AJ52" s="734" t="str">
        <f>IF(COUNTIF(K52:AH52,"X")&gt;0,$BC$44,"")</f>
        <v/>
      </c>
      <c r="AK52" s="735"/>
      <c r="AL52" s="735"/>
      <c r="AM52" s="735"/>
      <c r="AN52" s="735"/>
      <c r="AO52" s="735"/>
      <c r="AP52" s="736"/>
      <c r="AR52" s="444"/>
    </row>
    <row r="53" spans="2:112" ht="15" customHeight="1" x14ac:dyDescent="0.15">
      <c r="B53" s="807"/>
      <c r="C53" s="533" t="s">
        <v>843</v>
      </c>
      <c r="D53" s="534"/>
      <c r="E53" s="534"/>
      <c r="F53" s="534"/>
      <c r="G53" s="534"/>
      <c r="H53" s="534"/>
      <c r="I53" s="535"/>
      <c r="J53" s="725"/>
      <c r="K53" s="199"/>
      <c r="L53" s="199"/>
      <c r="M53" s="199"/>
      <c r="N53" s="199"/>
      <c r="O53" s="199"/>
      <c r="P53" s="199"/>
      <c r="Q53" s="199"/>
      <c r="R53" s="199"/>
      <c r="S53" s="199"/>
      <c r="T53" s="199"/>
      <c r="U53" s="199"/>
      <c r="V53" s="199"/>
      <c r="W53" s="199"/>
      <c r="X53" s="199"/>
      <c r="Y53" s="199"/>
      <c r="Z53" s="199"/>
      <c r="AA53" s="368"/>
      <c r="AB53" s="368"/>
      <c r="AC53" s="368"/>
      <c r="AD53" s="368"/>
      <c r="AE53" s="368"/>
      <c r="AF53" s="368"/>
      <c r="AG53" s="368"/>
      <c r="AH53" s="368"/>
      <c r="AI53" s="725"/>
      <c r="AJ53" s="731" t="s">
        <v>724</v>
      </c>
      <c r="AK53" s="732"/>
      <c r="AL53" s="732"/>
      <c r="AM53" s="732"/>
      <c r="AN53" s="732"/>
      <c r="AO53" s="733"/>
      <c r="AP53" s="198" t="s">
        <v>501</v>
      </c>
      <c r="AR53" s="444"/>
    </row>
    <row r="54" spans="2:112" ht="12" customHeight="1" x14ac:dyDescent="0.15">
      <c r="B54" s="807"/>
      <c r="C54" s="530" t="str">
        <f>IF(COUNTIF(K54:AH54,"XX")&gt;0,$BB$46,IF(COUNTIF(K54:AH54,"X")&gt;0,$BB$44,IF(COUNTIF(K54:AH54,"XXX")&gt;0,$BC$46,"")))</f>
        <v/>
      </c>
      <c r="D54" s="531"/>
      <c r="E54" s="531"/>
      <c r="F54" s="531"/>
      <c r="G54" s="531"/>
      <c r="H54" s="531"/>
      <c r="I54" s="532"/>
      <c r="J54" s="725"/>
      <c r="K54" s="231" t="str">
        <f>IF(OR(AND(K$12=5,K53="LN3"),AND(K$12=3,OR(K53="L8",K53="LN9"))),"X",
IF(AND(OR(K14=3,K14=4,K14=5),K53&lt;&gt;""),"XX",
IF(AND(OR(K58="O",K60="O",K63="O"),K53&lt;&gt;""),"XXX",
"")))</f>
        <v/>
      </c>
      <c r="L54" s="231" t="str">
        <f t="shared" ref="L54:AH54" si="28">IF(OR(AND(L$12=5,L53="LN3"),AND(L$12=3,OR(L53="L8",L53="LN9"))),"X",
IF(AND(OR(L14=3,L14=4,L14=5),L53&lt;&gt;""),"XX",
IF(AND(OR(L58="O",L60="O",L63="O"),L53&lt;&gt;""),"XXX",
"")))</f>
        <v/>
      </c>
      <c r="M54" s="231" t="str">
        <f t="shared" si="28"/>
        <v/>
      </c>
      <c r="N54" s="231" t="str">
        <f t="shared" si="28"/>
        <v/>
      </c>
      <c r="O54" s="231" t="str">
        <f t="shared" si="28"/>
        <v/>
      </c>
      <c r="P54" s="231" t="str">
        <f t="shared" si="28"/>
        <v/>
      </c>
      <c r="Q54" s="231" t="str">
        <f t="shared" si="28"/>
        <v/>
      </c>
      <c r="R54" s="231" t="str">
        <f t="shared" si="28"/>
        <v/>
      </c>
      <c r="S54" s="231" t="str">
        <f t="shared" si="28"/>
        <v/>
      </c>
      <c r="T54" s="231" t="str">
        <f t="shared" si="28"/>
        <v/>
      </c>
      <c r="U54" s="231" t="str">
        <f t="shared" si="28"/>
        <v/>
      </c>
      <c r="V54" s="231" t="str">
        <f t="shared" si="28"/>
        <v/>
      </c>
      <c r="W54" s="231" t="str">
        <f t="shared" si="28"/>
        <v/>
      </c>
      <c r="X54" s="231" t="str">
        <f t="shared" si="28"/>
        <v/>
      </c>
      <c r="Y54" s="231" t="str">
        <f t="shared" si="28"/>
        <v/>
      </c>
      <c r="Z54" s="231" t="str">
        <f t="shared" si="28"/>
        <v/>
      </c>
      <c r="AA54" s="454" t="str">
        <f t="shared" si="28"/>
        <v/>
      </c>
      <c r="AB54" s="454" t="str">
        <f t="shared" si="28"/>
        <v/>
      </c>
      <c r="AC54" s="454" t="str">
        <f t="shared" si="28"/>
        <v/>
      </c>
      <c r="AD54" s="454" t="str">
        <f t="shared" si="28"/>
        <v/>
      </c>
      <c r="AE54" s="454" t="str">
        <f t="shared" si="28"/>
        <v/>
      </c>
      <c r="AF54" s="454" t="str">
        <f t="shared" si="28"/>
        <v/>
      </c>
      <c r="AG54" s="454" t="str">
        <f t="shared" si="28"/>
        <v/>
      </c>
      <c r="AH54" s="454" t="str">
        <f t="shared" si="28"/>
        <v/>
      </c>
      <c r="AI54" s="725"/>
      <c r="AJ54" s="737" t="str">
        <f>IF(COUNTIF(K54:AH54,"X")&gt;0,$BC$44,"")</f>
        <v/>
      </c>
      <c r="AK54" s="738"/>
      <c r="AL54" s="738"/>
      <c r="AM54" s="738"/>
      <c r="AN54" s="738"/>
      <c r="AO54" s="738"/>
      <c r="AP54" s="739"/>
      <c r="AR54" s="444"/>
      <c r="BB54" s="340" t="s">
        <v>936</v>
      </c>
      <c r="BC54" s="453" t="s">
        <v>1045</v>
      </c>
      <c r="DF54" s="300"/>
      <c r="DG54" s="300"/>
      <c r="DH54" s="300"/>
    </row>
    <row r="55" spans="2:112" ht="15" customHeight="1" x14ac:dyDescent="0.15">
      <c r="B55" s="807"/>
      <c r="C55" s="598" t="s">
        <v>844</v>
      </c>
      <c r="D55" s="599"/>
      <c r="E55" s="599"/>
      <c r="F55" s="599"/>
      <c r="G55" s="599"/>
      <c r="H55" s="599"/>
      <c r="I55" s="600"/>
      <c r="J55" s="725"/>
      <c r="K55" s="197"/>
      <c r="L55" s="197"/>
      <c r="M55" s="197"/>
      <c r="N55" s="197"/>
      <c r="O55" s="197"/>
      <c r="P55" s="197"/>
      <c r="Q55" s="197"/>
      <c r="R55" s="197"/>
      <c r="S55" s="197"/>
      <c r="T55" s="197"/>
      <c r="U55" s="197"/>
      <c r="V55" s="197"/>
      <c r="W55" s="197"/>
      <c r="X55" s="197"/>
      <c r="Y55" s="197"/>
      <c r="Z55" s="197"/>
      <c r="AA55" s="371"/>
      <c r="AB55" s="371"/>
      <c r="AC55" s="371"/>
      <c r="AD55" s="371"/>
      <c r="AE55" s="371"/>
      <c r="AF55" s="371"/>
      <c r="AG55" s="371"/>
      <c r="AH55" s="371"/>
      <c r="AI55" s="725"/>
      <c r="AJ55" s="731" t="s">
        <v>725</v>
      </c>
      <c r="AK55" s="732"/>
      <c r="AL55" s="732"/>
      <c r="AM55" s="732"/>
      <c r="AN55" s="732"/>
      <c r="AO55" s="733"/>
      <c r="AP55" s="198" t="s">
        <v>501</v>
      </c>
      <c r="DF55" s="300"/>
      <c r="DG55" s="300"/>
      <c r="DH55" s="300"/>
    </row>
    <row r="56" spans="2:112" ht="12" customHeight="1" x14ac:dyDescent="0.15">
      <c r="B56" s="807"/>
      <c r="C56" s="530" t="str">
        <f>IF(COUNTIF(K56:AH56,"X")&gt;0,$BB$44,"")</f>
        <v/>
      </c>
      <c r="D56" s="531"/>
      <c r="E56" s="531"/>
      <c r="F56" s="531"/>
      <c r="G56" s="531"/>
      <c r="H56" s="531"/>
      <c r="I56" s="532"/>
      <c r="J56" s="725"/>
      <c r="K56" s="245" t="str">
        <f>IF(OR(AND(K$12=5,K55="LN3"),AND(K$12=3,OR(K55="L8",K55="LN9"))),"X","")</f>
        <v/>
      </c>
      <c r="L56" s="245" t="str">
        <f t="shared" ref="L56:AH56" si="29">IF(OR(AND(L$12=5,L55="LN3"),AND(L$12=3,OR(L55="L8",L55="LN9"))),"X","")</f>
        <v/>
      </c>
      <c r="M56" s="245" t="str">
        <f t="shared" si="29"/>
        <v/>
      </c>
      <c r="N56" s="245" t="str">
        <f t="shared" si="29"/>
        <v/>
      </c>
      <c r="O56" s="245" t="str">
        <f t="shared" si="29"/>
        <v/>
      </c>
      <c r="P56" s="245" t="str">
        <f t="shared" si="29"/>
        <v/>
      </c>
      <c r="Q56" s="245" t="str">
        <f t="shared" si="29"/>
        <v/>
      </c>
      <c r="R56" s="245" t="str">
        <f t="shared" si="29"/>
        <v/>
      </c>
      <c r="S56" s="245" t="str">
        <f t="shared" si="29"/>
        <v/>
      </c>
      <c r="T56" s="245" t="str">
        <f t="shared" si="29"/>
        <v/>
      </c>
      <c r="U56" s="245" t="str">
        <f t="shared" si="29"/>
        <v/>
      </c>
      <c r="V56" s="245" t="str">
        <f t="shared" si="29"/>
        <v/>
      </c>
      <c r="W56" s="245" t="str">
        <f t="shared" si="29"/>
        <v/>
      </c>
      <c r="X56" s="245" t="str">
        <f t="shared" si="29"/>
        <v/>
      </c>
      <c r="Y56" s="245" t="str">
        <f t="shared" si="29"/>
        <v/>
      </c>
      <c r="Z56" s="245" t="str">
        <f t="shared" si="29"/>
        <v/>
      </c>
      <c r="AA56" s="372" t="str">
        <f t="shared" si="29"/>
        <v/>
      </c>
      <c r="AB56" s="372" t="str">
        <f t="shared" si="29"/>
        <v/>
      </c>
      <c r="AC56" s="372" t="str">
        <f t="shared" si="29"/>
        <v/>
      </c>
      <c r="AD56" s="372" t="str">
        <f t="shared" si="29"/>
        <v/>
      </c>
      <c r="AE56" s="372" t="str">
        <f t="shared" si="29"/>
        <v/>
      </c>
      <c r="AF56" s="372" t="str">
        <f t="shared" si="29"/>
        <v/>
      </c>
      <c r="AG56" s="372" t="str">
        <f t="shared" si="29"/>
        <v/>
      </c>
      <c r="AH56" s="372" t="str">
        <f t="shared" si="29"/>
        <v/>
      </c>
      <c r="AI56" s="725"/>
      <c r="AJ56" s="737" t="str">
        <f>IF(COUNTIF(K56:AH56,"X")&gt;0,$BC$44,"")</f>
        <v/>
      </c>
      <c r="AK56" s="738"/>
      <c r="AL56" s="738"/>
      <c r="AM56" s="738"/>
      <c r="AN56" s="738"/>
      <c r="AO56" s="738"/>
      <c r="AP56" s="739"/>
      <c r="DE56" s="437"/>
      <c r="DF56" s="300"/>
      <c r="DG56" s="300"/>
      <c r="DH56" s="300"/>
    </row>
    <row r="57" spans="2:112" ht="12" customHeight="1" x14ac:dyDescent="0.15">
      <c r="B57" s="807"/>
      <c r="C57" s="553" t="str">
        <f>IF(COUNTIF(K57:AH57,"X")&gt;0,$BB$57,IF(COUNTIF(K57:AH57,"XX")&gt;0,$BC$57,IF(COUNTIF(K57:AH57,"!!")&gt;0,$BF$57,IF(COUNTIF(K57:AH57,"!!!")&gt;0,$BG$57,""))))</f>
        <v/>
      </c>
      <c r="D57" s="673"/>
      <c r="E57" s="673"/>
      <c r="F57" s="673"/>
      <c r="G57" s="673"/>
      <c r="H57" s="673"/>
      <c r="I57" s="674"/>
      <c r="J57" s="726"/>
      <c r="K57" s="138"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38"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38"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38"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38"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38"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38"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38"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38"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38"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38"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38"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38"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38"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38"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38"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352"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352"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352"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352"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352"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352"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352"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352"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726"/>
      <c r="AJ57" s="740" t="str">
        <f>IF(COUNTIF(K57:AH57,"!")&gt;0,$BE$57,"")</f>
        <v/>
      </c>
      <c r="AK57" s="741"/>
      <c r="AL57" s="741"/>
      <c r="AM57" s="741"/>
      <c r="AN57" s="741"/>
      <c r="AO57" s="741"/>
      <c r="AP57" s="742"/>
      <c r="BB57" s="340" t="s">
        <v>442</v>
      </c>
      <c r="BC57" s="340" t="s">
        <v>441</v>
      </c>
      <c r="BE57" s="340" t="s">
        <v>722</v>
      </c>
      <c r="BF57" s="340" t="s">
        <v>847</v>
      </c>
      <c r="BG57" s="437" t="s">
        <v>797</v>
      </c>
      <c r="DE57" s="437"/>
      <c r="DF57" s="300"/>
      <c r="DG57" s="300"/>
      <c r="DH57" s="300"/>
    </row>
    <row r="58" spans="2:112" ht="15" customHeight="1" x14ac:dyDescent="0.15">
      <c r="B58" s="807"/>
      <c r="C58" s="533" t="s">
        <v>242</v>
      </c>
      <c r="D58" s="534"/>
      <c r="E58" s="534"/>
      <c r="F58" s="534"/>
      <c r="G58" s="534"/>
      <c r="H58" s="534"/>
      <c r="I58" s="535"/>
      <c r="J58" s="724" t="s">
        <v>481</v>
      </c>
      <c r="K58" s="221"/>
      <c r="L58" s="221"/>
      <c r="M58" s="221"/>
      <c r="N58" s="221"/>
      <c r="O58" s="221"/>
      <c r="P58" s="221"/>
      <c r="Q58" s="221"/>
      <c r="R58" s="221"/>
      <c r="S58" s="221"/>
      <c r="T58" s="221"/>
      <c r="U58" s="221"/>
      <c r="V58" s="221"/>
      <c r="W58" s="221"/>
      <c r="X58" s="221"/>
      <c r="Y58" s="221"/>
      <c r="Z58" s="221"/>
      <c r="AA58" s="382"/>
      <c r="AB58" s="382"/>
      <c r="AC58" s="382"/>
      <c r="AD58" s="382"/>
      <c r="AE58" s="382"/>
      <c r="AF58" s="382"/>
      <c r="AG58" s="382"/>
      <c r="AH58" s="382"/>
      <c r="AI58" s="724" t="s">
        <v>481</v>
      </c>
      <c r="AJ58" s="749" t="s">
        <v>726</v>
      </c>
      <c r="AK58" s="756"/>
      <c r="AL58" s="756"/>
      <c r="AM58" s="756"/>
      <c r="AN58" s="756"/>
      <c r="AO58" s="757"/>
      <c r="AP58" s="302" t="s">
        <v>481</v>
      </c>
      <c r="DE58" s="437"/>
      <c r="DF58" s="300"/>
      <c r="DG58" s="300"/>
      <c r="DH58" s="300"/>
    </row>
    <row r="59" spans="2:112" ht="12" customHeight="1" x14ac:dyDescent="0.15">
      <c r="B59" s="807"/>
      <c r="C59" s="530" t="str">
        <f>IF(COUNTIF(K59:AH59,"X*")&gt;0,$BB$61,"")</f>
        <v/>
      </c>
      <c r="D59" s="531"/>
      <c r="E59" s="531"/>
      <c r="F59" s="531"/>
      <c r="G59" s="531"/>
      <c r="H59" s="531"/>
      <c r="I59" s="532"/>
      <c r="J59" s="725"/>
      <c r="K59" s="139" t="str">
        <f>IF(AND(ベース!$R$7="10-",仕様書作成!K58&lt;&gt;""),"XX",IF(AND(OR(ベース!$R$52="L",ベース!$R$52="LM"),K58&lt;&gt;""),"!",IF(AND(OR(K77="L4",K77="L6",K77="L8",K77="LN3",K77="LN7",K77="LN9"),K58&lt;&gt;""),"!","")))</f>
        <v/>
      </c>
      <c r="L59" s="139" t="str">
        <f>IF(AND(ベース!$R$7="10-",仕様書作成!L58&lt;&gt;""),"XX",IF(AND(OR(ベース!$R$52="L",ベース!$R$52="LM"),L58&lt;&gt;""),"!",IF(AND(OR(L77="L4",L77="L6",L77="L8",L77="LN3",L77="LN7",L77="LN9"),L58&lt;&gt;""),"!","")))</f>
        <v/>
      </c>
      <c r="M59" s="139" t="str">
        <f>IF(AND(ベース!$R$7="10-",仕様書作成!M58&lt;&gt;""),"XX",IF(AND(OR(ベース!$R$52="L",ベース!$R$52="LM"),M58&lt;&gt;""),"!",IF(AND(OR(M77="L4",M77="L6",M77="L8",M77="LN3",M77="LN7",M77="LN9"),M58&lt;&gt;""),"!","")))</f>
        <v/>
      </c>
      <c r="N59" s="139" t="str">
        <f>IF(AND(ベース!$R$7="10-",仕様書作成!N58&lt;&gt;""),"XX",IF(AND(OR(ベース!$R$52="L",ベース!$R$52="LM"),N58&lt;&gt;""),"!",IF(AND(OR(N77="L4",N77="L6",N77="L8",N77="LN3",N77="LN7",N77="LN9"),N58&lt;&gt;""),"!","")))</f>
        <v/>
      </c>
      <c r="O59" s="139" t="str">
        <f>IF(AND(ベース!$R$7="10-",仕様書作成!O58&lt;&gt;""),"XX",IF(AND(OR(ベース!$R$52="L",ベース!$R$52="LM"),O58&lt;&gt;""),"!",IF(AND(OR(O77="L4",O77="L6",O77="L8",O77="LN3",O77="LN7",O77="LN9"),O58&lt;&gt;""),"!","")))</f>
        <v/>
      </c>
      <c r="P59" s="139" t="str">
        <f>IF(AND(ベース!$R$7="10-",仕様書作成!P58&lt;&gt;""),"XX",IF(AND(OR(ベース!$R$52="L",ベース!$R$52="LM"),P58&lt;&gt;""),"!",IF(AND(OR(P77="L4",P77="L6",P77="L8",P77="LN3",P77="LN7",P77="LN9"),P58&lt;&gt;""),"!","")))</f>
        <v/>
      </c>
      <c r="Q59" s="139" t="str">
        <f>IF(AND(ベース!$R$7="10-",仕様書作成!Q58&lt;&gt;""),"XX",IF(AND(OR(ベース!$R$52="L",ベース!$R$52="LM"),Q58&lt;&gt;""),"!",IF(AND(OR(Q77="L4",Q77="L6",Q77="L8",Q77="LN3",Q77="LN7",Q77="LN9"),Q58&lt;&gt;""),"!","")))</f>
        <v/>
      </c>
      <c r="R59" s="139" t="str">
        <f>IF(AND(ベース!$R$7="10-",仕様書作成!R58&lt;&gt;""),"XX",IF(AND(OR(ベース!$R$52="L",ベース!$R$52="LM"),R58&lt;&gt;""),"!",IF(AND(OR(R77="L4",R77="L6",R77="L8",R77="LN3",R77="LN7",R77="LN9"),R58&lt;&gt;""),"!","")))</f>
        <v/>
      </c>
      <c r="S59" s="139" t="str">
        <f>IF(AND(ベース!$R$7="10-",仕様書作成!S58&lt;&gt;""),"XX",IF(AND(OR(ベース!$R$52="L",ベース!$R$52="LM"),S58&lt;&gt;""),"!",IF(AND(OR(S77="L4",S77="L6",S77="L8",S77="LN3",S77="LN7",S77="LN9"),S58&lt;&gt;""),"!","")))</f>
        <v/>
      </c>
      <c r="T59" s="139" t="str">
        <f>IF(AND(ベース!$R$7="10-",仕様書作成!T58&lt;&gt;""),"XX",IF(AND(OR(ベース!$R$52="L",ベース!$R$52="LM"),T58&lt;&gt;""),"!",IF(AND(OR(T77="L4",T77="L6",T77="L8",T77="LN3",T77="LN7",T77="LN9"),T58&lt;&gt;""),"!","")))</f>
        <v/>
      </c>
      <c r="U59" s="139" t="str">
        <f>IF(AND(ベース!$R$7="10-",仕様書作成!U58&lt;&gt;""),"XX",IF(AND(OR(ベース!$R$52="L",ベース!$R$52="LM"),U58&lt;&gt;""),"!",IF(AND(OR(U77="L4",U77="L6",U77="L8",U77="LN3",U77="LN7",U77="LN9"),U58&lt;&gt;""),"!","")))</f>
        <v/>
      </c>
      <c r="V59" s="139" t="str">
        <f>IF(AND(ベース!$R$7="10-",仕様書作成!V58&lt;&gt;""),"XX",IF(AND(OR(ベース!$R$52="L",ベース!$R$52="LM"),V58&lt;&gt;""),"!",IF(AND(OR(V77="L4",V77="L6",V77="L8",V77="LN3",V77="LN7",V77="LN9"),V58&lt;&gt;""),"!","")))</f>
        <v/>
      </c>
      <c r="W59" s="139" t="str">
        <f>IF(AND(ベース!$R$7="10-",仕様書作成!W58&lt;&gt;""),"XX",IF(AND(OR(ベース!$R$52="L",ベース!$R$52="LM"),W58&lt;&gt;""),"!",IF(AND(OR(W77="L4",W77="L6",W77="L8",W77="LN3",W77="LN7",W77="LN9"),W58&lt;&gt;""),"!","")))</f>
        <v/>
      </c>
      <c r="X59" s="139" t="str">
        <f>IF(AND(ベース!$R$7="10-",仕様書作成!X58&lt;&gt;""),"XX",IF(AND(OR(ベース!$R$52="L",ベース!$R$52="LM"),X58&lt;&gt;""),"!",IF(AND(OR(X77="L4",X77="L6",X77="L8",X77="LN3",X77="LN7",X77="LN9"),X58&lt;&gt;""),"!","")))</f>
        <v/>
      </c>
      <c r="Y59" s="139" t="str">
        <f>IF(AND(ベース!$R$7="10-",仕様書作成!Y58&lt;&gt;""),"XX",IF(AND(OR(ベース!$R$52="L",ベース!$R$52="LM"),Y58&lt;&gt;""),"!",IF(AND(OR(Y77="L4",Y77="L6",Y77="L8",Y77="LN3",Y77="LN7",Y77="LN9"),Y58&lt;&gt;""),"!","")))</f>
        <v/>
      </c>
      <c r="Z59" s="139" t="str">
        <f>IF(AND(ベース!$R$7="10-",仕様書作成!Z58&lt;&gt;""),"XX",IF(AND(OR(ベース!$R$52="L",ベース!$R$52="LM"),Z58&lt;&gt;""),"!",IF(AND(OR(Z77="L4",Z77="L6",Z77="L8",Z77="LN3",Z77="LN7",Z77="LN9"),Z58&lt;&gt;""),"!","")))</f>
        <v/>
      </c>
      <c r="AA59" s="373" t="str">
        <f>IF(AND(ベース!$R$7="10-",仕様書作成!AA58&lt;&gt;""),"XX",IF(AND(OR(ベース!$R$52="L",ベース!$R$52="LM"),AA58&lt;&gt;""),"!",IF(AND(OR(AA77="L4",AA77="L6",AA77="L8",AA77="LN3",AA77="LN7",AA77="LN9"),AA58&lt;&gt;""),"!","")))</f>
        <v/>
      </c>
      <c r="AB59" s="373" t="str">
        <f>IF(AND(ベース!$R$7="10-",仕様書作成!AB58&lt;&gt;""),"XX",IF(AND(OR(ベース!$R$52="L",ベース!$R$52="LM"),AB58&lt;&gt;""),"!",IF(AND(OR(AB77="L4",AB77="L6",AB77="L8",AB77="LN3",AB77="LN7",AB77="LN9"),AB58&lt;&gt;""),"!","")))</f>
        <v/>
      </c>
      <c r="AC59" s="373" t="str">
        <f>IF(AND(ベース!$R$7="10-",仕様書作成!AC58&lt;&gt;""),"XX",IF(AND(OR(ベース!$R$52="L",ベース!$R$52="LM"),AC58&lt;&gt;""),"!",IF(AND(OR(AC77="L4",AC77="L6",AC77="L8",AC77="LN3",AC77="LN7",AC77="LN9"),AC58&lt;&gt;""),"!","")))</f>
        <v/>
      </c>
      <c r="AD59" s="373" t="str">
        <f>IF(AND(ベース!$R$7="10-",仕様書作成!AD58&lt;&gt;""),"XX",IF(AND(OR(ベース!$R$52="L",ベース!$R$52="LM"),AD58&lt;&gt;""),"!",IF(AND(OR(AD77="L4",AD77="L6",AD77="L8",AD77="LN3",AD77="LN7",AD77="LN9"),AD58&lt;&gt;""),"!","")))</f>
        <v/>
      </c>
      <c r="AE59" s="373" t="str">
        <f>IF(AND(ベース!$R$7="10-",仕様書作成!AE58&lt;&gt;""),"XX",IF(AND(OR(ベース!$R$52="L",ベース!$R$52="LM"),AE58&lt;&gt;""),"!",IF(AND(OR(AE77="L4",AE77="L6",AE77="L8",AE77="LN3",AE77="LN7",AE77="LN9"),AE58&lt;&gt;""),"!","")))</f>
        <v/>
      </c>
      <c r="AF59" s="373" t="str">
        <f>IF(AND(ベース!$R$7="10-",仕様書作成!AF58&lt;&gt;""),"XX",IF(AND(OR(ベース!$R$52="L",ベース!$R$52="LM"),AF58&lt;&gt;""),"!",IF(AND(OR(AF77="L4",AF77="L6",AF77="L8",AF77="LN3",AF77="LN7",AF77="LN9"),AF58&lt;&gt;""),"!","")))</f>
        <v/>
      </c>
      <c r="AG59" s="373" t="str">
        <f>IF(AND(ベース!$R$7="10-",仕様書作成!AG58&lt;&gt;""),"XX",IF(AND(OR(ベース!$R$52="L",ベース!$R$52="LM"),AG58&lt;&gt;""),"!",IF(AND(OR(AG77="L4",AG77="L6",AG77="L8",AG77="LN3",AG77="LN7",AG77="LN9"),AG58&lt;&gt;""),"!","")))</f>
        <v/>
      </c>
      <c r="AH59" s="373" t="str">
        <f>IF(AND(ベース!$R$7="10-",仕様書作成!AH58&lt;&gt;""),"XX",IF(AND(OR(ベース!$R$52="L",ベース!$R$52="LM"),AH58&lt;&gt;""),"!",IF(AND(OR(AH77="L4",AH77="L6",AH77="L8",AH77="LN3",AH77="LN7",AH77="LN9"),AH58&lt;&gt;""),"!","")))</f>
        <v/>
      </c>
      <c r="AI59" s="725"/>
      <c r="AJ59" s="737" t="str">
        <f>IF(COUNTIF(K59:AH59,"XX")&gt;0,$BD$61,IF(COUNTIF(K59:AH59,"!")&gt;0,$BE$59,""))</f>
        <v/>
      </c>
      <c r="AK59" s="738"/>
      <c r="AL59" s="738"/>
      <c r="AM59" s="738"/>
      <c r="AN59" s="738"/>
      <c r="AO59" s="738"/>
      <c r="AP59" s="739"/>
      <c r="BB59" s="340" t="s">
        <v>945</v>
      </c>
      <c r="BD59" s="340" t="s">
        <v>495</v>
      </c>
      <c r="BE59" s="340" t="s">
        <v>722</v>
      </c>
      <c r="DE59" s="437"/>
      <c r="DF59" s="300"/>
      <c r="DG59" s="300"/>
      <c r="DH59" s="300"/>
    </row>
    <row r="60" spans="2:112" ht="15" customHeight="1" x14ac:dyDescent="0.15">
      <c r="B60" s="807"/>
      <c r="C60" s="533" t="s">
        <v>243</v>
      </c>
      <c r="D60" s="534"/>
      <c r="E60" s="534"/>
      <c r="F60" s="534"/>
      <c r="G60" s="534"/>
      <c r="H60" s="534"/>
      <c r="I60" s="535"/>
      <c r="J60" s="725"/>
      <c r="K60" s="222"/>
      <c r="L60" s="222"/>
      <c r="M60" s="222"/>
      <c r="N60" s="222"/>
      <c r="O60" s="222"/>
      <c r="P60" s="222"/>
      <c r="Q60" s="222"/>
      <c r="R60" s="222"/>
      <c r="S60" s="222"/>
      <c r="T60" s="222"/>
      <c r="U60" s="222"/>
      <c r="V60" s="222"/>
      <c r="W60" s="222"/>
      <c r="X60" s="222"/>
      <c r="Y60" s="222"/>
      <c r="Z60" s="222"/>
      <c r="AA60" s="383"/>
      <c r="AB60" s="383"/>
      <c r="AC60" s="383"/>
      <c r="AD60" s="383"/>
      <c r="AE60" s="383"/>
      <c r="AF60" s="383"/>
      <c r="AG60" s="383"/>
      <c r="AH60" s="383"/>
      <c r="AI60" s="725"/>
      <c r="AJ60" s="758" t="s">
        <v>727</v>
      </c>
      <c r="AK60" s="759"/>
      <c r="AL60" s="759"/>
      <c r="AM60" s="759"/>
      <c r="AN60" s="759"/>
      <c r="AO60" s="760"/>
      <c r="AP60" s="306" t="s">
        <v>481</v>
      </c>
      <c r="DE60" s="437"/>
      <c r="DF60" s="300"/>
      <c r="DG60" s="300"/>
      <c r="DH60" s="300"/>
    </row>
    <row r="61" spans="2:112" ht="12" customHeight="1" x14ac:dyDescent="0.15">
      <c r="B61" s="807"/>
      <c r="C61" s="530" t="str">
        <f>IF(COUNTIF(K61:AH61,"X*")&gt;0,$BB$61,IF(COUNTIF(K61:AH61,"!!")&gt;0,$BF$61,""))</f>
        <v/>
      </c>
      <c r="D61" s="531"/>
      <c r="E61" s="531"/>
      <c r="F61" s="531"/>
      <c r="G61" s="531"/>
      <c r="H61" s="531"/>
      <c r="I61" s="532"/>
      <c r="J61" s="725"/>
      <c r="K61" s="139" t="str">
        <f>IF(AND(ベース!$R$7="10-",仕様書作成!K60&lt;&gt;""),"XX",IF(AND(K60&lt;&gt;"",OR(OR(K14=3,K14=5,K14="A",K14="B",K14="C"),K28&lt;&gt;"")),"X",IF(AND(OR(ベース!$R$52="L",ベース!$R$52="LM"),K60&lt;&gt;""),"!",IF(AND(OR(K78="L4",K78="L6",K78="L8",K78="LN3",K78="LN7",K78="LN9",),K60&lt;&gt;""),"!",IF(AND(K32="O",K60&lt;&gt;""),"!!","")))))</f>
        <v/>
      </c>
      <c r="L61" s="139" t="str">
        <f>IF(AND(ベース!$R$7="10-",仕様書作成!L60&lt;&gt;""),"XX",IF(AND(L60&lt;&gt;"",OR(OR(L14=3,L14=5,L14="A",L14="B",L14="C"),L28&lt;&gt;"")),"X",IF(AND(OR(ベース!$R$52="L",ベース!$R$52="LM"),L60&lt;&gt;""),"!",IF(AND(OR(L78="L4",L78="L6",L78="L8",L78="LN3",L78="LN7",L78="LN9",),L60&lt;&gt;""),"!",IF(AND(L32="O",L60&lt;&gt;""),"!!","")))))</f>
        <v/>
      </c>
      <c r="M61" s="139" t="str">
        <f>IF(AND(ベース!$R$7="10-",仕様書作成!M60&lt;&gt;""),"XX",IF(AND(M60&lt;&gt;"",OR(OR(M14=3,M14=5,M14="A",M14="B",M14="C"),M28&lt;&gt;"")),"X",IF(AND(OR(ベース!$R$52="L",ベース!$R$52="LM"),M60&lt;&gt;""),"!",IF(AND(OR(M78="L4",M78="L6",M78="L8",M78="LN3",M78="LN7",M78="LN9",),M60&lt;&gt;""),"!",IF(AND(M32="O",M60&lt;&gt;""),"!!","")))))</f>
        <v/>
      </c>
      <c r="N61" s="139" t="str">
        <f>IF(AND(ベース!$R$7="10-",仕様書作成!N60&lt;&gt;""),"XX",IF(AND(N60&lt;&gt;"",OR(OR(N14=3,N14=5,N14="A",N14="B",N14="C"),N28&lt;&gt;"")),"X",IF(AND(OR(ベース!$R$52="L",ベース!$R$52="LM"),N60&lt;&gt;""),"!",IF(AND(OR(N78="L4",N78="L6",N78="L8",N78="LN3",N78="LN7",N78="LN9",),N60&lt;&gt;""),"!",IF(AND(N32="O",N60&lt;&gt;""),"!!","")))))</f>
        <v/>
      </c>
      <c r="O61" s="139" t="str">
        <f>IF(AND(ベース!$R$7="10-",仕様書作成!O60&lt;&gt;""),"XX",IF(AND(O60&lt;&gt;"",OR(OR(O14=3,O14=5,O14="A",O14="B",O14="C"),O28&lt;&gt;"")),"X",IF(AND(OR(ベース!$R$52="L",ベース!$R$52="LM"),O60&lt;&gt;""),"!",IF(AND(OR(O78="L4",O78="L6",O78="L8",O78="LN3",O78="LN7",O78="LN9",),O60&lt;&gt;""),"!",IF(AND(O32="O",O60&lt;&gt;""),"!!","")))))</f>
        <v/>
      </c>
      <c r="P61" s="139" t="str">
        <f>IF(AND(ベース!$R$7="10-",仕様書作成!P60&lt;&gt;""),"XX",IF(AND(P60&lt;&gt;"",OR(OR(P14=3,P14=5,P14="A",P14="B",P14="C"),P28&lt;&gt;"")),"X",IF(AND(OR(ベース!$R$52="L",ベース!$R$52="LM"),P60&lt;&gt;""),"!",IF(AND(OR(P78="L4",P78="L6",P78="L8",P78="LN3",P78="LN7",P78="LN9",),P60&lt;&gt;""),"!",IF(AND(P32="O",P60&lt;&gt;""),"!!","")))))</f>
        <v/>
      </c>
      <c r="Q61" s="139" t="str">
        <f>IF(AND(ベース!$R$7="10-",仕様書作成!Q60&lt;&gt;""),"XX",IF(AND(Q60&lt;&gt;"",OR(OR(Q14=3,Q14=5,Q14="A",Q14="B",Q14="C"),Q28&lt;&gt;"")),"X",IF(AND(OR(ベース!$R$52="L",ベース!$R$52="LM"),Q60&lt;&gt;""),"!",IF(AND(OR(Q78="L4",Q78="L6",Q78="L8",Q78="LN3",Q78="LN7",Q78="LN9",),Q60&lt;&gt;""),"!",IF(AND(Q32="O",Q60&lt;&gt;""),"!!","")))))</f>
        <v/>
      </c>
      <c r="R61" s="139" t="str">
        <f>IF(AND(ベース!$R$7="10-",仕様書作成!R60&lt;&gt;""),"XX",IF(AND(R60&lt;&gt;"",OR(OR(R14=3,R14=5,R14="A",R14="B",R14="C"),R28&lt;&gt;"")),"X",IF(AND(OR(ベース!$R$52="L",ベース!$R$52="LM"),R60&lt;&gt;""),"!",IF(AND(OR(R78="L4",R78="L6",R78="L8",R78="LN3",R78="LN7",R78="LN9",),R60&lt;&gt;""),"!",IF(AND(R32="O",R60&lt;&gt;""),"!!","")))))</f>
        <v/>
      </c>
      <c r="S61" s="139" t="str">
        <f>IF(AND(ベース!$R$7="10-",仕様書作成!S60&lt;&gt;""),"XX",IF(AND(S60&lt;&gt;"",OR(OR(S14=3,S14=5,S14="A",S14="B",S14="C"),S28&lt;&gt;"")),"X",IF(AND(OR(ベース!$R$52="L",ベース!$R$52="LM"),S60&lt;&gt;""),"!",IF(AND(OR(S78="L4",S78="L6",S78="L8",S78="LN3",S78="LN7",S78="LN9",),S60&lt;&gt;""),"!",IF(AND(S32="O",S60&lt;&gt;""),"!!","")))))</f>
        <v/>
      </c>
      <c r="T61" s="139" t="str">
        <f>IF(AND(ベース!$R$7="10-",仕様書作成!T60&lt;&gt;""),"XX",IF(AND(T60&lt;&gt;"",OR(OR(T14=3,T14=5,T14="A",T14="B",T14="C"),T28&lt;&gt;"")),"X",IF(AND(OR(ベース!$R$52="L",ベース!$R$52="LM"),T60&lt;&gt;""),"!",IF(AND(OR(T78="L4",T78="L6",T78="L8",T78="LN3",T78="LN7",T78="LN9",),T60&lt;&gt;""),"!",IF(AND(T32="O",T60&lt;&gt;""),"!!","")))))</f>
        <v/>
      </c>
      <c r="U61" s="139" t="str">
        <f>IF(AND(ベース!$R$7="10-",仕様書作成!U60&lt;&gt;""),"XX",IF(AND(U60&lt;&gt;"",OR(OR(U14=3,U14=5,U14="A",U14="B",U14="C"),U28&lt;&gt;"")),"X",IF(AND(OR(ベース!$R$52="L",ベース!$R$52="LM"),U60&lt;&gt;""),"!",IF(AND(OR(U78="L4",U78="L6",U78="L8",U78="LN3",U78="LN7",U78="LN9",),U60&lt;&gt;""),"!",IF(AND(U32="O",U60&lt;&gt;""),"!!","")))))</f>
        <v/>
      </c>
      <c r="V61" s="139" t="str">
        <f>IF(AND(ベース!$R$7="10-",仕様書作成!V60&lt;&gt;""),"XX",IF(AND(V60&lt;&gt;"",OR(OR(V14=3,V14=5,V14="A",V14="B",V14="C"),V28&lt;&gt;"")),"X",IF(AND(OR(ベース!$R$52="L",ベース!$R$52="LM"),V60&lt;&gt;""),"!",IF(AND(OR(V78="L4",V78="L6",V78="L8",V78="LN3",V78="LN7",V78="LN9",),V60&lt;&gt;""),"!",IF(AND(V32="O",V60&lt;&gt;""),"!!","")))))</f>
        <v/>
      </c>
      <c r="W61" s="139" t="str">
        <f>IF(AND(ベース!$R$7="10-",仕様書作成!W60&lt;&gt;""),"XX",IF(AND(W60&lt;&gt;"",OR(OR(W14=3,W14=5,W14="A",W14="B",W14="C"),W28&lt;&gt;"")),"X",IF(AND(OR(ベース!$R$52="L",ベース!$R$52="LM"),W60&lt;&gt;""),"!",IF(AND(OR(W78="L4",W78="L6",W78="L8",W78="LN3",W78="LN7",W78="LN9",),W60&lt;&gt;""),"!",IF(AND(W32="O",W60&lt;&gt;""),"!!","")))))</f>
        <v/>
      </c>
      <c r="X61" s="139" t="str">
        <f>IF(AND(ベース!$R$7="10-",仕様書作成!X60&lt;&gt;""),"XX",IF(AND(X60&lt;&gt;"",OR(OR(X14=3,X14=5,X14="A",X14="B",X14="C"),X28&lt;&gt;"")),"X",IF(AND(OR(ベース!$R$52="L",ベース!$R$52="LM"),X60&lt;&gt;""),"!",IF(AND(OR(X78="L4",X78="L6",X78="L8",X78="LN3",X78="LN7",X78="LN9",),X60&lt;&gt;""),"!",IF(AND(X32="O",X60&lt;&gt;""),"!!","")))))</f>
        <v/>
      </c>
      <c r="Y61" s="139" t="str">
        <f>IF(AND(ベース!$R$7="10-",仕様書作成!Y60&lt;&gt;""),"XX",IF(AND(Y60&lt;&gt;"",OR(OR(Y14=3,Y14=5,Y14="A",Y14="B",Y14="C"),Y28&lt;&gt;"")),"X",IF(AND(OR(ベース!$R$52="L",ベース!$R$52="LM"),Y60&lt;&gt;""),"!",IF(AND(OR(Y78="L4",Y78="L6",Y78="L8",Y78="LN3",Y78="LN7",Y78="LN9",),Y60&lt;&gt;""),"!",IF(AND(Y32="O",Y60&lt;&gt;""),"!!","")))))</f>
        <v/>
      </c>
      <c r="Z61" s="139" t="str">
        <f>IF(AND(ベース!$R$7="10-",仕様書作成!Z60&lt;&gt;""),"XX",IF(AND(Z60&lt;&gt;"",OR(OR(Z14=3,Z14=5,Z14="A",Z14="B",Z14="C"),Z28&lt;&gt;"")),"X",IF(AND(OR(ベース!$R$52="L",ベース!$R$52="LM"),Z60&lt;&gt;""),"!",IF(AND(OR(Z78="L4",Z78="L6",Z78="L8",Z78="LN3",Z78="LN7",Z78="LN9",),Z60&lt;&gt;""),"!",IF(AND(Z32="O",Z60&lt;&gt;""),"!!","")))))</f>
        <v/>
      </c>
      <c r="AA61" s="373" t="str">
        <f>IF(AND(ベース!$R$7="10-",仕様書作成!AA60&lt;&gt;""),"XX",IF(AND(AA60&lt;&gt;"",OR(OR(AA14=3,AA14=5,AA14="A",AA14="B",AA14="C"),AA28&lt;&gt;"")),"X",IF(AND(OR(ベース!$R$52="L",ベース!$R$52="LM"),AA60&lt;&gt;""),"!",IF(AND(OR(AA78="L4",AA78="L6",AA78="L8",AA78="LN3",AA78="LN7",AA78="LN9",),AA60&lt;&gt;""),"!",IF(AND(AA32="O",AA60&lt;&gt;""),"!!","")))))</f>
        <v/>
      </c>
      <c r="AB61" s="373" t="str">
        <f>IF(AND(ベース!$R$7="10-",仕様書作成!AB60&lt;&gt;""),"XX",IF(AND(AB60&lt;&gt;"",OR(OR(AB14=3,AB14=5,AB14="A",AB14="B",AB14="C"),AB28&lt;&gt;"")),"X",IF(AND(OR(ベース!$R$52="L",ベース!$R$52="LM"),AB60&lt;&gt;""),"!",IF(AND(OR(AB78="L4",AB78="L6",AB78="L8",AB78="LN3",AB78="LN7",AB78="LN9",),AB60&lt;&gt;""),"!",IF(AND(AB32="O",AB60&lt;&gt;""),"!!","")))))</f>
        <v/>
      </c>
      <c r="AC61" s="373" t="str">
        <f>IF(AND(ベース!$R$7="10-",仕様書作成!AC60&lt;&gt;""),"XX",IF(AND(AC60&lt;&gt;"",OR(OR(AC14=3,AC14=5,AC14="A",AC14="B",AC14="C"),AC28&lt;&gt;"")),"X",IF(AND(OR(ベース!$R$52="L",ベース!$R$52="LM"),AC60&lt;&gt;""),"!",IF(AND(OR(AC78="L4",AC78="L6",AC78="L8",AC78="LN3",AC78="LN7",AC78="LN9",),AC60&lt;&gt;""),"!",IF(AND(AC32="O",AC60&lt;&gt;""),"!!","")))))</f>
        <v/>
      </c>
      <c r="AD61" s="373" t="str">
        <f>IF(AND(ベース!$R$7="10-",仕様書作成!AD60&lt;&gt;""),"XX",IF(AND(AD60&lt;&gt;"",OR(OR(AD14=3,AD14=5,AD14="A",AD14="B",AD14="C"),AD28&lt;&gt;"")),"X",IF(AND(OR(ベース!$R$52="L",ベース!$R$52="LM"),AD60&lt;&gt;""),"!",IF(AND(OR(AD78="L4",AD78="L6",AD78="L8",AD78="LN3",AD78="LN7",AD78="LN9",),AD60&lt;&gt;""),"!",IF(AND(AD32="O",AD60&lt;&gt;""),"!!","")))))</f>
        <v/>
      </c>
      <c r="AE61" s="373" t="str">
        <f>IF(AND(ベース!$R$7="10-",仕様書作成!AE60&lt;&gt;""),"XX",IF(AND(AE60&lt;&gt;"",OR(OR(AE14=3,AE14=5,AE14="A",AE14="B",AE14="C"),AE28&lt;&gt;"")),"X",IF(AND(OR(ベース!$R$52="L",ベース!$R$52="LM"),AE60&lt;&gt;""),"!",IF(AND(OR(AE78="L4",AE78="L6",AE78="L8",AE78="LN3",AE78="LN7",AE78="LN9",),AE60&lt;&gt;""),"!",IF(AND(AE32="O",AE60&lt;&gt;""),"!!","")))))</f>
        <v/>
      </c>
      <c r="AF61" s="373" t="str">
        <f>IF(AND(ベース!$R$7="10-",仕様書作成!AF60&lt;&gt;""),"XX",IF(AND(AF60&lt;&gt;"",OR(OR(AF14=3,AF14=5,AF14="A",AF14="B",AF14="C"),AF28&lt;&gt;"")),"X",IF(AND(OR(ベース!$R$52="L",ベース!$R$52="LM"),AF60&lt;&gt;""),"!",IF(AND(OR(AF78="L4",AF78="L6",AF78="L8",AF78="LN3",AF78="LN7",AF78="LN9",),AF60&lt;&gt;""),"!",IF(AND(AF32="O",AF60&lt;&gt;""),"!!","")))))</f>
        <v/>
      </c>
      <c r="AG61" s="373" t="str">
        <f>IF(AND(ベース!$R$7="10-",仕様書作成!AG60&lt;&gt;""),"XX",IF(AND(AG60&lt;&gt;"",OR(OR(AG14=3,AG14=5,AG14="A",AG14="B",AG14="C"),AG28&lt;&gt;"")),"X",IF(AND(OR(ベース!$R$52="L",ベース!$R$52="LM"),AG60&lt;&gt;""),"!",IF(AND(OR(AG78="L4",AG78="L6",AG78="L8",AG78="LN3",AG78="LN7",AG78="LN9",),AG60&lt;&gt;""),"!",IF(AND(AG32="O",AG60&lt;&gt;""),"!!","")))))</f>
        <v/>
      </c>
      <c r="AH61" s="373" t="str">
        <f>IF(AND(ベース!$R$7="10-",仕様書作成!AH60&lt;&gt;""),"XX",IF(AND(AH60&lt;&gt;"",OR(OR(AH14=3,AH14=5,AH14="A",AH14="B",AH14="C"),AH28&lt;&gt;"")),"X",IF(AND(OR(ベース!$R$52="L",ベース!$R$52="LM"),AH60&lt;&gt;""),"!",IF(AND(OR(AH78="L4",AH78="L6",AH78="L8",AH78="LN3",AH78="LN7",AH78="LN9",),AH60&lt;&gt;""),"!",IF(AND(AH32="O",AH60&lt;&gt;""),"!!","")))))</f>
        <v/>
      </c>
      <c r="AI61" s="725"/>
      <c r="AJ61" s="737" t="str">
        <f>IF(COUNTIF(K61:AH61,"XX")&gt;0,$BD$61,IF(COUNTIF(K61:AH61,"X")&gt;0,$BC$61,IF(COUNTIF(K61:AH61,"!")&gt;0,$BE$61,"")))</f>
        <v/>
      </c>
      <c r="AK61" s="738"/>
      <c r="AL61" s="738"/>
      <c r="AM61" s="738"/>
      <c r="AN61" s="738"/>
      <c r="AO61" s="738"/>
      <c r="AP61" s="739"/>
      <c r="BB61" s="340" t="s">
        <v>945</v>
      </c>
      <c r="BC61" s="340" t="s">
        <v>443</v>
      </c>
      <c r="BD61" s="340" t="s">
        <v>495</v>
      </c>
      <c r="BE61" s="340" t="s">
        <v>722</v>
      </c>
      <c r="BF61" s="340" t="s">
        <v>847</v>
      </c>
      <c r="DE61" s="437"/>
      <c r="DF61" s="300"/>
      <c r="DG61" s="300"/>
      <c r="DH61" s="300"/>
    </row>
    <row r="62" spans="2:112" ht="12" hidden="1" customHeight="1" x14ac:dyDescent="0.15">
      <c r="B62" s="807"/>
      <c r="C62" s="544" t="str">
        <f>IF(COUNTIF(K62:AH62,"X")&gt;0,$BB$62,
IF(COUNTIF(K62:AH62,"XX")&gt;0,$BF$62,
""))</f>
        <v/>
      </c>
      <c r="D62" s="545"/>
      <c r="E62" s="545"/>
      <c r="F62" s="545"/>
      <c r="G62" s="545"/>
      <c r="H62" s="545"/>
      <c r="I62" s="546"/>
      <c r="J62" s="725"/>
      <c r="K62" s="137" t="str">
        <f>IF(AND(OR(K58="O",K60="O"),OR(K53&lt;&gt;"",K45&lt;&gt;"",K63="O")),"XX",
IF(AND(K63="O",OR(AND(K43&lt;&gt;"",K51&lt;&gt;""),K45&lt;&gt;"",K47&lt;&gt;"",K53&lt;&gt;"",K55&lt;&gt;"",K58&lt;&gt;"",K60&lt;&gt;"")),"XX",
IF(COUNTA(K43,K45,K47,K51,K53,K55,K58,K60,K63)&gt;3,"XX",
IF(K32="O","",
IF(AND(OR(バルブ!$R$22="B",バルブ!$R$22="H"),K58="",COUNTA(K43,K45,K47,K51,K53,K55,K60,K63)&gt;0),"X","")))))</f>
        <v/>
      </c>
      <c r="L62" s="137" t="str">
        <f>IF(AND(OR(L58="O",L60="O"),OR(L53&lt;&gt;"",L45&lt;&gt;"",L63="O")),"XX",
IF(AND(L63="O",OR(AND(L43&lt;&gt;"",L51&lt;&gt;""),L45&lt;&gt;"",L47&lt;&gt;"",L53&lt;&gt;"",L55&lt;&gt;"",L58&lt;&gt;"",L60&lt;&gt;"")),"XX",
IF(COUNTA(L43,L45,L47,L51,L53,L55,L58,L60,L63)&gt;3,"XX",
IF(L32="O","",
IF(AND(OR(バルブ!$R$22="B",バルブ!$R$22="H"),L58="",COUNTA(L43,L45,L47,L51,L53,L55,L60,L63)&gt;0),"X","")))))</f>
        <v/>
      </c>
      <c r="M62" s="137" t="str">
        <f>IF(AND(OR(M58="O",M60="O"),OR(M53&lt;&gt;"",M45&lt;&gt;"",M63="O")),"XX",
IF(AND(M63="O",OR(AND(M43&lt;&gt;"",M51&lt;&gt;""),M45&lt;&gt;"",M47&lt;&gt;"",M53&lt;&gt;"",M55&lt;&gt;"",M58&lt;&gt;"",M60&lt;&gt;"")),"XX",
IF(COUNTA(M43,M45,M47,M51,M53,M55,M58,M60,M63)&gt;3,"XX",
IF(M32="O","",
IF(AND(OR(バルブ!$R$22="B",バルブ!$R$22="H"),M58="",COUNTA(M43,M45,M47,M51,M53,M55,M60,M63)&gt;0),"X","")))))</f>
        <v/>
      </c>
      <c r="N62" s="137" t="str">
        <f>IF(AND(OR(N58="O",N60="O"),OR(N53&lt;&gt;"",N45&lt;&gt;"",N63="O")),"XX",
IF(AND(N63="O",OR(AND(N43&lt;&gt;"",N51&lt;&gt;""),N45&lt;&gt;"",N47&lt;&gt;"",N53&lt;&gt;"",N55&lt;&gt;"",N58&lt;&gt;"",N60&lt;&gt;"")),"XX",
IF(COUNTA(N43,N45,N47,N51,N53,N55,N58,N60,N63)&gt;3,"XX",
IF(N32="O","",
IF(AND(OR(バルブ!$R$22="B",バルブ!$R$22="H"),N58="",COUNTA(N43,N45,N47,N51,N53,N55,N60,N63)&gt;0),"X","")))))</f>
        <v/>
      </c>
      <c r="O62" s="137" t="str">
        <f>IF(AND(OR(O58="O",O60="O"),OR(O53&lt;&gt;"",O45&lt;&gt;"",O63="O")),"XX",
IF(AND(O63="O",OR(AND(O43&lt;&gt;"",O51&lt;&gt;""),O45&lt;&gt;"",O47&lt;&gt;"",O53&lt;&gt;"",O55&lt;&gt;"",O58&lt;&gt;"",O60&lt;&gt;"")),"XX",
IF(COUNTA(O43,O45,O47,O51,O53,O55,O58,O60,O63)&gt;3,"XX",
IF(O32="O","",
IF(AND(OR(バルブ!$R$22="B",バルブ!$R$22="H"),O58="",COUNTA(O43,O45,O47,O51,O53,O55,O60,O63)&gt;0),"X","")))))</f>
        <v/>
      </c>
      <c r="P62" s="137" t="str">
        <f>IF(AND(OR(P58="O",P60="O"),OR(P53&lt;&gt;"",P45&lt;&gt;"",P63="O")),"XX",
IF(AND(P63="O",OR(AND(P43&lt;&gt;"",P51&lt;&gt;""),P45&lt;&gt;"",P47&lt;&gt;"",P53&lt;&gt;"",P55&lt;&gt;"",P58&lt;&gt;"",P60&lt;&gt;"")),"XX",
IF(COUNTA(P43,P45,P47,P51,P53,P55,P58,P60,P63)&gt;3,"XX",
IF(P32="O","",
IF(AND(OR(バルブ!$R$22="B",バルブ!$R$22="H"),P58="",COUNTA(P43,P45,P47,P51,P53,P55,P60,P63)&gt;0),"X","")))))</f>
        <v/>
      </c>
      <c r="Q62" s="137" t="str">
        <f>IF(AND(OR(Q58="O",Q60="O"),OR(Q53&lt;&gt;"",Q45&lt;&gt;"",Q63="O")),"XX",
IF(AND(Q63="O",OR(AND(Q43&lt;&gt;"",Q51&lt;&gt;""),Q45&lt;&gt;"",Q47&lt;&gt;"",Q53&lt;&gt;"",Q55&lt;&gt;"",Q58&lt;&gt;"",Q60&lt;&gt;"")),"XX",
IF(COUNTA(Q43,Q45,Q47,Q51,Q53,Q55,Q58,Q60,Q63)&gt;3,"XX",
IF(Q32="O","",
IF(AND(OR(バルブ!$R$22="B",バルブ!$R$22="H"),Q58="",COUNTA(Q43,Q45,Q47,Q51,Q53,Q55,Q60,Q63)&gt;0),"X","")))))</f>
        <v/>
      </c>
      <c r="R62" s="137" t="str">
        <f>IF(AND(OR(R58="O",R60="O"),OR(R53&lt;&gt;"",R45&lt;&gt;"",R63="O")),"XX",
IF(AND(R63="O",OR(AND(R43&lt;&gt;"",R51&lt;&gt;""),R45&lt;&gt;"",R47&lt;&gt;"",R53&lt;&gt;"",R55&lt;&gt;"",R58&lt;&gt;"",R60&lt;&gt;"")),"XX",
IF(COUNTA(R43,R45,R47,R51,R53,R55,R58,R60,R63)&gt;3,"XX",
IF(R32="O","",
IF(AND(OR(バルブ!$R$22="B",バルブ!$R$22="H"),R58="",COUNTA(R43,R45,R47,R51,R53,R55,R60,R63)&gt;0),"X","")))))</f>
        <v/>
      </c>
      <c r="S62" s="137" t="str">
        <f>IF(AND(OR(S58="O",S60="O"),OR(S53&lt;&gt;"",S45&lt;&gt;"",S63="O")),"XX",
IF(AND(S63="O",OR(AND(S43&lt;&gt;"",S51&lt;&gt;""),S45&lt;&gt;"",S47&lt;&gt;"",S53&lt;&gt;"",S55&lt;&gt;"",S58&lt;&gt;"",S60&lt;&gt;"")),"XX",
IF(COUNTA(S43,S45,S47,S51,S53,S55,S58,S60,S63)&gt;3,"XX",
IF(S32="O","",
IF(AND(OR(バルブ!$R$22="B",バルブ!$R$22="H"),S58="",COUNTA(S43,S45,S47,S51,S53,S55,S60,S63)&gt;0),"X","")))))</f>
        <v/>
      </c>
      <c r="T62" s="137" t="str">
        <f>IF(AND(OR(T58="O",T60="O"),OR(T53&lt;&gt;"",T45&lt;&gt;"",T63="O")),"XX",
IF(AND(T63="O",OR(AND(T43&lt;&gt;"",T51&lt;&gt;""),T45&lt;&gt;"",T47&lt;&gt;"",T53&lt;&gt;"",T55&lt;&gt;"",T58&lt;&gt;"",T60&lt;&gt;"")),"XX",
IF(COUNTA(T43,T45,T47,T51,T53,T55,T58,T60,T63)&gt;3,"XX",
IF(T32="O","",
IF(AND(OR(バルブ!$R$22="B",バルブ!$R$22="H"),T58="",COUNTA(T43,T45,T47,T51,T53,T55,T60,T63)&gt;0),"X","")))))</f>
        <v/>
      </c>
      <c r="U62" s="137" t="str">
        <f>IF(AND(OR(U58="O",U60="O"),OR(U53&lt;&gt;"",U45&lt;&gt;"",U63="O")),"XX",
IF(AND(U63="O",OR(AND(U43&lt;&gt;"",U51&lt;&gt;""),U45&lt;&gt;"",U47&lt;&gt;"",U53&lt;&gt;"",U55&lt;&gt;"",U58&lt;&gt;"",U60&lt;&gt;"")),"XX",
IF(COUNTA(U43,U45,U47,U51,U53,U55,U58,U60,U63)&gt;3,"XX",
IF(U32="O","",
IF(AND(OR(バルブ!$R$22="B",バルブ!$R$22="H"),U58="",COUNTA(U43,U45,U47,U51,U53,U55,U60,U63)&gt;0),"X","")))))</f>
        <v/>
      </c>
      <c r="V62" s="137" t="str">
        <f>IF(AND(OR(V58="O",V60="O"),OR(V53&lt;&gt;"",V45&lt;&gt;"",V63="O")),"XX",
IF(AND(V63="O",OR(AND(V43&lt;&gt;"",V51&lt;&gt;""),V45&lt;&gt;"",V47&lt;&gt;"",V53&lt;&gt;"",V55&lt;&gt;"",V58&lt;&gt;"",V60&lt;&gt;"")),"XX",
IF(COUNTA(V43,V45,V47,V51,V53,V55,V58,V60,V63)&gt;3,"XX",
IF(V32="O","",
IF(AND(OR(バルブ!$R$22="B",バルブ!$R$22="H"),V58="",COUNTA(V43,V45,V47,V51,V53,V55,V60,V63)&gt;0),"X","")))))</f>
        <v/>
      </c>
      <c r="W62" s="137" t="str">
        <f>IF(AND(OR(W58="O",W60="O"),OR(W53&lt;&gt;"",W45&lt;&gt;"",W63="O")),"XX",
IF(AND(W63="O",OR(AND(W43&lt;&gt;"",W51&lt;&gt;""),W45&lt;&gt;"",W47&lt;&gt;"",W53&lt;&gt;"",W55&lt;&gt;"",W58&lt;&gt;"",W60&lt;&gt;"")),"XX",
IF(COUNTA(W43,W45,W47,W51,W53,W55,W58,W60,W63)&gt;3,"XX",
IF(W32="O","",
IF(AND(OR(バルブ!$R$22="B",バルブ!$R$22="H"),W58="",COUNTA(W43,W45,W47,W51,W53,W55,W60,W63)&gt;0),"X","")))))</f>
        <v/>
      </c>
      <c r="X62" s="137" t="str">
        <f>IF(AND(OR(X58="O",X60="O"),OR(X53&lt;&gt;"",X45&lt;&gt;"",X63="O")),"XX",
IF(AND(X63="O",OR(AND(X43&lt;&gt;"",X51&lt;&gt;""),X45&lt;&gt;"",X47&lt;&gt;"",X53&lt;&gt;"",X55&lt;&gt;"",X58&lt;&gt;"",X60&lt;&gt;"")),"XX",
IF(COUNTA(X43,X45,X47,X51,X53,X55,X58,X60,X63)&gt;3,"XX",
IF(X32="O","",
IF(AND(OR(バルブ!$R$22="B",バルブ!$R$22="H"),X58="",COUNTA(X43,X45,X47,X51,X53,X55,X60,X63)&gt;0),"X","")))))</f>
        <v/>
      </c>
      <c r="Y62" s="137" t="str">
        <f>IF(AND(OR(Y58="O",Y60="O"),OR(Y53&lt;&gt;"",Y45&lt;&gt;"",Y63="O")),"XX",
IF(AND(Y63="O",OR(AND(Y43&lt;&gt;"",Y51&lt;&gt;""),Y45&lt;&gt;"",Y47&lt;&gt;"",Y53&lt;&gt;"",Y55&lt;&gt;"",Y58&lt;&gt;"",Y60&lt;&gt;"")),"XX",
IF(COUNTA(Y43,Y45,Y47,Y51,Y53,Y55,Y58,Y60,Y63)&gt;3,"XX",
IF(Y32="O","",
IF(AND(OR(バルブ!$R$22="B",バルブ!$R$22="H"),Y58="",COUNTA(Y43,Y45,Y47,Y51,Y53,Y55,Y60,Y63)&gt;0),"X","")))))</f>
        <v/>
      </c>
      <c r="Z62" s="137" t="str">
        <f>IF(AND(OR(Z58="O",Z60="O"),OR(Z53&lt;&gt;"",Z45&lt;&gt;"",Z63="O")),"XX",
IF(AND(Z63="O",OR(AND(Z43&lt;&gt;"",Z51&lt;&gt;""),Z45&lt;&gt;"",Z47&lt;&gt;"",Z53&lt;&gt;"",Z55&lt;&gt;"",Z58&lt;&gt;"",Z60&lt;&gt;"")),"XX",
IF(COUNTA(Z43,Z45,Z47,Z51,Z53,Z55,Z58,Z60,Z63)&gt;3,"XX",
IF(Z32="O","",
IF(AND(OR(バルブ!$R$22="B",バルブ!$R$22="H"),Z58="",COUNTA(Z43,Z45,Z47,Z51,Z53,Z55,Z60,Z63)&gt;0),"X","")))))</f>
        <v/>
      </c>
      <c r="AA62" s="137"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7"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7"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7"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7"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7"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7"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7"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725"/>
      <c r="AJ62" s="744" t="str">
        <f>IF(COUNTIF(K62:AH62,"X")&gt;0,$BC$62,"")</f>
        <v/>
      </c>
      <c r="AK62" s="745"/>
      <c r="AL62" s="745"/>
      <c r="AM62" s="745"/>
      <c r="AN62" s="745"/>
      <c r="AO62" s="745"/>
      <c r="AP62" s="746"/>
      <c r="BB62" s="340" t="s">
        <v>444</v>
      </c>
      <c r="BC62" s="340" t="s">
        <v>654</v>
      </c>
      <c r="BF62" s="451" t="s">
        <v>1046</v>
      </c>
      <c r="DA62" s="437">
        <v>1</v>
      </c>
      <c r="DB62" s="12" t="s">
        <v>946</v>
      </c>
      <c r="DC62" s="300"/>
      <c r="DD62" s="300"/>
      <c r="DE62" s="446" t="str">
        <f>IF(COUNTIF($DI$26:$EG$39,DB62)=0,"",COUNTIF($DI$26:$EG$39,DB62))</f>
        <v/>
      </c>
      <c r="DF62" s="300"/>
      <c r="DG62" s="300"/>
      <c r="DH62" s="300"/>
    </row>
    <row r="63" spans="2:112" ht="15" customHeight="1" x14ac:dyDescent="0.15">
      <c r="B63" s="807"/>
      <c r="C63" s="550" t="s">
        <v>728</v>
      </c>
      <c r="D63" s="551"/>
      <c r="E63" s="551"/>
      <c r="F63" s="551"/>
      <c r="G63" s="551"/>
      <c r="H63" s="551"/>
      <c r="I63" s="552"/>
      <c r="J63" s="395"/>
      <c r="K63" s="407"/>
      <c r="L63" s="408"/>
      <c r="M63" s="408"/>
      <c r="N63" s="408"/>
      <c r="O63" s="408"/>
      <c r="P63" s="408"/>
      <c r="Q63" s="408"/>
      <c r="R63" s="408"/>
      <c r="S63" s="408"/>
      <c r="T63" s="408"/>
      <c r="U63" s="408"/>
      <c r="V63" s="408"/>
      <c r="W63" s="408"/>
      <c r="X63" s="408"/>
      <c r="Y63" s="408"/>
      <c r="Z63" s="408"/>
      <c r="AA63" s="409"/>
      <c r="AB63" s="409"/>
      <c r="AC63" s="409"/>
      <c r="AD63" s="409"/>
      <c r="AE63" s="409"/>
      <c r="AF63" s="409"/>
      <c r="AG63" s="409"/>
      <c r="AH63" s="410"/>
      <c r="AI63" s="395"/>
      <c r="AJ63" s="731" t="s">
        <v>729</v>
      </c>
      <c r="AK63" s="752"/>
      <c r="AL63" s="752"/>
      <c r="AM63" s="752"/>
      <c r="AN63" s="752"/>
      <c r="AO63" s="753"/>
      <c r="AP63" s="411"/>
      <c r="BQ63" s="437" t="s">
        <v>464</v>
      </c>
      <c r="DA63" s="437">
        <v>2</v>
      </c>
      <c r="DB63" s="12" t="s">
        <v>947</v>
      </c>
      <c r="DC63" s="300"/>
      <c r="DD63" s="300"/>
      <c r="DE63" s="446" t="str">
        <f>IF(COUNTIF($DI$26:$EG$39,DB63)=0,"",COUNTIF($DI$26:$EG$39,DB63))</f>
        <v/>
      </c>
      <c r="DF63" s="300"/>
      <c r="DG63" s="300"/>
      <c r="DH63" s="300"/>
    </row>
    <row r="64" spans="2:112" ht="15" customHeight="1" x14ac:dyDescent="0.15">
      <c r="B64" s="807"/>
      <c r="C64" s="547" t="str">
        <f>IF(COUNTIF(K63:AH63,"O")&gt;0,BB64,"")</f>
        <v/>
      </c>
      <c r="D64" s="548"/>
      <c r="E64" s="548"/>
      <c r="F64" s="548"/>
      <c r="G64" s="548"/>
      <c r="H64" s="548"/>
      <c r="I64" s="549"/>
      <c r="J64" s="331"/>
      <c r="K64" s="325"/>
      <c r="L64" s="326"/>
      <c r="M64" s="326"/>
      <c r="N64" s="326"/>
      <c r="O64" s="326"/>
      <c r="P64" s="326"/>
      <c r="Q64" s="326"/>
      <c r="R64" s="326"/>
      <c r="S64" s="326"/>
      <c r="T64" s="326"/>
      <c r="U64" s="326"/>
      <c r="V64" s="326"/>
      <c r="W64" s="326"/>
      <c r="X64" s="326"/>
      <c r="Y64" s="326"/>
      <c r="Z64" s="326"/>
      <c r="AA64" s="366"/>
      <c r="AB64" s="366"/>
      <c r="AC64" s="366"/>
      <c r="AD64" s="366"/>
      <c r="AE64" s="366"/>
      <c r="AF64" s="366"/>
      <c r="AG64" s="366"/>
      <c r="AH64" s="367"/>
      <c r="AI64" s="331"/>
      <c r="AJ64" s="749"/>
      <c r="AK64" s="750"/>
      <c r="AL64" s="750"/>
      <c r="AM64" s="750"/>
      <c r="AN64" s="750"/>
      <c r="AO64" s="751"/>
      <c r="AP64" s="327"/>
      <c r="BB64" s="340" t="s">
        <v>730</v>
      </c>
      <c r="BQ64" s="437" t="s">
        <v>948</v>
      </c>
      <c r="BR64" s="440" t="s">
        <v>949</v>
      </c>
      <c r="BS64" s="437" t="s">
        <v>950</v>
      </c>
      <c r="BV64" s="440"/>
      <c r="DA64" s="437">
        <v>3</v>
      </c>
      <c r="DB64" s="12" t="s">
        <v>951</v>
      </c>
      <c r="DC64" s="300"/>
      <c r="DD64" s="300"/>
      <c r="DE64" s="446" t="str">
        <f>IF(COUNTIF($DI$26:$EG$39,DB64)=0,"",COUNTIF($DI$26:$EG$39,DB64))</f>
        <v/>
      </c>
      <c r="DF64" s="300"/>
      <c r="DG64" s="300"/>
      <c r="DH64" s="300"/>
    </row>
    <row r="65" spans="2:112" ht="12" customHeight="1" x14ac:dyDescent="0.15">
      <c r="B65" s="807"/>
      <c r="C65" s="524"/>
      <c r="D65" s="525"/>
      <c r="E65" s="525"/>
      <c r="F65" s="525"/>
      <c r="G65" s="525"/>
      <c r="H65" s="525"/>
      <c r="I65" s="526"/>
      <c r="J65" s="332"/>
      <c r="K65" s="333" t="str">
        <f>IF(AND(K63&lt;&gt;"",K69&lt;&gt;"X"),$BB$67,"")</f>
        <v/>
      </c>
      <c r="L65" s="334" t="str">
        <f t="shared" ref="L65:AH65" si="30">IF(AND(L63&lt;&gt;"",L69&lt;&gt;"X"),$BB$67,"")</f>
        <v/>
      </c>
      <c r="M65" s="334" t="str">
        <f t="shared" si="30"/>
        <v/>
      </c>
      <c r="N65" s="334" t="str">
        <f t="shared" si="30"/>
        <v/>
      </c>
      <c r="O65" s="334" t="str">
        <f t="shared" si="30"/>
        <v/>
      </c>
      <c r="P65" s="334" t="str">
        <f t="shared" si="30"/>
        <v/>
      </c>
      <c r="Q65" s="334" t="str">
        <f t="shared" si="30"/>
        <v/>
      </c>
      <c r="R65" s="334" t="str">
        <f t="shared" si="30"/>
        <v/>
      </c>
      <c r="S65" s="334" t="str">
        <f t="shared" si="30"/>
        <v/>
      </c>
      <c r="T65" s="334" t="str">
        <f t="shared" si="30"/>
        <v/>
      </c>
      <c r="U65" s="334" t="str">
        <f t="shared" si="30"/>
        <v/>
      </c>
      <c r="V65" s="334" t="str">
        <f t="shared" si="30"/>
        <v/>
      </c>
      <c r="W65" s="334" t="str">
        <f t="shared" si="30"/>
        <v/>
      </c>
      <c r="X65" s="334" t="str">
        <f t="shared" si="30"/>
        <v/>
      </c>
      <c r="Y65" s="334" t="str">
        <f t="shared" si="30"/>
        <v/>
      </c>
      <c r="Z65" s="334" t="str">
        <f t="shared" si="30"/>
        <v/>
      </c>
      <c r="AA65" s="375" t="str">
        <f t="shared" si="30"/>
        <v/>
      </c>
      <c r="AB65" s="375" t="str">
        <f t="shared" si="30"/>
        <v/>
      </c>
      <c r="AC65" s="375" t="str">
        <f t="shared" si="30"/>
        <v/>
      </c>
      <c r="AD65" s="375" t="str">
        <f t="shared" si="30"/>
        <v/>
      </c>
      <c r="AE65" s="375" t="str">
        <f t="shared" si="30"/>
        <v/>
      </c>
      <c r="AF65" s="375" t="str">
        <f t="shared" si="30"/>
        <v/>
      </c>
      <c r="AG65" s="375" t="str">
        <f t="shared" si="30"/>
        <v/>
      </c>
      <c r="AH65" s="376" t="str">
        <f t="shared" si="30"/>
        <v/>
      </c>
      <c r="AI65" s="332"/>
      <c r="AJ65" s="754"/>
      <c r="AK65" s="542"/>
      <c r="AL65" s="542"/>
      <c r="AM65" s="542"/>
      <c r="AN65" s="542"/>
      <c r="AO65" s="543"/>
      <c r="AP65" s="335"/>
      <c r="BB65" s="340" t="s">
        <v>731</v>
      </c>
      <c r="BR65" s="440"/>
      <c r="BV65" s="440"/>
      <c r="DA65" s="437">
        <v>4</v>
      </c>
      <c r="DB65" s="12" t="s">
        <v>952</v>
      </c>
      <c r="DC65" s="300"/>
      <c r="DD65" s="300"/>
      <c r="DE65" s="446" t="str">
        <f>IF(COUNTIF($DI$26:$EG$39,DB65)=0,"",COUNTIF($DI$26:$EG$39,DB65))</f>
        <v/>
      </c>
      <c r="DF65" s="300"/>
      <c r="DG65" s="300"/>
      <c r="DH65" s="300"/>
    </row>
    <row r="66" spans="2:112" ht="12" customHeight="1" x14ac:dyDescent="0.15">
      <c r="B66" s="807"/>
      <c r="C66" s="595" t="str">
        <f>IF(COUNTIF(K66:AH66,"X")&gt;0,$BB$66,"")</f>
        <v/>
      </c>
      <c r="D66" s="596"/>
      <c r="E66" s="596"/>
      <c r="F66" s="596"/>
      <c r="G66" s="596"/>
      <c r="H66" s="596"/>
      <c r="I66" s="597"/>
      <c r="J66" s="395"/>
      <c r="K66" s="396" t="str">
        <f>IF(AND(K12=3,K63="O",OR(K64="00",K64="N0")),"X","")</f>
        <v/>
      </c>
      <c r="L66" s="397" t="str">
        <f t="shared" ref="L66:AH66" si="31">IF(AND(L12=3,L63="O",OR(L64="00",L64="N0")),"X","")</f>
        <v/>
      </c>
      <c r="M66" s="397" t="str">
        <f t="shared" si="31"/>
        <v/>
      </c>
      <c r="N66" s="397" t="str">
        <f t="shared" si="31"/>
        <v/>
      </c>
      <c r="O66" s="397" t="str">
        <f t="shared" si="31"/>
        <v/>
      </c>
      <c r="P66" s="397" t="str">
        <f t="shared" si="31"/>
        <v/>
      </c>
      <c r="Q66" s="397" t="str">
        <f t="shared" si="31"/>
        <v/>
      </c>
      <c r="R66" s="397" t="str">
        <f t="shared" si="31"/>
        <v/>
      </c>
      <c r="S66" s="397" t="str">
        <f t="shared" si="31"/>
        <v/>
      </c>
      <c r="T66" s="397" t="str">
        <f t="shared" si="31"/>
        <v/>
      </c>
      <c r="U66" s="397" t="str">
        <f t="shared" si="31"/>
        <v/>
      </c>
      <c r="V66" s="397" t="str">
        <f t="shared" si="31"/>
        <v/>
      </c>
      <c r="W66" s="397" t="str">
        <f t="shared" si="31"/>
        <v/>
      </c>
      <c r="X66" s="397" t="str">
        <f t="shared" si="31"/>
        <v/>
      </c>
      <c r="Y66" s="397" t="str">
        <f t="shared" si="31"/>
        <v/>
      </c>
      <c r="Z66" s="397" t="str">
        <f t="shared" si="31"/>
        <v/>
      </c>
      <c r="AA66" s="398" t="str">
        <f t="shared" si="31"/>
        <v/>
      </c>
      <c r="AB66" s="398" t="str">
        <f t="shared" si="31"/>
        <v/>
      </c>
      <c r="AC66" s="398" t="str">
        <f t="shared" si="31"/>
        <v/>
      </c>
      <c r="AD66" s="398" t="str">
        <f t="shared" si="31"/>
        <v/>
      </c>
      <c r="AE66" s="398" t="str">
        <f t="shared" si="31"/>
        <v/>
      </c>
      <c r="AF66" s="398" t="str">
        <f t="shared" si="31"/>
        <v/>
      </c>
      <c r="AG66" s="398" t="str">
        <f t="shared" si="31"/>
        <v/>
      </c>
      <c r="AH66" s="398" t="str">
        <f t="shared" si="31"/>
        <v/>
      </c>
      <c r="AI66" s="395"/>
      <c r="AJ66" s="305"/>
      <c r="AK66" s="303"/>
      <c r="AL66" s="303"/>
      <c r="AM66" s="303"/>
      <c r="AN66" s="303"/>
      <c r="AO66" s="304"/>
      <c r="AP66" s="327"/>
      <c r="BB66" s="340" t="s">
        <v>786</v>
      </c>
      <c r="BR66" s="440"/>
      <c r="BV66" s="440"/>
      <c r="DB66" s="12"/>
      <c r="DC66" s="300"/>
      <c r="DD66" s="300"/>
      <c r="DE66" s="446"/>
      <c r="DF66" s="300"/>
      <c r="DG66" s="300"/>
      <c r="DH66" s="300"/>
    </row>
    <row r="67" spans="2:112" ht="15" customHeight="1" x14ac:dyDescent="0.15">
      <c r="B67" s="807"/>
      <c r="C67" s="527" t="str">
        <f>IF(COUNTIF(K63:AH63,"O")&gt;0,BC67,"")</f>
        <v/>
      </c>
      <c r="D67" s="528"/>
      <c r="E67" s="528"/>
      <c r="F67" s="528"/>
      <c r="G67" s="528"/>
      <c r="H67" s="528"/>
      <c r="I67" s="529"/>
      <c r="J67" s="331"/>
      <c r="K67" s="336"/>
      <c r="L67" s="337"/>
      <c r="M67" s="337"/>
      <c r="N67" s="337"/>
      <c r="O67" s="337"/>
      <c r="P67" s="337"/>
      <c r="Q67" s="337"/>
      <c r="R67" s="337"/>
      <c r="S67" s="337"/>
      <c r="T67" s="337"/>
      <c r="U67" s="337"/>
      <c r="V67" s="337"/>
      <c r="W67" s="337"/>
      <c r="X67" s="337"/>
      <c r="Y67" s="337"/>
      <c r="Z67" s="337"/>
      <c r="AA67" s="384"/>
      <c r="AB67" s="384"/>
      <c r="AC67" s="384"/>
      <c r="AD67" s="384"/>
      <c r="AE67" s="384"/>
      <c r="AF67" s="384"/>
      <c r="AG67" s="384"/>
      <c r="AH67" s="385"/>
      <c r="AI67" s="331"/>
      <c r="AJ67" s="749"/>
      <c r="AK67" s="750"/>
      <c r="AL67" s="750"/>
      <c r="AM67" s="750"/>
      <c r="AN67" s="750"/>
      <c r="AO67" s="751"/>
      <c r="AP67" s="327"/>
      <c r="BB67" s="12" t="s">
        <v>732</v>
      </c>
      <c r="BC67" s="114" t="s">
        <v>733</v>
      </c>
      <c r="BD67"/>
      <c r="BE67"/>
      <c r="BF67"/>
      <c r="BG67"/>
      <c r="BH67"/>
      <c r="BI67"/>
      <c r="BQ67" s="437" t="s">
        <v>909</v>
      </c>
      <c r="BR67" s="437" t="s">
        <v>953</v>
      </c>
      <c r="BS67" s="437" t="s">
        <v>954</v>
      </c>
      <c r="DA67" s="437">
        <v>5</v>
      </c>
      <c r="DB67" s="12" t="s">
        <v>955</v>
      </c>
      <c r="DC67" s="300"/>
      <c r="DD67" s="300"/>
      <c r="DE67" s="446" t="str">
        <f t="shared" ref="DE67:DE104" si="32">IF(COUNTIF($DI$26:$EG$39,DB67)=0,"",COUNTIF($DI$26:$EG$39,DB67))</f>
        <v/>
      </c>
      <c r="DF67" s="300"/>
      <c r="DG67" s="300"/>
      <c r="DH67" s="300"/>
    </row>
    <row r="68" spans="2:112" ht="12" customHeight="1" x14ac:dyDescent="0.15">
      <c r="B68" s="807"/>
      <c r="C68" s="524"/>
      <c r="D68" s="525"/>
      <c r="E68" s="525"/>
      <c r="F68" s="525"/>
      <c r="G68" s="525"/>
      <c r="H68" s="525"/>
      <c r="I68" s="526"/>
      <c r="J68" s="332"/>
      <c r="K68" s="333" t="str">
        <f>IF(AND(K63&lt;&gt;"",K69&lt;&gt;"X"),$BC$68,"")</f>
        <v/>
      </c>
      <c r="L68" s="334" t="str">
        <f t="shared" ref="L68:AH68" si="33">IF(AND(L63&lt;&gt;"",L69&lt;&gt;"X"),$BC$68,"")</f>
        <v/>
      </c>
      <c r="M68" s="334" t="str">
        <f t="shared" si="33"/>
        <v/>
      </c>
      <c r="N68" s="334" t="str">
        <f t="shared" si="33"/>
        <v/>
      </c>
      <c r="O68" s="334" t="str">
        <f t="shared" si="33"/>
        <v/>
      </c>
      <c r="P68" s="334" t="str">
        <f t="shared" si="33"/>
        <v/>
      </c>
      <c r="Q68" s="334" t="str">
        <f t="shared" si="33"/>
        <v/>
      </c>
      <c r="R68" s="334" t="str">
        <f t="shared" si="33"/>
        <v/>
      </c>
      <c r="S68" s="334" t="str">
        <f t="shared" si="33"/>
        <v/>
      </c>
      <c r="T68" s="334" t="str">
        <f t="shared" si="33"/>
        <v/>
      </c>
      <c r="U68" s="334" t="str">
        <f t="shared" si="33"/>
        <v/>
      </c>
      <c r="V68" s="334" t="str">
        <f t="shared" si="33"/>
        <v/>
      </c>
      <c r="W68" s="334" t="str">
        <f t="shared" si="33"/>
        <v/>
      </c>
      <c r="X68" s="334" t="str">
        <f t="shared" si="33"/>
        <v/>
      </c>
      <c r="Y68" s="334" t="str">
        <f t="shared" si="33"/>
        <v/>
      </c>
      <c r="Z68" s="334" t="str">
        <f t="shared" si="33"/>
        <v/>
      </c>
      <c r="AA68" s="375" t="str">
        <f t="shared" si="33"/>
        <v/>
      </c>
      <c r="AB68" s="375" t="str">
        <f t="shared" si="33"/>
        <v/>
      </c>
      <c r="AC68" s="375" t="str">
        <f t="shared" si="33"/>
        <v/>
      </c>
      <c r="AD68" s="375" t="str">
        <f t="shared" si="33"/>
        <v/>
      </c>
      <c r="AE68" s="375" t="str">
        <f t="shared" si="33"/>
        <v/>
      </c>
      <c r="AF68" s="375" t="str">
        <f t="shared" si="33"/>
        <v/>
      </c>
      <c r="AG68" s="375" t="str">
        <f t="shared" si="33"/>
        <v/>
      </c>
      <c r="AH68" s="376" t="str">
        <f t="shared" si="33"/>
        <v/>
      </c>
      <c r="AI68" s="332"/>
      <c r="AJ68" s="754"/>
      <c r="AK68" s="525"/>
      <c r="AL68" s="525"/>
      <c r="AM68" s="525"/>
      <c r="AN68" s="525"/>
      <c r="AO68" s="755"/>
      <c r="AP68" s="335"/>
      <c r="BB68" s="340" t="s">
        <v>734</v>
      </c>
      <c r="BC68" s="12" t="s">
        <v>732</v>
      </c>
      <c r="DA68" s="437">
        <v>6</v>
      </c>
      <c r="DB68" s="12" t="s">
        <v>956</v>
      </c>
      <c r="DC68" s="300"/>
      <c r="DD68" s="300"/>
      <c r="DE68" s="446" t="str">
        <f t="shared" si="32"/>
        <v/>
      </c>
      <c r="DF68" s="300"/>
      <c r="DG68" s="300"/>
      <c r="DH68" s="300"/>
    </row>
    <row r="69" spans="2:112" ht="12" customHeight="1" x14ac:dyDescent="0.15">
      <c r="B69" s="807"/>
      <c r="C69" s="553" t="str">
        <f>IF(COUNTIF(K69:AH69,"XX")&gt;0,$BB$69,IF(COUNTIF(K69:AH69,"XXX")&gt;0,$BC$69,IF(COUNTIF(K69:AH69,"X")&gt;0,$BD$69,"")))</f>
        <v/>
      </c>
      <c r="D69" s="554"/>
      <c r="E69" s="554"/>
      <c r="F69" s="554"/>
      <c r="G69" s="554"/>
      <c r="H69" s="554"/>
      <c r="I69" s="555"/>
      <c r="J69" s="194"/>
      <c r="K69" s="413" t="str">
        <f>IF(OR(AND(K63="O",OR(K32="O",K34&lt;&gt;"",K37&lt;&gt;"")),AND(バルブ!$R$7="10-",K63="O")),"X",IF(AND(K63="O",OR(K64="",K67="")),"XX",IF(AND(OR(K14=3,K14=5,K14="A",K14="B",K14="C"),OR(K67="A1",K67="B1")),"XXX","")))</f>
        <v/>
      </c>
      <c r="L69" s="413" t="str">
        <f>IF(OR(AND(L63="O",OR(L32="O",L34&lt;&gt;"",L37&lt;&gt;"")),AND(バルブ!$R$7="10-",L63="O")),"X",IF(AND(L63="O",OR(L64="",L67="")),"XX",IF(AND(OR(L14=3,L14=5,L14="A",L14="B",L14="C"),OR(L67="A1",L67="B1")),"XXX","")))</f>
        <v/>
      </c>
      <c r="M69" s="413" t="str">
        <f>IF(OR(AND(M63="O",OR(M32="O",M34&lt;&gt;"",M37&lt;&gt;"")),AND(バルブ!$R$7="10-",M63="O")),"X",IF(AND(M63="O",OR(M64="",M67="")),"XX",IF(AND(OR(M14=3,M14=5,M14="A",M14="B",M14="C"),OR(M67="A1",M67="B1")),"XXX","")))</f>
        <v/>
      </c>
      <c r="N69" s="413" t="str">
        <f>IF(OR(AND(N63="O",OR(N32="O",N34&lt;&gt;"",N37&lt;&gt;"")),AND(バルブ!$R$7="10-",N63="O")),"X",IF(AND(N63="O",OR(N64="",N67="")),"XX",IF(AND(OR(N14=3,N14=5,N14="A",N14="B",N14="C"),OR(N67="A1",N67="B1")),"XXX","")))</f>
        <v/>
      </c>
      <c r="O69" s="413" t="str">
        <f>IF(OR(AND(O63="O",OR(O32="O",O34&lt;&gt;"",O37&lt;&gt;"")),AND(バルブ!$R$7="10-",O63="O")),"X",IF(AND(O63="O",OR(O64="",O67="")),"XX",IF(AND(OR(O14=3,O14=5,O14="A",O14="B",O14="C"),OR(O67="A1",O67="B1")),"XXX","")))</f>
        <v/>
      </c>
      <c r="P69" s="413" t="str">
        <f>IF(OR(AND(P63="O",OR(P32="O",P34&lt;&gt;"",P37&lt;&gt;"")),AND(バルブ!$R$7="10-",P63="O")),"X",IF(AND(P63="O",OR(P64="",P67="")),"XX",IF(AND(OR(P14=3,P14=5,P14="A",P14="B",P14="C"),OR(P67="A1",P67="B1")),"XXX","")))</f>
        <v/>
      </c>
      <c r="Q69" s="413" t="str">
        <f>IF(OR(AND(Q63="O",OR(Q32="O",Q34&lt;&gt;"",Q37&lt;&gt;"")),AND(バルブ!$R$7="10-",Q63="O")),"X",IF(AND(Q63="O",OR(Q64="",Q67="")),"XX",IF(AND(OR(Q14=3,Q14=5,Q14="A",Q14="B",Q14="C"),OR(Q67="A1",Q67="B1")),"XXX","")))</f>
        <v/>
      </c>
      <c r="R69" s="413" t="str">
        <f>IF(OR(AND(R63="O",OR(R32="O",R34&lt;&gt;"",R37&lt;&gt;"")),AND(バルブ!$R$7="10-",R63="O")),"X",IF(AND(R63="O",OR(R64="",R67="")),"XX",IF(AND(OR(R14=3,R14=5,R14="A",R14="B",R14="C"),OR(R67="A1",R67="B1")),"XXX","")))</f>
        <v/>
      </c>
      <c r="S69" s="413" t="str">
        <f>IF(OR(AND(S63="O",OR(S32="O",S34&lt;&gt;"",S37&lt;&gt;"")),AND(バルブ!$R$7="10-",S63="O")),"X",IF(AND(S63="O",OR(S64="",S67="")),"XX",IF(AND(OR(S14=3,S14=5,S14="A",S14="B",S14="C"),OR(S67="A1",S67="B1")),"XXX","")))</f>
        <v/>
      </c>
      <c r="T69" s="413" t="str">
        <f>IF(OR(AND(T63="O",OR(T32="O",T34&lt;&gt;"",T37&lt;&gt;"")),AND(バルブ!$R$7="10-",T63="O")),"X",IF(AND(T63="O",OR(T64="",T67="")),"XX",IF(AND(OR(T14=3,T14=5,T14="A",T14="B",T14="C"),OR(T67="A1",T67="B1")),"XXX","")))</f>
        <v/>
      </c>
      <c r="U69" s="413" t="str">
        <f>IF(OR(AND(U63="O",OR(U32="O",U34&lt;&gt;"",U37&lt;&gt;"")),AND(バルブ!$R$7="10-",U63="O")),"X",IF(AND(U63="O",OR(U64="",U67="")),"XX",IF(AND(OR(U14=3,U14=5,U14="A",U14="B",U14="C"),OR(U67="A1",U67="B1")),"XXX","")))</f>
        <v/>
      </c>
      <c r="V69" s="413" t="str">
        <f>IF(OR(AND(V63="O",OR(V32="O",V34&lt;&gt;"",V37&lt;&gt;"")),AND(バルブ!$R$7="10-",V63="O")),"X",IF(AND(V63="O",OR(V64="",V67="")),"XX",IF(AND(OR(V14=3,V14=5,V14="A",V14="B",V14="C"),OR(V67="A1",V67="B1")),"XXX","")))</f>
        <v/>
      </c>
      <c r="W69" s="413" t="str">
        <f>IF(OR(AND(W63="O",OR(W32="O",W34&lt;&gt;"",W37&lt;&gt;"")),AND(バルブ!$R$7="10-",W63="O")),"X",IF(AND(W63="O",OR(W64="",W67="")),"XX",IF(AND(OR(W14=3,W14=5,W14="A",W14="B",W14="C"),OR(W67="A1",W67="B1")),"XXX","")))</f>
        <v/>
      </c>
      <c r="X69" s="413" t="str">
        <f>IF(OR(AND(X63="O",OR(X32="O",X34&lt;&gt;"",X37&lt;&gt;"")),AND(バルブ!$R$7="10-",X63="O")),"X",IF(AND(X63="O",OR(X64="",X67="")),"XX",IF(AND(OR(X14=3,X14=5,X14="A",X14="B",X14="C"),OR(X67="A1",X67="B1")),"XXX","")))</f>
        <v/>
      </c>
      <c r="Y69" s="413" t="str">
        <f>IF(OR(AND(Y63="O",OR(Y32="O",Y34&lt;&gt;"",Y37&lt;&gt;"")),AND(バルブ!$R$7="10-",Y63="O")),"X",IF(AND(Y63="O",OR(Y64="",Y67="")),"XX",IF(AND(OR(Y14=3,Y14=5,Y14="A",Y14="B",Y14="C"),OR(Y67="A1",Y67="B1")),"XXX","")))</f>
        <v/>
      </c>
      <c r="Z69" s="413" t="str">
        <f>IF(OR(AND(Z63="O",OR(Z32="O",Z34&lt;&gt;"",Z37&lt;&gt;"")),AND(バルブ!$R$7="10-",Z63="O")),"X",IF(AND(Z63="O",OR(Z64="",Z67="")),"XX",IF(AND(OR(Z14=3,Z14=5,Z14="A",Z14="B",Z14="C"),OR(Z67="A1",Z67="B1")),"XXX","")))</f>
        <v/>
      </c>
      <c r="AA69" s="414" t="str">
        <f>IF(OR(AND(AA63="O",OR(AA32="O",AA34&lt;&gt;"",AA37&lt;&gt;"")),AND(バルブ!$R$7="10-",AA63="O")),"X",IF(AND(AA63="O",OR(AA64="",AA67="")),"XX",IF(AND(OR(AA14=3,AA14=5,AA14="A",AA14="B",AA14="C"),OR(AA67="A1",AA67="B1")),"XXX","")))</f>
        <v/>
      </c>
      <c r="AB69" s="414" t="str">
        <f>IF(OR(AND(AB63="O",OR(AB32="O",AB34&lt;&gt;"",AB37&lt;&gt;"")),AND(バルブ!$R$7="10-",AB63="O")),"X",IF(AND(AB63="O",OR(AB64="",AB67="")),"XX",IF(AND(OR(AB14=3,AB14=5,AB14="A",AB14="B",AB14="C"),OR(AB67="A1",AB67="B1")),"XXX","")))</f>
        <v/>
      </c>
      <c r="AC69" s="414" t="str">
        <f>IF(OR(AND(AC63="O",OR(AC32="O",AC34&lt;&gt;"",AC37&lt;&gt;"")),AND(バルブ!$R$7="10-",AC63="O")),"X",IF(AND(AC63="O",OR(AC64="",AC67="")),"XX",IF(AND(OR(AC14=3,AC14=5,AC14="A",AC14="B",AC14="C"),OR(AC67="A1",AC67="B1")),"XXX","")))</f>
        <v/>
      </c>
      <c r="AD69" s="414" t="str">
        <f>IF(OR(AND(AD63="O",OR(AD32="O",AD34&lt;&gt;"",AD37&lt;&gt;"")),AND(バルブ!$R$7="10-",AD63="O")),"X",IF(AND(AD63="O",OR(AD64="",AD67="")),"XX",IF(AND(OR(AD14=3,AD14=5,AD14="A",AD14="B",AD14="C"),OR(AD67="A1",AD67="B1")),"XXX","")))</f>
        <v/>
      </c>
      <c r="AE69" s="414" t="str">
        <f>IF(OR(AND(AE63="O",OR(AE32="O",AE34&lt;&gt;"",AE37&lt;&gt;"")),AND(バルブ!$R$7="10-",AE63="O")),"X",IF(AND(AE63="O",OR(AE64="",AE67="")),"XX",IF(AND(OR(AE14=3,AE14=5,AE14="A",AE14="B",AE14="C"),OR(AE67="A1",AE67="B1")),"XXX","")))</f>
        <v/>
      </c>
      <c r="AF69" s="414" t="str">
        <f>IF(OR(AND(AF63="O",OR(AF32="O",AF34&lt;&gt;"",AF37&lt;&gt;"")),AND(バルブ!$R$7="10-",AF63="O")),"X",IF(AND(AF63="O",OR(AF64="",AF67="")),"XX",IF(AND(OR(AF14=3,AF14=5,AF14="A",AF14="B",AF14="C"),OR(AF67="A1",AF67="B1")),"XXX","")))</f>
        <v/>
      </c>
      <c r="AG69" s="414" t="str">
        <f>IF(OR(AND(AG63="O",OR(AG32="O",AG34&lt;&gt;"",AG37&lt;&gt;"")),AND(バルブ!$R$7="10-",AG63="O")),"X",IF(AND(AG63="O",OR(AG64="",AG67="")),"XX",IF(AND(OR(AG14=3,AG14=5,AG14="A",AG14="B",AG14="C"),OR(AG67="A1",AG67="B1")),"XXX","")))</f>
        <v/>
      </c>
      <c r="AH69" s="414" t="str">
        <f>IF(OR(AND(AH63="O",OR(AH32="O",AH34&lt;&gt;"",AH37&lt;&gt;"")),AND(バルブ!$R$7="10-",AH63="O")),"X",IF(AND(AH63="O",OR(AH64="",AH67="")),"XX",IF(AND(OR(AH14=3,AH14=5,AH14="A",AH14="B",AH14="C"),OR(AH67="A1",AH67="B1")),"XXX","")))</f>
        <v/>
      </c>
      <c r="AI69" s="331"/>
      <c r="AJ69" s="539"/>
      <c r="AK69" s="540"/>
      <c r="AL69" s="540"/>
      <c r="AM69" s="540"/>
      <c r="AN69" s="540"/>
      <c r="AO69" s="541"/>
      <c r="AP69" s="330"/>
      <c r="BB69" s="340" t="s">
        <v>735</v>
      </c>
      <c r="BC69" s="340" t="s">
        <v>736</v>
      </c>
      <c r="BD69" s="340" t="s">
        <v>737</v>
      </c>
      <c r="DA69" s="437">
        <v>7</v>
      </c>
      <c r="DB69" s="12" t="s">
        <v>957</v>
      </c>
      <c r="DC69" s="300"/>
      <c r="DD69" s="300"/>
      <c r="DE69" s="446" t="str">
        <f t="shared" si="32"/>
        <v/>
      </c>
      <c r="DF69" s="300"/>
      <c r="DG69" s="300"/>
      <c r="DH69" s="300"/>
    </row>
    <row r="70" spans="2:112" ht="12" customHeight="1" x14ac:dyDescent="0.15">
      <c r="B70" s="807"/>
      <c r="C70" s="558" t="str">
        <f>C62</f>
        <v/>
      </c>
      <c r="D70" s="559"/>
      <c r="E70" s="559"/>
      <c r="F70" s="559"/>
      <c r="G70" s="559"/>
      <c r="H70" s="559"/>
      <c r="I70" s="560"/>
      <c r="J70" s="402"/>
      <c r="K70" s="403" t="str">
        <f>K62</f>
        <v/>
      </c>
      <c r="L70" s="403" t="str">
        <f t="shared" ref="L70:AH70" si="34">L62</f>
        <v/>
      </c>
      <c r="M70" s="403" t="str">
        <f t="shared" si="34"/>
        <v/>
      </c>
      <c r="N70" s="403" t="str">
        <f t="shared" si="34"/>
        <v/>
      </c>
      <c r="O70" s="403" t="str">
        <f t="shared" si="34"/>
        <v/>
      </c>
      <c r="P70" s="403" t="str">
        <f t="shared" si="34"/>
        <v/>
      </c>
      <c r="Q70" s="403" t="str">
        <f t="shared" si="34"/>
        <v/>
      </c>
      <c r="R70" s="403" t="str">
        <f t="shared" si="34"/>
        <v/>
      </c>
      <c r="S70" s="403" t="str">
        <f t="shared" si="34"/>
        <v/>
      </c>
      <c r="T70" s="403" t="str">
        <f t="shared" si="34"/>
        <v/>
      </c>
      <c r="U70" s="403" t="str">
        <f t="shared" si="34"/>
        <v/>
      </c>
      <c r="V70" s="403" t="str">
        <f t="shared" si="34"/>
        <v/>
      </c>
      <c r="W70" s="403" t="str">
        <f t="shared" si="34"/>
        <v/>
      </c>
      <c r="X70" s="403" t="str">
        <f t="shared" si="34"/>
        <v/>
      </c>
      <c r="Y70" s="403" t="str">
        <f t="shared" si="34"/>
        <v/>
      </c>
      <c r="Z70" s="403" t="str">
        <f t="shared" si="34"/>
        <v/>
      </c>
      <c r="AA70" s="405" t="str">
        <f t="shared" si="34"/>
        <v/>
      </c>
      <c r="AB70" s="405" t="str">
        <f t="shared" si="34"/>
        <v/>
      </c>
      <c r="AC70" s="405" t="str">
        <f t="shared" si="34"/>
        <v/>
      </c>
      <c r="AD70" s="405" t="str">
        <f t="shared" si="34"/>
        <v/>
      </c>
      <c r="AE70" s="405" t="str">
        <f t="shared" si="34"/>
        <v/>
      </c>
      <c r="AF70" s="405" t="str">
        <f t="shared" si="34"/>
        <v/>
      </c>
      <c r="AG70" s="405" t="str">
        <f t="shared" si="34"/>
        <v/>
      </c>
      <c r="AH70" s="405" t="str">
        <f t="shared" si="34"/>
        <v/>
      </c>
      <c r="AI70" s="402"/>
      <c r="AJ70" s="558" t="str">
        <f>AJ62</f>
        <v/>
      </c>
      <c r="AK70" s="559"/>
      <c r="AL70" s="559"/>
      <c r="AM70" s="559"/>
      <c r="AN70" s="559"/>
      <c r="AO70" s="559"/>
      <c r="AP70" s="560"/>
      <c r="DB70" s="12"/>
      <c r="DC70" s="300"/>
      <c r="DD70" s="300"/>
      <c r="DE70" s="446"/>
      <c r="DF70" s="300"/>
      <c r="DG70" s="300"/>
      <c r="DH70" s="300"/>
    </row>
    <row r="71" spans="2:112" ht="15" customHeight="1" x14ac:dyDescent="0.15">
      <c r="B71" s="807"/>
      <c r="C71" s="524" t="s">
        <v>244</v>
      </c>
      <c r="D71" s="556"/>
      <c r="E71" s="556"/>
      <c r="F71" s="556"/>
      <c r="G71" s="556"/>
      <c r="H71" s="556"/>
      <c r="I71" s="557"/>
      <c r="J71" s="434"/>
      <c r="K71" s="191"/>
      <c r="L71" s="191"/>
      <c r="M71" s="191"/>
      <c r="N71" s="191"/>
      <c r="O71" s="191"/>
      <c r="P71" s="191"/>
      <c r="Q71" s="191"/>
      <c r="R71" s="191"/>
      <c r="S71" s="191"/>
      <c r="T71" s="191"/>
      <c r="U71" s="191"/>
      <c r="V71" s="191"/>
      <c r="W71" s="191"/>
      <c r="X71" s="191"/>
      <c r="Y71" s="191"/>
      <c r="Z71" s="191"/>
      <c r="AA71" s="377"/>
      <c r="AB71" s="377"/>
      <c r="AC71" s="377"/>
      <c r="AD71" s="377"/>
      <c r="AE71" s="377"/>
      <c r="AF71" s="377"/>
      <c r="AG71" s="377"/>
      <c r="AH71" s="377"/>
      <c r="AI71" s="434"/>
      <c r="AJ71" s="542" t="s">
        <v>738</v>
      </c>
      <c r="AK71" s="542"/>
      <c r="AL71" s="542"/>
      <c r="AM71" s="542"/>
      <c r="AN71" s="542"/>
      <c r="AO71" s="543"/>
      <c r="AP71" s="200" t="s">
        <v>482</v>
      </c>
      <c r="BB71" s="340" t="s">
        <v>958</v>
      </c>
      <c r="BC71" s="340" t="s">
        <v>448</v>
      </c>
      <c r="BD71" s="340" t="s">
        <v>559</v>
      </c>
      <c r="BE71" s="340" t="s">
        <v>560</v>
      </c>
      <c r="BF71" s="340" t="s">
        <v>561</v>
      </c>
      <c r="DA71" s="437">
        <v>8</v>
      </c>
      <c r="DB71" s="12" t="s">
        <v>959</v>
      </c>
      <c r="DC71" s="300"/>
      <c r="DD71" s="300"/>
      <c r="DE71" s="446" t="str">
        <f t="shared" si="32"/>
        <v/>
      </c>
      <c r="DF71" s="300"/>
      <c r="DG71" s="300"/>
      <c r="DH71" s="300"/>
    </row>
    <row r="72" spans="2:112" ht="15" customHeight="1" x14ac:dyDescent="0.15">
      <c r="B72" s="807"/>
      <c r="C72" s="524" t="s">
        <v>739</v>
      </c>
      <c r="D72" s="556"/>
      <c r="E72" s="556"/>
      <c r="F72" s="556"/>
      <c r="G72" s="556"/>
      <c r="H72" s="556"/>
      <c r="I72" s="557"/>
      <c r="J72" s="435" t="str">
        <f>IF(AP72="","",IF(OR(AND(OR(ベース!R55="U",ベース!R55="D"),仕様書作成!AP72&gt;0),AND(ベース!$R$55="B",AP72&gt;1),AI99&gt;0),"X",""))</f>
        <v/>
      </c>
      <c r="K72" s="204"/>
      <c r="L72" s="204"/>
      <c r="M72" s="204"/>
      <c r="N72" s="204"/>
      <c r="O72" s="204"/>
      <c r="P72" s="204"/>
      <c r="Q72" s="204"/>
      <c r="R72" s="204"/>
      <c r="S72" s="204"/>
      <c r="T72" s="204"/>
      <c r="U72" s="204"/>
      <c r="V72" s="204"/>
      <c r="W72" s="204"/>
      <c r="X72" s="204"/>
      <c r="Y72" s="204"/>
      <c r="Z72" s="204"/>
      <c r="AA72" s="386"/>
      <c r="AB72" s="386"/>
      <c r="AC72" s="386"/>
      <c r="AD72" s="386"/>
      <c r="AE72" s="386"/>
      <c r="AF72" s="386"/>
      <c r="AG72" s="386"/>
      <c r="AH72" s="377"/>
      <c r="AI72" s="435" t="str">
        <f>IF(AP72="","",IF(OR(AND(OR(ベース!R55="U",ベース!R55="D"),仕様書作成!AP72&gt;0),AND(ベース!$R$55="B",AP72&gt;1),AI99&gt;0),"X",""))</f>
        <v/>
      </c>
      <c r="AJ72" s="542" t="s">
        <v>660</v>
      </c>
      <c r="AK72" s="542"/>
      <c r="AL72" s="542"/>
      <c r="AM72" s="542"/>
      <c r="AN72" s="542"/>
      <c r="AO72" s="543"/>
      <c r="AP72" s="203" t="str">
        <f>IF(COUNTA(K72:AH72)=0,"",COUNTA(K72:AH72))</f>
        <v/>
      </c>
      <c r="DA72" s="437">
        <v>9</v>
      </c>
      <c r="DB72" s="12" t="s">
        <v>960</v>
      </c>
      <c r="DC72" s="300"/>
      <c r="DD72" s="300"/>
      <c r="DE72" s="446" t="str">
        <f t="shared" si="32"/>
        <v/>
      </c>
      <c r="DF72" s="300"/>
      <c r="DG72" s="300"/>
      <c r="DH72" s="300"/>
    </row>
    <row r="73" spans="2:112" ht="15" customHeight="1" x14ac:dyDescent="0.15">
      <c r="B73" s="807"/>
      <c r="C73" s="518" t="s">
        <v>245</v>
      </c>
      <c r="D73" s="519"/>
      <c r="E73" s="519"/>
      <c r="F73" s="519"/>
      <c r="G73" s="519"/>
      <c r="H73" s="519"/>
      <c r="I73" s="520"/>
      <c r="J73" s="436" t="str">
        <f>IF(AP73="","",IF(OR(AND(OR(ベース!R55="U",ベース!R55="D"),仕様書作成!AP73&gt;0),AND(ベース!$R$55="B",AP73&gt;2),AI100&gt;0),"X",""))</f>
        <v/>
      </c>
      <c r="K73" s="205"/>
      <c r="L73" s="205"/>
      <c r="M73" s="205"/>
      <c r="N73" s="243"/>
      <c r="O73" s="205"/>
      <c r="P73" s="205"/>
      <c r="Q73" s="205"/>
      <c r="R73" s="205"/>
      <c r="S73" s="205"/>
      <c r="T73" s="205"/>
      <c r="U73" s="205"/>
      <c r="V73" s="205"/>
      <c r="W73" s="205"/>
      <c r="X73" s="205"/>
      <c r="Y73" s="205"/>
      <c r="Z73" s="205"/>
      <c r="AA73" s="387"/>
      <c r="AB73" s="387"/>
      <c r="AC73" s="387"/>
      <c r="AD73" s="387"/>
      <c r="AE73" s="387"/>
      <c r="AF73" s="387"/>
      <c r="AG73" s="387"/>
      <c r="AH73" s="378"/>
      <c r="AI73" s="436" t="str">
        <f>IF(AP73="","",IF(OR(AND(OR(ベース!R55="U",ベース!R55="D"),仕様書作成!AP73&gt;0),AND(ベース!$R$55="B",AP73&gt;2),AI100&gt;0),"X",""))</f>
        <v/>
      </c>
      <c r="AJ73" s="747" t="s">
        <v>661</v>
      </c>
      <c r="AK73" s="747"/>
      <c r="AL73" s="747"/>
      <c r="AM73" s="747"/>
      <c r="AN73" s="747"/>
      <c r="AO73" s="748"/>
      <c r="AP73" s="207" t="str">
        <f>IF(COUNTA(K73:AH73)=0,"",COUNTA(K73:AH73)*2)</f>
        <v/>
      </c>
      <c r="DA73" s="437">
        <v>10</v>
      </c>
      <c r="DB73" s="12" t="s">
        <v>368</v>
      </c>
      <c r="DC73" s="300"/>
      <c r="DD73" s="300"/>
      <c r="DE73" s="446" t="str">
        <f t="shared" si="32"/>
        <v/>
      </c>
      <c r="DF73" s="300"/>
      <c r="DG73" s="300"/>
      <c r="DH73" s="300"/>
    </row>
    <row r="74" spans="2:112" ht="15" hidden="1" customHeight="1" x14ac:dyDescent="0.15">
      <c r="B74" s="807"/>
      <c r="C74" s="598" t="s">
        <v>571</v>
      </c>
      <c r="D74" s="599"/>
      <c r="E74" s="599"/>
      <c r="F74" s="599"/>
      <c r="G74" s="599"/>
      <c r="H74" s="599"/>
      <c r="I74" s="600"/>
      <c r="J74" s="724" t="s">
        <v>502</v>
      </c>
      <c r="K74" s="208"/>
      <c r="L74" s="208"/>
      <c r="M74" s="208"/>
      <c r="N74" s="208"/>
      <c r="O74" s="208"/>
      <c r="P74" s="208"/>
      <c r="Q74" s="208"/>
      <c r="R74" s="208"/>
      <c r="S74" s="208"/>
      <c r="T74" s="208"/>
      <c r="U74" s="208"/>
      <c r="V74" s="208"/>
      <c r="W74" s="208"/>
      <c r="X74" s="208"/>
      <c r="Y74" s="208"/>
      <c r="Z74" s="208"/>
      <c r="AA74" s="388"/>
      <c r="AB74" s="388"/>
      <c r="AC74" s="388"/>
      <c r="AD74" s="388"/>
      <c r="AE74" s="388"/>
      <c r="AF74" s="388"/>
      <c r="AG74" s="388"/>
      <c r="AH74" s="370"/>
      <c r="AI74" s="724" t="s">
        <v>502</v>
      </c>
      <c r="AJ74" s="756" t="s">
        <v>503</v>
      </c>
      <c r="AK74" s="756"/>
      <c r="AL74" s="756"/>
      <c r="AM74" s="756"/>
      <c r="AN74" s="756"/>
      <c r="AO74" s="757"/>
      <c r="AP74" s="832" t="s">
        <v>502</v>
      </c>
      <c r="DA74" s="437">
        <v>11</v>
      </c>
      <c r="DB74" s="12" t="s">
        <v>369</v>
      </c>
      <c r="DC74" s="300"/>
      <c r="DD74" s="300"/>
      <c r="DE74" s="446" t="str">
        <f t="shared" si="32"/>
        <v/>
      </c>
      <c r="DF74" s="300"/>
      <c r="DG74" s="300"/>
      <c r="DH74" s="300"/>
    </row>
    <row r="75" spans="2:112" ht="12" hidden="1" customHeight="1" x14ac:dyDescent="0.15">
      <c r="B75" s="807"/>
      <c r="C75" s="530" t="str">
        <f>IF(COUNTIF(K75:AH75,"X")&gt;0,$BB$75,"")</f>
        <v/>
      </c>
      <c r="D75" s="531"/>
      <c r="E75" s="531"/>
      <c r="F75" s="531"/>
      <c r="G75" s="531"/>
      <c r="H75" s="531"/>
      <c r="I75" s="532"/>
      <c r="J75" s="725"/>
      <c r="K75" s="209"/>
      <c r="L75" s="140" t="str">
        <f t="shared" ref="L75:AH75" si="35">IF(AND(K74&lt;&gt;"",L74&lt;&gt;""),"X",IF(K74&lt;&gt;"","-",""))</f>
        <v/>
      </c>
      <c r="M75" s="140" t="str">
        <f t="shared" si="35"/>
        <v/>
      </c>
      <c r="N75" s="140" t="str">
        <f t="shared" si="35"/>
        <v/>
      </c>
      <c r="O75" s="140" t="str">
        <f t="shared" si="35"/>
        <v/>
      </c>
      <c r="P75" s="140" t="str">
        <f t="shared" si="35"/>
        <v/>
      </c>
      <c r="Q75" s="140" t="str">
        <f t="shared" si="35"/>
        <v/>
      </c>
      <c r="R75" s="140" t="str">
        <f t="shared" si="35"/>
        <v/>
      </c>
      <c r="S75" s="140" t="str">
        <f t="shared" si="35"/>
        <v/>
      </c>
      <c r="T75" s="140" t="str">
        <f t="shared" si="35"/>
        <v/>
      </c>
      <c r="U75" s="140" t="str">
        <f t="shared" si="35"/>
        <v/>
      </c>
      <c r="V75" s="140" t="str">
        <f t="shared" si="35"/>
        <v/>
      </c>
      <c r="W75" s="140" t="str">
        <f t="shared" si="35"/>
        <v/>
      </c>
      <c r="X75" s="140" t="str">
        <f t="shared" si="35"/>
        <v/>
      </c>
      <c r="Y75" s="140" t="str">
        <f t="shared" si="35"/>
        <v/>
      </c>
      <c r="Z75" s="140" t="str">
        <f t="shared" si="35"/>
        <v/>
      </c>
      <c r="AA75" s="379" t="str">
        <f t="shared" si="35"/>
        <v/>
      </c>
      <c r="AB75" s="379" t="str">
        <f t="shared" si="35"/>
        <v/>
      </c>
      <c r="AC75" s="379" t="str">
        <f t="shared" si="35"/>
        <v/>
      </c>
      <c r="AD75" s="379" t="str">
        <f t="shared" si="35"/>
        <v/>
      </c>
      <c r="AE75" s="379" t="str">
        <f t="shared" si="35"/>
        <v/>
      </c>
      <c r="AF75" s="379" t="str">
        <f t="shared" si="35"/>
        <v/>
      </c>
      <c r="AG75" s="379" t="str">
        <f t="shared" si="35"/>
        <v/>
      </c>
      <c r="AH75" s="379" t="str">
        <f t="shared" si="35"/>
        <v/>
      </c>
      <c r="AI75" s="725"/>
      <c r="AJ75" s="775"/>
      <c r="AK75" s="776"/>
      <c r="AL75" s="776"/>
      <c r="AM75" s="776"/>
      <c r="AN75" s="776"/>
      <c r="AO75" s="777"/>
      <c r="AP75" s="837"/>
      <c r="BB75" s="340" t="s">
        <v>445</v>
      </c>
      <c r="DA75" s="437">
        <v>12</v>
      </c>
      <c r="DB75" s="12" t="s">
        <v>961</v>
      </c>
      <c r="DC75" s="300"/>
      <c r="DD75" s="300"/>
      <c r="DE75" s="446" t="str">
        <f t="shared" si="32"/>
        <v/>
      </c>
      <c r="DF75" s="300"/>
      <c r="DG75" s="300"/>
      <c r="DH75" s="300"/>
    </row>
    <row r="76" spans="2:112" ht="12" hidden="1" customHeight="1" x14ac:dyDescent="0.15">
      <c r="B76" s="807"/>
      <c r="C76" s="778" t="str">
        <f>IF(COUNTIF(K76:AH76,"X")&gt;0,$BB$76,IF(COUNTIF(K76:AH76,"XX")&gt;0,$BF$76,IF(COUNTIF(K76:AH76,"XXX")&gt;0,$BE$76,"")))</f>
        <v/>
      </c>
      <c r="D76" s="779"/>
      <c r="E76" s="779"/>
      <c r="F76" s="779"/>
      <c r="G76" s="779"/>
      <c r="H76" s="779"/>
      <c r="I76" s="780"/>
      <c r="J76" s="726"/>
      <c r="K76" s="138" t="str">
        <f>IF(AND(K12=3,OR(K74&lt;&gt;"",K75&lt;&gt;"")),"XXX",IF(AND(K74&lt;&gt;"",K8&lt;&gt;L8),"X",IF(AND(ベース!$R$52&lt;&gt;"CM",OR(仕様書作成!K74&lt;&gt;"",仕様書作成!K75&lt;&gt;"")),"XX","")))</f>
        <v/>
      </c>
      <c r="L76" s="138" t="str">
        <f>IF(AND(L12=3,OR(L74&lt;&gt;"",L75&lt;&gt;"")),"XXX",IF(AND(L74&lt;&gt;"",L8&lt;&gt;M8),"X",IF(AND(ベース!$R$52&lt;&gt;"CM",OR(仕様書作成!L74&lt;&gt;"",仕様書作成!L75&lt;&gt;"")),"XX","")))</f>
        <v/>
      </c>
      <c r="M76" s="138" t="str">
        <f>IF(AND(M12=3,OR(M74&lt;&gt;"",M75&lt;&gt;"")),"XXX",IF(AND(M74&lt;&gt;"",M8&lt;&gt;N8),"X",IF(AND(ベース!$R$52&lt;&gt;"CM",OR(仕様書作成!M74&lt;&gt;"",仕様書作成!M75&lt;&gt;"")),"XX","")))</f>
        <v/>
      </c>
      <c r="N76" s="138" t="str">
        <f>IF(AND(N12=3,OR(N74&lt;&gt;"",N75&lt;&gt;"")),"XXX",IF(AND(N74&lt;&gt;"",N8&lt;&gt;O8),"X",IF(AND(ベース!$R$52&lt;&gt;"CM",OR(仕様書作成!N74&lt;&gt;"",仕様書作成!N75&lt;&gt;"")),"XX","")))</f>
        <v/>
      </c>
      <c r="O76" s="138" t="str">
        <f>IF(AND(O12=3,OR(O74&lt;&gt;"",O75&lt;&gt;"")),"XXX",IF(AND(O74&lt;&gt;"",O8&lt;&gt;P8),"X",IF(AND(ベース!$R$52&lt;&gt;"CM",OR(仕様書作成!O74&lt;&gt;"",仕様書作成!O75&lt;&gt;"")),"XX","")))</f>
        <v/>
      </c>
      <c r="P76" s="138" t="str">
        <f>IF(AND(P12=3,OR(P74&lt;&gt;"",P75&lt;&gt;"")),"XXX",IF(AND(P74&lt;&gt;"",P8&lt;&gt;Q8),"X",IF(AND(ベース!$R$52&lt;&gt;"CM",OR(仕様書作成!P74&lt;&gt;"",仕様書作成!P75&lt;&gt;"")),"XX","")))</f>
        <v/>
      </c>
      <c r="Q76" s="138" t="str">
        <f>IF(AND(Q12=3,OR(Q74&lt;&gt;"",Q75&lt;&gt;"")),"XXX",IF(AND(Q74&lt;&gt;"",Q8&lt;&gt;R8),"X",IF(AND(ベース!$R$52&lt;&gt;"CM",OR(仕様書作成!Q74&lt;&gt;"",仕様書作成!Q75&lt;&gt;"")),"XX","")))</f>
        <v/>
      </c>
      <c r="R76" s="138" t="str">
        <f>IF(AND(R12=3,OR(R74&lt;&gt;"",R75&lt;&gt;"")),"XXX",IF(AND(R74&lt;&gt;"",R8&lt;&gt;S8),"X",IF(AND(ベース!$R$52&lt;&gt;"CM",OR(仕様書作成!R74&lt;&gt;"",仕様書作成!R75&lt;&gt;"")),"XX","")))</f>
        <v/>
      </c>
      <c r="S76" s="138" t="str">
        <f>IF(AND(S12=3,OR(S74&lt;&gt;"",S75&lt;&gt;"")),"XXX",IF(AND(S74&lt;&gt;"",S8&lt;&gt;T8),"X",IF(AND(ベース!$R$52&lt;&gt;"CM",OR(仕様書作成!S74&lt;&gt;"",仕様書作成!S75&lt;&gt;"")),"XX","")))</f>
        <v/>
      </c>
      <c r="T76" s="138" t="str">
        <f>IF(AND(T12=3,OR(T74&lt;&gt;"",T75&lt;&gt;"")),"XXX",IF(AND(T74&lt;&gt;"",T8&lt;&gt;U8),"X",IF(AND(ベース!$R$52&lt;&gt;"CM",OR(仕様書作成!T74&lt;&gt;"",仕様書作成!T75&lt;&gt;"")),"XX","")))</f>
        <v/>
      </c>
      <c r="U76" s="138" t="str">
        <f>IF(AND(U12=3,OR(U74&lt;&gt;"",U75&lt;&gt;"")),"XXX",IF(AND(U74&lt;&gt;"",U8&lt;&gt;V8),"X",IF(AND(ベース!$R$52&lt;&gt;"CM",OR(仕様書作成!U74&lt;&gt;"",仕様書作成!U75&lt;&gt;"")),"XX","")))</f>
        <v/>
      </c>
      <c r="V76" s="138" t="str">
        <f>IF(AND(V12=3,OR(V74&lt;&gt;"",V75&lt;&gt;"")),"XXX",IF(AND(V74&lt;&gt;"",V8&lt;&gt;W8),"X",IF(AND(ベース!$R$52&lt;&gt;"CM",OR(仕様書作成!V74&lt;&gt;"",仕様書作成!V75&lt;&gt;"")),"XX","")))</f>
        <v/>
      </c>
      <c r="W76" s="138" t="str">
        <f>IF(AND(W12=3,OR(W74&lt;&gt;"",W75&lt;&gt;"")),"XXX",IF(AND(W74&lt;&gt;"",W8&lt;&gt;X8),"X",IF(AND(ベース!$R$52&lt;&gt;"CM",OR(仕様書作成!W74&lt;&gt;"",仕様書作成!W75&lt;&gt;"")),"XX","")))</f>
        <v/>
      </c>
      <c r="X76" s="138" t="str">
        <f>IF(AND(X12=3,OR(X74&lt;&gt;"",X75&lt;&gt;"")),"XXX",IF(AND(X74&lt;&gt;"",X8&lt;&gt;Y8),"X",IF(AND(ベース!$R$52&lt;&gt;"CM",OR(仕様書作成!X74&lt;&gt;"",仕様書作成!X75&lt;&gt;"")),"XX","")))</f>
        <v/>
      </c>
      <c r="Y76" s="138" t="str">
        <f>IF(AND(Y12=3,OR(Y74&lt;&gt;"",Y75&lt;&gt;"")),"XXX",IF(AND(Y74&lt;&gt;"",Y8&lt;&gt;Z8),"X",IF(AND(ベース!$R$52&lt;&gt;"CM",OR(仕様書作成!Y74&lt;&gt;"",仕様書作成!Y75&lt;&gt;"")),"XX","")))</f>
        <v/>
      </c>
      <c r="Z76" s="138" t="str">
        <f>IF(AND(Z12=3,OR(Z74&lt;&gt;"",Z75&lt;&gt;"")),"XXX",IF(AND(Z74&lt;&gt;"",Z8&lt;&gt;AA8),"X",IF(AND(ベース!$R$52&lt;&gt;"CM",OR(仕様書作成!Z74&lt;&gt;"",仕様書作成!Z75&lt;&gt;"")),"XX","")))</f>
        <v/>
      </c>
      <c r="AA76" s="352" t="str">
        <f>IF(AND(AA12=3,OR(AA74&lt;&gt;"",AA75&lt;&gt;"")),"XXX",IF(AND(AA74&lt;&gt;"",AA8&lt;&gt;AB8),"X",IF(AND(ベース!$R$52&lt;&gt;"CM",OR(仕様書作成!AA74&lt;&gt;"",仕様書作成!AA75&lt;&gt;"")),"XX","")))</f>
        <v/>
      </c>
      <c r="AB76" s="352" t="str">
        <f>IF(AND(AB12=3,OR(AB74&lt;&gt;"",AB75&lt;&gt;"")),"XXX",IF(AND(AB74&lt;&gt;"",AB8&lt;&gt;AC8),"X",IF(AND(ベース!$R$52&lt;&gt;"CM",OR(仕様書作成!AB74&lt;&gt;"",仕様書作成!AB75&lt;&gt;"")),"XX","")))</f>
        <v/>
      </c>
      <c r="AC76" s="352" t="str">
        <f>IF(AND(AC12=3,OR(AC74&lt;&gt;"",AC75&lt;&gt;"")),"XXX",IF(AND(AC74&lt;&gt;"",AC8&lt;&gt;AD8),"X",IF(AND(ベース!$R$52&lt;&gt;"CM",OR(仕様書作成!AC74&lt;&gt;"",仕様書作成!AC75&lt;&gt;"")),"XX","")))</f>
        <v/>
      </c>
      <c r="AD76" s="352" t="str">
        <f>IF(AND(AD12=3,OR(AD74&lt;&gt;"",AD75&lt;&gt;"")),"XXX",IF(AND(AD74&lt;&gt;"",AD8&lt;&gt;AE8),"X",IF(AND(ベース!$R$52&lt;&gt;"CM",OR(仕様書作成!AD74&lt;&gt;"",仕様書作成!AD75&lt;&gt;"")),"XX","")))</f>
        <v/>
      </c>
      <c r="AE76" s="352" t="str">
        <f>IF(AND(AE12=3,OR(AE74&lt;&gt;"",AE75&lt;&gt;"")),"XXX",IF(AND(AE74&lt;&gt;"",AE8&lt;&gt;AF8),"X",IF(AND(ベース!$R$52&lt;&gt;"CM",OR(仕様書作成!AE74&lt;&gt;"",仕様書作成!AE75&lt;&gt;"")),"XX","")))</f>
        <v/>
      </c>
      <c r="AF76" s="352" t="str">
        <f>IF(AND(AF12=3,OR(AF74&lt;&gt;"",AF75&lt;&gt;"")),"XXX",IF(AND(AF74&lt;&gt;"",AF8&lt;&gt;AG8),"X",IF(AND(ベース!$R$52&lt;&gt;"CM",OR(仕様書作成!AF74&lt;&gt;"",仕様書作成!AF75&lt;&gt;"")),"XX","")))</f>
        <v/>
      </c>
      <c r="AG76" s="352" t="str">
        <f>IF(AND(AG12=3,OR(AG74&lt;&gt;"",AG75&lt;&gt;"")),"XXX",IF(AND(AG74&lt;&gt;"",AG8&lt;&gt;AH8),"X",IF(AND(ベース!$R$52&lt;&gt;"CM",OR(仕様書作成!AG74&lt;&gt;"",仕様書作成!AG75&lt;&gt;"")),"XX","")))</f>
        <v/>
      </c>
      <c r="AH76" s="352" t="str">
        <f>IF(AND(AH12=3,OR(AH74&lt;&gt;"",AH75&lt;&gt;"")),"XXX",IF(AND(AH74&lt;&gt;"",AH8&lt;&gt;AI8),"X",IF(AND(ベース!$R$52&lt;&gt;"CM",OR(仕様書作成!AH74&lt;&gt;"",仕様書作成!AH75&lt;&gt;"")),"XX","")))</f>
        <v/>
      </c>
      <c r="AI76" s="726"/>
      <c r="AJ76" s="781" t="str">
        <f>IF(COUNTIF(K76:AH76,"X")&gt;0,$BC$76,IF(COUNTIF(K76:AH76,"XX")&gt;0,$BD$76,""))</f>
        <v/>
      </c>
      <c r="AK76" s="782"/>
      <c r="AL76" s="782"/>
      <c r="AM76" s="782"/>
      <c r="AN76" s="782"/>
      <c r="AO76" s="783"/>
      <c r="AP76" s="201"/>
      <c r="BB76" s="340" t="s">
        <v>446</v>
      </c>
      <c r="BC76" s="340" t="s">
        <v>447</v>
      </c>
      <c r="BD76" s="340" t="s">
        <v>564</v>
      </c>
      <c r="BE76" s="340" t="s">
        <v>565</v>
      </c>
      <c r="BF76" s="340" t="s">
        <v>566</v>
      </c>
      <c r="DA76" s="437">
        <v>13</v>
      </c>
      <c r="DB76" s="12" t="s">
        <v>370</v>
      </c>
      <c r="DC76" s="300"/>
      <c r="DD76" s="300"/>
      <c r="DE76" s="446" t="str">
        <f t="shared" si="32"/>
        <v/>
      </c>
      <c r="DF76" s="300"/>
      <c r="DG76" s="300"/>
      <c r="DH76" s="300"/>
    </row>
    <row r="77" spans="2:112" ht="15" customHeight="1" x14ac:dyDescent="0.2">
      <c r="B77" s="807"/>
      <c r="C77" s="765" t="str">
        <f>IF(OR(ベース!$R$52="CM",ベース!$R$52="LM"),$BB$77,IF(AJ8=$BF$8,$BB$77,$BC$77))</f>
        <v>この行は使用しません→→→</v>
      </c>
      <c r="D77" s="766"/>
      <c r="E77" s="766"/>
      <c r="F77" s="766"/>
      <c r="G77" s="766"/>
      <c r="H77" s="766"/>
      <c r="I77" s="767"/>
      <c r="J77" s="724" t="s">
        <v>498</v>
      </c>
      <c r="K77" s="173"/>
      <c r="L77" s="173"/>
      <c r="M77" s="173"/>
      <c r="N77" s="173"/>
      <c r="O77" s="173"/>
      <c r="P77" s="173"/>
      <c r="Q77" s="173"/>
      <c r="R77" s="173"/>
      <c r="S77" s="173"/>
      <c r="T77" s="173"/>
      <c r="U77" s="173"/>
      <c r="V77" s="173"/>
      <c r="W77" s="173"/>
      <c r="X77" s="173"/>
      <c r="Y77" s="173"/>
      <c r="Z77" s="173"/>
      <c r="AA77" s="389"/>
      <c r="AB77" s="389"/>
      <c r="AC77" s="389"/>
      <c r="AD77" s="389"/>
      <c r="AE77" s="389"/>
      <c r="AF77" s="389"/>
      <c r="AG77" s="389"/>
      <c r="AH77" s="389"/>
      <c r="AI77" s="724" t="s">
        <v>498</v>
      </c>
      <c r="AJ77" s="769" t="str">
        <f>IF(AND(ベース!$R$52="CM",SUM(AK91:AL91)&gt;0),BD71,IF(AND(ベース!$R$52="LM",SUM(AJ91,AM91)&gt;0),BE71,IF(AP91=AP93,"",IF(AND(AP93&lt;&gt;0,AP91-AP93&lt;&gt;0),$BF$71,IF(AP91+AP93&lt;&gt;AP91,$BF$71,"")))))</f>
        <v/>
      </c>
      <c r="AK77" s="770"/>
      <c r="AL77" s="770"/>
      <c r="AM77" s="770"/>
      <c r="AN77" s="770"/>
      <c r="AO77" s="771"/>
      <c r="AP77" s="210"/>
      <c r="AQ77" s="447"/>
      <c r="AR77" s="447"/>
      <c r="AS77" s="447"/>
      <c r="AT77" s="447"/>
      <c r="AU77" s="447"/>
      <c r="AV77" s="447"/>
      <c r="AW77" s="447"/>
      <c r="AX77" s="447"/>
      <c r="BB77" s="340" t="s">
        <v>962</v>
      </c>
      <c r="BC77" s="340" t="s">
        <v>448</v>
      </c>
      <c r="BD77" s="340" t="s">
        <v>449</v>
      </c>
      <c r="DA77" s="437">
        <v>14</v>
      </c>
      <c r="DB77" s="12" t="s">
        <v>371</v>
      </c>
      <c r="DC77" s="300"/>
      <c r="DD77" s="300"/>
      <c r="DE77" s="446" t="str">
        <f t="shared" si="32"/>
        <v/>
      </c>
      <c r="DF77" s="300"/>
      <c r="DG77" s="300"/>
      <c r="DH77" s="300"/>
    </row>
    <row r="78" spans="2:112" ht="12" customHeight="1" x14ac:dyDescent="0.2">
      <c r="B78" s="807"/>
      <c r="C78" s="772" t="str">
        <f>IF(COUNTIF(K78:AH78,"X")&gt;0,$BB$29,"")</f>
        <v/>
      </c>
      <c r="D78" s="773"/>
      <c r="E78" s="773"/>
      <c r="F78" s="773"/>
      <c r="G78" s="773"/>
      <c r="H78" s="773"/>
      <c r="I78" s="774"/>
      <c r="J78" s="725"/>
      <c r="K78" s="244" t="str">
        <f>IF(AND(K$12=3,OR(K77="L8",K77="LN9",K77="B8",K77="BN9")),"X",IF(AND(K$12=5,OR(K77="C2",K77="C3",K77="N1",K77="LN3",K77="BN3")),"X",""))</f>
        <v/>
      </c>
      <c r="L78" s="244" t="str">
        <f t="shared" ref="L78:AH78" si="36">IF(AND(L$12=3,OR(L77="L8",L77="LN9",L77="B8",L77="BN9")),"X",IF(AND(L$12=5,OR(L77="C2",L77="C3",L77="N1",L77="LN3",L77="BN3")),"X",""))</f>
        <v/>
      </c>
      <c r="M78" s="244" t="str">
        <f t="shared" si="36"/>
        <v/>
      </c>
      <c r="N78" s="244" t="str">
        <f t="shared" si="36"/>
        <v/>
      </c>
      <c r="O78" s="244" t="str">
        <f t="shared" si="36"/>
        <v/>
      </c>
      <c r="P78" s="244" t="str">
        <f t="shared" si="36"/>
        <v/>
      </c>
      <c r="Q78" s="244" t="str">
        <f t="shared" si="36"/>
        <v/>
      </c>
      <c r="R78" s="244" t="str">
        <f t="shared" si="36"/>
        <v/>
      </c>
      <c r="S78" s="244" t="str">
        <f t="shared" si="36"/>
        <v/>
      </c>
      <c r="T78" s="244" t="str">
        <f t="shared" si="36"/>
        <v/>
      </c>
      <c r="U78" s="244" t="str">
        <f t="shared" si="36"/>
        <v/>
      </c>
      <c r="V78" s="244" t="str">
        <f t="shared" si="36"/>
        <v/>
      </c>
      <c r="W78" s="244" t="str">
        <f t="shared" si="36"/>
        <v/>
      </c>
      <c r="X78" s="244" t="str">
        <f t="shared" si="36"/>
        <v/>
      </c>
      <c r="Y78" s="244" t="str">
        <f t="shared" si="36"/>
        <v/>
      </c>
      <c r="Z78" s="244" t="str">
        <f t="shared" si="36"/>
        <v/>
      </c>
      <c r="AA78" s="421" t="str">
        <f t="shared" si="36"/>
        <v/>
      </c>
      <c r="AB78" s="421" t="str">
        <f t="shared" si="36"/>
        <v/>
      </c>
      <c r="AC78" s="421" t="str">
        <f t="shared" si="36"/>
        <v/>
      </c>
      <c r="AD78" s="421" t="str">
        <f t="shared" si="36"/>
        <v/>
      </c>
      <c r="AE78" s="421" t="str">
        <f t="shared" si="36"/>
        <v/>
      </c>
      <c r="AF78" s="421" t="str">
        <f t="shared" si="36"/>
        <v/>
      </c>
      <c r="AG78" s="421" t="str">
        <f t="shared" si="36"/>
        <v/>
      </c>
      <c r="AH78" s="421" t="str">
        <f t="shared" si="36"/>
        <v/>
      </c>
      <c r="AI78" s="725"/>
      <c r="AJ78" s="838"/>
      <c r="AK78" s="839"/>
      <c r="AL78" s="839"/>
      <c r="AM78" s="839"/>
      <c r="AN78" s="839"/>
      <c r="AO78" s="840"/>
      <c r="AP78" s="230"/>
      <c r="AQ78" s="447"/>
      <c r="AR78" s="447"/>
      <c r="AS78" s="447"/>
      <c r="AT78" s="447"/>
      <c r="AU78" s="447"/>
      <c r="AV78" s="447"/>
      <c r="AW78" s="447"/>
      <c r="AX78" s="447"/>
      <c r="DA78" s="437">
        <v>15</v>
      </c>
      <c r="DB78" s="12" t="s">
        <v>963</v>
      </c>
      <c r="DC78" s="300"/>
      <c r="DD78" s="300"/>
      <c r="DE78" s="446" t="str">
        <f t="shared" si="32"/>
        <v/>
      </c>
      <c r="DF78" s="300"/>
      <c r="DG78" s="300"/>
      <c r="DH78" s="300"/>
    </row>
    <row r="79" spans="2:112" ht="12" customHeight="1" x14ac:dyDescent="0.15">
      <c r="B79" s="807"/>
      <c r="C79" s="761"/>
      <c r="D79" s="762"/>
      <c r="E79" s="762"/>
      <c r="F79" s="762"/>
      <c r="G79" s="762"/>
      <c r="H79" s="762"/>
      <c r="I79" s="763"/>
      <c r="J79" s="768"/>
      <c r="K79" s="174" t="str">
        <f>IF(K9="","",
IF($C$77=$BC$77,"",
IF(AND(OR(ベース!R52="CM",ベース!R52="LM",仕様書作成!$C$77&lt;&gt;仕様書作成!$BC$77),OR(仕様書作成!K74&lt;&gt;"",仕様書作成!K75&lt;&gt;"",AND(仕様書作成!K82="MM",K81="MM"),AND(仕様書作成!K82="LL",K81="LL"))),$BC$90,$BB$90)))</f>
        <v/>
      </c>
      <c r="L79" s="174" t="str">
        <f>IF(L9="","",
IF($C$77=$BC$77,"",
IF(AND(OR(ベース!S52="CM",ベース!S52="LM",仕様書作成!$C$77&lt;&gt;仕様書作成!$BC$77),OR(仕様書作成!L74&lt;&gt;"",仕様書作成!L75&lt;&gt;"",AND(仕様書作成!L82="MM",L81="MM"),AND(仕様書作成!L82="LL",L81="LL"))),$BC$90,$BB$90)))</f>
        <v/>
      </c>
      <c r="M79" s="174" t="str">
        <f>IF(M9="","",
IF($C$77=$BC$77,"",
IF(AND(OR(ベース!T52="CM",ベース!T52="LM",仕様書作成!$C$77&lt;&gt;仕様書作成!$BC$77),OR(仕様書作成!M74&lt;&gt;"",仕様書作成!M75&lt;&gt;"",AND(仕様書作成!M82="MM",M81="MM"),AND(仕様書作成!M82="LL",M81="LL"))),$BC$90,$BB$90)))</f>
        <v/>
      </c>
      <c r="N79" s="174" t="str">
        <f>IF(N9="","",
IF($C$77=$BC$77,"",
IF(AND(OR(ベース!U52="CM",ベース!U52="LM",仕様書作成!$C$77&lt;&gt;仕様書作成!$BC$77),OR(仕様書作成!N74&lt;&gt;"",仕様書作成!N75&lt;&gt;"",AND(仕様書作成!N82="MM",N81="MM"),AND(仕様書作成!N82="LL",N81="LL"))),$BC$90,$BB$90)))</f>
        <v/>
      </c>
      <c r="O79" s="174" t="str">
        <f>IF(O9="","",
IF($C$77=$BC$77,"",
IF(AND(OR(ベース!V52="CM",ベース!V52="LM",仕様書作成!$C$77&lt;&gt;仕様書作成!$BC$77),OR(仕様書作成!O74&lt;&gt;"",仕様書作成!O75&lt;&gt;"",AND(仕様書作成!O82="MM",O81="MM"),AND(仕様書作成!O82="LL",O81="LL"))),$BC$90,$BB$90)))</f>
        <v/>
      </c>
      <c r="P79" s="174" t="str">
        <f>IF(P9="","",
IF($C$77=$BC$77,"",
IF(AND(OR(ベース!W52="CM",ベース!W52="LM",仕様書作成!$C$77&lt;&gt;仕様書作成!$BC$77),OR(仕様書作成!P74&lt;&gt;"",仕様書作成!P75&lt;&gt;"",AND(仕様書作成!P82="MM",P81="MM"),AND(仕様書作成!P82="LL",P81="LL"))),$BC$90,$BB$90)))</f>
        <v/>
      </c>
      <c r="Q79" s="174" t="str">
        <f>IF(Q9="","",
IF($C$77=$BC$77,"",
IF(AND(OR(ベース!X52="CM",ベース!X52="LM",仕様書作成!$C$77&lt;&gt;仕様書作成!$BC$77),OR(仕様書作成!Q74&lt;&gt;"",仕様書作成!Q75&lt;&gt;"",AND(仕様書作成!Q82="MM",Q81="MM"),AND(仕様書作成!Q82="LL",Q81="LL"))),$BC$90,$BB$90)))</f>
        <v/>
      </c>
      <c r="R79" s="174" t="str">
        <f>IF(R9="","",
IF($C$77=$BC$77,"",
IF(AND(OR(ベース!Y52="CM",ベース!Y52="LM",仕様書作成!$C$77&lt;&gt;仕様書作成!$BC$77),OR(仕様書作成!R74&lt;&gt;"",仕様書作成!R75&lt;&gt;"",AND(仕様書作成!R82="MM",R81="MM"),AND(仕様書作成!R82="LL",R81="LL"))),$BC$90,$BB$90)))</f>
        <v/>
      </c>
      <c r="S79" s="174" t="str">
        <f>IF(S9="","",
IF($C$77=$BC$77,"",
IF(AND(OR(ベース!Z52="CM",ベース!Z52="LM",仕様書作成!$C$77&lt;&gt;仕様書作成!$BC$77),OR(仕様書作成!S74&lt;&gt;"",仕様書作成!S75&lt;&gt;"",AND(仕様書作成!S82="MM",S81="MM"),AND(仕様書作成!S82="LL",S81="LL"))),$BC$90,$BB$90)))</f>
        <v/>
      </c>
      <c r="T79" s="174" t="str">
        <f>IF(T9="","",
IF($C$77=$BC$77,"",
IF(AND(OR(ベース!AA52="CM",ベース!AA52="LM",仕様書作成!$C$77&lt;&gt;仕様書作成!$BC$77),OR(仕様書作成!T74&lt;&gt;"",仕様書作成!T75&lt;&gt;"",AND(仕様書作成!T82="MM",T81="MM"),AND(仕様書作成!T82="LL",T81="LL"))),$BC$90,$BB$90)))</f>
        <v/>
      </c>
      <c r="U79" s="174" t="str">
        <f>IF(U9="","",
IF($C$77=$BC$77,"",
IF(AND(OR(ベース!AB52="CM",ベース!AB52="LM",仕様書作成!$C$77&lt;&gt;仕様書作成!$BC$77),OR(仕様書作成!U74&lt;&gt;"",仕様書作成!U75&lt;&gt;"",AND(仕様書作成!U82="MM",U81="MM"),AND(仕様書作成!U82="LL",U81="LL"))),$BC$90,$BB$90)))</f>
        <v/>
      </c>
      <c r="V79" s="174" t="str">
        <f>IF(V9="","",
IF($C$77=$BC$77,"",
IF(AND(OR(ベース!AC52="CM",ベース!AC52="LM",仕様書作成!$C$77&lt;&gt;仕様書作成!$BC$77),OR(仕様書作成!V74&lt;&gt;"",仕様書作成!V75&lt;&gt;"",AND(仕様書作成!V82="MM",V81="MM"),AND(仕様書作成!V82="LL",V81="LL"))),$BC$90,$BB$90)))</f>
        <v/>
      </c>
      <c r="W79" s="174" t="str">
        <f>IF(W9="","",
IF($C$77=$BC$77,"",
IF(AND(OR(ベース!AD52="CM",ベース!AD52="LM",仕様書作成!$C$77&lt;&gt;仕様書作成!$BC$77),OR(仕様書作成!W74&lt;&gt;"",仕様書作成!W75&lt;&gt;"",AND(仕様書作成!W82="MM",W81="MM"),AND(仕様書作成!W82="LL",W81="LL"))),$BC$90,$BB$90)))</f>
        <v/>
      </c>
      <c r="X79" s="174" t="str">
        <f>IF(X9="","",
IF($C$77=$BC$77,"",
IF(AND(OR(ベース!AE52="CM",ベース!AE52="LM",仕様書作成!$C$77&lt;&gt;仕様書作成!$BC$77),OR(仕様書作成!X74&lt;&gt;"",仕様書作成!X75&lt;&gt;"",AND(仕様書作成!X82="MM",X81="MM"),AND(仕様書作成!X82="LL",X81="LL"))),$BC$90,$BB$90)))</f>
        <v/>
      </c>
      <c r="Y79" s="174" t="str">
        <f>IF(Y9="","",
IF($C$77=$BC$77,"",
IF(AND(OR(ベース!AF52="CM",ベース!AF52="LM",仕様書作成!$C$77&lt;&gt;仕様書作成!$BC$77),OR(仕様書作成!Y74&lt;&gt;"",仕様書作成!Y75&lt;&gt;"",AND(仕様書作成!Y82="MM",Y81="MM"),AND(仕様書作成!Y82="LL",Y81="LL"))),$BC$90,$BB$90)))</f>
        <v/>
      </c>
      <c r="Z79" s="174" t="str">
        <f>IF(Z9="","",
IF($C$77=$BC$77,"",
IF(AND(OR(ベース!AG52="CM",ベース!AG52="LM",仕様書作成!$C$77&lt;&gt;仕様書作成!$BC$77),OR(仕様書作成!Z74&lt;&gt;"",仕様書作成!Z75&lt;&gt;"",AND(仕様書作成!Z82="MM",Z81="MM"),AND(仕様書作成!Z82="LL",Z81="LL"))),$BC$90,$BB$90)))</f>
        <v/>
      </c>
      <c r="AA79" s="390" t="str">
        <f>IF(AA9="","",
IF($C$77=$BC$77,"",
IF(AND(OR(ベース!AH52="CM",ベース!AH52="LM",仕様書作成!$C$77&lt;&gt;仕様書作成!$BC$77),OR(仕様書作成!AA74&lt;&gt;"",仕様書作成!AA75&lt;&gt;"",AND(仕様書作成!AA82="MM",AA81="MM"),AND(仕様書作成!AA82="LL",AA81="LL"))),$BC$90,$BB$90)))</f>
        <v/>
      </c>
      <c r="AB79" s="390" t="str">
        <f>IF(AB9="","",
IF($C$77=$BC$77,"",
IF(AND(OR(ベース!AI52="CM",ベース!AI52="LM",仕様書作成!$C$77&lt;&gt;仕様書作成!$BC$77),OR(仕様書作成!AB74&lt;&gt;"",仕様書作成!AB75&lt;&gt;"",AND(仕様書作成!AB82="MM",AB81="MM"),AND(仕様書作成!AB82="LL",AB81="LL"))),$BC$90,$BB$90)))</f>
        <v/>
      </c>
      <c r="AC79" s="390" t="str">
        <f>IF(AC9="","",
IF($C$77=$BC$77,"",
IF(AND(OR(ベース!AJ52="CM",ベース!AJ52="LM",仕様書作成!$C$77&lt;&gt;仕様書作成!$BC$77),OR(仕様書作成!AC74&lt;&gt;"",仕様書作成!AC75&lt;&gt;"",AND(仕様書作成!AC82="MM",AC81="MM"),AND(仕様書作成!AC82="LL",AC81="LL"))),$BC$90,$BB$90)))</f>
        <v/>
      </c>
      <c r="AD79" s="390" t="str">
        <f>IF(AD9="","",
IF($C$77=$BC$77,"",
IF(AND(OR(ベース!AK52="CM",ベース!AK52="LM",仕様書作成!$C$77&lt;&gt;仕様書作成!$BC$77),OR(仕様書作成!AD74&lt;&gt;"",仕様書作成!AD75&lt;&gt;"",AND(仕様書作成!AD82="MM",AD81="MM"),AND(仕様書作成!AD82="LL",AD81="LL"))),$BC$90,$BB$90)))</f>
        <v/>
      </c>
      <c r="AE79" s="390" t="str">
        <f>IF(AE9="","",
IF($C$77=$BC$77,"",
IF(AND(OR(ベース!AL52="CM",ベース!AL52="LM",仕様書作成!$C$77&lt;&gt;仕様書作成!$BC$77),OR(仕様書作成!AE74&lt;&gt;"",仕様書作成!AE75&lt;&gt;"",AND(仕様書作成!AE82="MM",AE81="MM"),AND(仕様書作成!AE82="LL",AE81="LL"))),$BC$90,$BB$90)))</f>
        <v/>
      </c>
      <c r="AF79" s="390" t="str">
        <f>IF(AF9="","",
IF($C$77=$BC$77,"",
IF(AND(OR(ベース!AM52="CM",ベース!AM52="LM",仕様書作成!$C$77&lt;&gt;仕様書作成!$BC$77),OR(仕様書作成!AF74&lt;&gt;"",仕様書作成!AF75&lt;&gt;"",AND(仕様書作成!AF82="MM",AF81="MM"),AND(仕様書作成!AF82="LL",AF81="LL"))),$BC$90,$BB$90)))</f>
        <v/>
      </c>
      <c r="AG79" s="390" t="str">
        <f>IF(AG9="","",
IF($C$77=$BC$77,"",
IF(AND(OR(ベース!AN52="CM",ベース!AN52="LM",仕様書作成!$C$77&lt;&gt;仕様書作成!$BC$77),OR(仕様書作成!AG74&lt;&gt;"",仕様書作成!AG75&lt;&gt;"",AND(仕様書作成!AG82="MM",AG81="MM"),AND(仕様書作成!AG82="LL",AG81="LL"))),$BC$90,$BB$90)))</f>
        <v/>
      </c>
      <c r="AH79" s="390" t="str">
        <f>IF(AH9="","",
IF($C$77=$BC$77,"",
IF(AND(OR(ベース!AO52="CM",ベース!AO52="LM",仕様書作成!$C$77&lt;&gt;仕様書作成!$BC$77),OR(仕様書作成!AH74&lt;&gt;"",仕様書作成!AH75&lt;&gt;"",AND(仕様書作成!AH82="MM",AH81="MM"),AND(仕様書作成!AH82="LL",AH81="LL"))),$BC$90,$BB$90)))</f>
        <v/>
      </c>
      <c r="AI79" s="768"/>
      <c r="AJ79" s="530" t="str">
        <f>IF(COUNTIF(K79:AH79,BB90)=COUNTA(K77:AH77),"",IF(COUNTIF(K79:AH79,BB90)&lt;COUNTA(K77:AH77),$BF$79,IF(COUNTIF(K79:AH79,BB90)&gt;COUNTA(K77:AH77),$BG$79,"")))</f>
        <v/>
      </c>
      <c r="AK79" s="531"/>
      <c r="AL79" s="531"/>
      <c r="AM79" s="531"/>
      <c r="AN79" s="531"/>
      <c r="AO79" s="764"/>
      <c r="AP79" s="203"/>
      <c r="AQ79" s="448"/>
      <c r="AR79" s="448"/>
      <c r="AS79" s="448"/>
      <c r="AT79" s="448"/>
      <c r="AU79" s="448"/>
      <c r="AV79" s="448"/>
      <c r="AW79" s="448"/>
      <c r="AX79" s="448"/>
      <c r="BB79" s="340" t="s">
        <v>421</v>
      </c>
      <c r="BC79" s="340" t="s">
        <v>450</v>
      </c>
      <c r="BD79" s="340" t="s">
        <v>451</v>
      </c>
      <c r="BE79" s="340" t="s">
        <v>452</v>
      </c>
      <c r="BF79" s="340" t="s">
        <v>557</v>
      </c>
      <c r="BG79" s="437" t="s">
        <v>589</v>
      </c>
      <c r="DA79" s="437">
        <v>16</v>
      </c>
      <c r="DB79" s="12" t="s">
        <v>372</v>
      </c>
      <c r="DC79" s="300"/>
      <c r="DD79" s="300"/>
      <c r="DE79" s="446" t="str">
        <f t="shared" si="32"/>
        <v/>
      </c>
      <c r="DF79" s="300"/>
      <c r="DG79" s="300"/>
      <c r="DH79" s="300"/>
    </row>
    <row r="80" spans="2:112" ht="15" hidden="1" customHeight="1" x14ac:dyDescent="0.15">
      <c r="B80" s="807"/>
      <c r="C80" s="728" t="str">
        <f>IF(AND(ベース!R52="LM",OR(ベース!R46="B",ベース!R46="D",ベース!R46="E",ベース!R46="H",ベース!R46="F",ベース!R46="J")),$BE$80,"")</f>
        <v/>
      </c>
      <c r="D80" s="729"/>
      <c r="E80" s="729"/>
      <c r="F80" s="729"/>
      <c r="G80" s="729"/>
      <c r="H80" s="729"/>
      <c r="I80" s="730"/>
      <c r="J80" s="104"/>
      <c r="K80" s="241" t="str">
        <f>IF(AND(C80&lt;&gt;"",J80=""),"←必須項目です",IF(AND(C80="",J80&lt;&gt;""),"←空欄になります",""))</f>
        <v/>
      </c>
      <c r="L80" s="242"/>
      <c r="M80" s="242"/>
      <c r="N80" s="242"/>
      <c r="O80" s="242"/>
      <c r="P80" s="242"/>
      <c r="Q80" s="242"/>
      <c r="R80" s="242"/>
      <c r="S80" s="242"/>
      <c r="T80" s="242"/>
      <c r="U80" s="240"/>
      <c r="V80" s="240"/>
      <c r="W80" s="240"/>
      <c r="X80" s="240"/>
      <c r="Y80" s="242"/>
      <c r="Z80" s="242"/>
      <c r="AA80" s="380"/>
      <c r="AB80" s="380"/>
      <c r="AC80" s="380"/>
      <c r="AD80" s="380"/>
      <c r="AE80" s="380"/>
      <c r="AF80" s="380"/>
      <c r="AG80" s="380"/>
      <c r="AH80" s="381" t="str">
        <f>IF(AND(AJ80&lt;&gt;"",AI80=""),"必須項目です→",IF(AND(AJ80="",AI80&lt;&gt;""),"空欄になります→",""))</f>
        <v/>
      </c>
      <c r="AI80" s="211"/>
      <c r="AJ80" s="834" t="str">
        <f>IF(AND(ベース!R52="LM",OR(ベース!R46="B",ベース!R46="U",ベース!R46="C",ベース!R46="G",ベース!R46="F",ベース!R46="J")),$BF$80,"")</f>
        <v/>
      </c>
      <c r="AK80" s="835"/>
      <c r="AL80" s="835"/>
      <c r="AM80" s="835"/>
      <c r="AN80" s="835"/>
      <c r="AO80" s="836"/>
      <c r="AP80" s="203"/>
      <c r="AQ80" s="449"/>
      <c r="AR80" s="449"/>
      <c r="AS80" s="449"/>
      <c r="AT80" s="449"/>
      <c r="AU80" s="449"/>
      <c r="AV80" s="449"/>
      <c r="AW80" s="449"/>
      <c r="AX80" s="449"/>
      <c r="BC80" s="340" t="s">
        <v>917</v>
      </c>
      <c r="BD80" s="340" t="s">
        <v>892</v>
      </c>
      <c r="BE80" s="340" t="s">
        <v>555</v>
      </c>
      <c r="BF80" s="340" t="s">
        <v>556</v>
      </c>
      <c r="DA80" s="437">
        <v>17</v>
      </c>
      <c r="DB80" s="12" t="s">
        <v>373</v>
      </c>
      <c r="DC80" s="300"/>
      <c r="DD80" s="300"/>
      <c r="DE80" s="446" t="str">
        <f t="shared" si="32"/>
        <v/>
      </c>
      <c r="DF80" s="300"/>
      <c r="DG80" s="300"/>
      <c r="DH80" s="300"/>
    </row>
    <row r="81" spans="1:112" ht="15" customHeight="1" x14ac:dyDescent="0.15">
      <c r="B81" s="807"/>
      <c r="C81" s="850" t="s">
        <v>246</v>
      </c>
      <c r="D81" s="851"/>
      <c r="E81" s="852"/>
      <c r="F81" s="784" t="s">
        <v>740</v>
      </c>
      <c r="G81" s="785"/>
      <c r="H81" s="785"/>
      <c r="I81" s="786"/>
      <c r="J81" s="727" t="s">
        <v>502</v>
      </c>
      <c r="K81" s="141"/>
      <c r="L81" s="141"/>
      <c r="M81" s="141"/>
      <c r="N81" s="141"/>
      <c r="O81" s="141"/>
      <c r="P81" s="141"/>
      <c r="Q81" s="141"/>
      <c r="R81" s="141"/>
      <c r="S81" s="141"/>
      <c r="T81" s="141"/>
      <c r="U81" s="141"/>
      <c r="V81" s="141"/>
      <c r="W81" s="141"/>
      <c r="X81" s="141"/>
      <c r="Y81" s="141"/>
      <c r="Z81" s="141"/>
      <c r="AA81" s="359"/>
      <c r="AB81" s="359"/>
      <c r="AC81" s="359"/>
      <c r="AD81" s="359"/>
      <c r="AE81" s="359"/>
      <c r="AF81" s="359"/>
      <c r="AG81" s="359"/>
      <c r="AH81" s="359"/>
      <c r="AI81" s="727" t="s">
        <v>502</v>
      </c>
      <c r="AJ81" s="787"/>
      <c r="AK81" s="788"/>
      <c r="AL81" s="788"/>
      <c r="AM81" s="788"/>
      <c r="AN81" s="788"/>
      <c r="AO81" s="789"/>
      <c r="AP81" s="198" t="s">
        <v>502</v>
      </c>
      <c r="AQ81" s="417"/>
      <c r="AR81" s="417"/>
      <c r="AS81" s="417"/>
      <c r="AT81" s="417"/>
      <c r="AU81" s="417"/>
      <c r="AV81" s="417"/>
      <c r="AW81" s="417"/>
      <c r="AX81" s="417"/>
      <c r="BB81" s="340" t="s">
        <v>453</v>
      </c>
      <c r="BC81" s="340" t="s">
        <v>454</v>
      </c>
      <c r="BD81" s="340" t="s">
        <v>488</v>
      </c>
      <c r="DA81" s="437">
        <v>18</v>
      </c>
      <c r="DB81" s="12" t="s">
        <v>964</v>
      </c>
      <c r="DC81" s="300"/>
      <c r="DD81" s="300"/>
      <c r="DE81" s="446" t="str">
        <f t="shared" si="32"/>
        <v/>
      </c>
      <c r="DF81" s="300"/>
      <c r="DG81" s="300"/>
      <c r="DH81" s="300"/>
    </row>
    <row r="82" spans="1:112" ht="15" customHeight="1" x14ac:dyDescent="0.15">
      <c r="B82" s="807"/>
      <c r="C82" s="853"/>
      <c r="D82" s="854"/>
      <c r="E82" s="855"/>
      <c r="F82" s="784" t="s">
        <v>741</v>
      </c>
      <c r="G82" s="785"/>
      <c r="H82" s="785"/>
      <c r="I82" s="786"/>
      <c r="J82" s="725"/>
      <c r="K82" s="141"/>
      <c r="L82" s="141"/>
      <c r="M82" s="141"/>
      <c r="N82" s="141"/>
      <c r="O82" s="141"/>
      <c r="P82" s="141"/>
      <c r="Q82" s="141"/>
      <c r="R82" s="141"/>
      <c r="S82" s="141"/>
      <c r="T82" s="141"/>
      <c r="U82" s="141"/>
      <c r="V82" s="141"/>
      <c r="W82" s="141"/>
      <c r="X82" s="141"/>
      <c r="Y82" s="141"/>
      <c r="Z82" s="141"/>
      <c r="AA82" s="359"/>
      <c r="AB82" s="359"/>
      <c r="AC82" s="359"/>
      <c r="AD82" s="359"/>
      <c r="AE82" s="359"/>
      <c r="AF82" s="359"/>
      <c r="AG82" s="359"/>
      <c r="AH82" s="359"/>
      <c r="AI82" s="725"/>
      <c r="AJ82" s="787"/>
      <c r="AK82" s="788"/>
      <c r="AL82" s="788"/>
      <c r="AM82" s="788"/>
      <c r="AN82" s="788"/>
      <c r="AO82" s="789"/>
      <c r="AP82" s="198" t="s">
        <v>742</v>
      </c>
      <c r="AQ82" s="417"/>
      <c r="AR82" s="417"/>
      <c r="AS82" s="417"/>
      <c r="AT82" s="417"/>
      <c r="AU82" s="417"/>
      <c r="AV82" s="417"/>
      <c r="AW82" s="417"/>
      <c r="AX82" s="417"/>
      <c r="BB82" s="340" t="s">
        <v>455</v>
      </c>
      <c r="BC82" s="340" t="s">
        <v>456</v>
      </c>
      <c r="BD82" s="340" t="s">
        <v>457</v>
      </c>
      <c r="BE82" s="340" t="s">
        <v>458</v>
      </c>
      <c r="DA82" s="437">
        <v>19</v>
      </c>
      <c r="DB82" s="12" t="s">
        <v>965</v>
      </c>
      <c r="DC82" s="300"/>
      <c r="DD82" s="300"/>
      <c r="DE82" s="446" t="str">
        <f t="shared" si="32"/>
        <v/>
      </c>
      <c r="DF82" s="300"/>
      <c r="DG82" s="300"/>
      <c r="DH82" s="300"/>
    </row>
    <row r="83" spans="1:112" ht="12" customHeight="1" x14ac:dyDescent="0.15">
      <c r="B83" s="808"/>
      <c r="C83" s="790" t="str">
        <f>IF(COUNTIF(K83:AH83,"X")&gt;0,$BB$83,IF(COUNTIF(K83:AH83,"XX")&gt;0,$BC$83,""))</f>
        <v/>
      </c>
      <c r="D83" s="791"/>
      <c r="E83" s="791"/>
      <c r="F83" s="791"/>
      <c r="G83" s="791"/>
      <c r="H83" s="791"/>
      <c r="I83" s="792"/>
      <c r="J83" s="726"/>
      <c r="K83" s="263" t="str">
        <f t="shared" ref="K83:AH83" si="37">IF(AND(K12=5,COUNTIF(K81:K82,"LL")&gt;0),"XX",IF(AND(K12=3,COUNTIF(K81:K82,"MM")&gt;0),"X",""))</f>
        <v/>
      </c>
      <c r="L83" s="263" t="str">
        <f t="shared" si="37"/>
        <v/>
      </c>
      <c r="M83" s="263" t="str">
        <f t="shared" si="37"/>
        <v/>
      </c>
      <c r="N83" s="263" t="str">
        <f t="shared" si="37"/>
        <v/>
      </c>
      <c r="O83" s="263" t="str">
        <f t="shared" si="37"/>
        <v/>
      </c>
      <c r="P83" s="263" t="str">
        <f t="shared" si="37"/>
        <v/>
      </c>
      <c r="Q83" s="263" t="str">
        <f t="shared" si="37"/>
        <v/>
      </c>
      <c r="R83" s="263" t="str">
        <f t="shared" si="37"/>
        <v/>
      </c>
      <c r="S83" s="263" t="str">
        <f t="shared" si="37"/>
        <v/>
      </c>
      <c r="T83" s="263" t="str">
        <f t="shared" si="37"/>
        <v/>
      </c>
      <c r="U83" s="263" t="str">
        <f t="shared" si="37"/>
        <v/>
      </c>
      <c r="V83" s="263" t="str">
        <f t="shared" si="37"/>
        <v/>
      </c>
      <c r="W83" s="263" t="str">
        <f t="shared" si="37"/>
        <v/>
      </c>
      <c r="X83" s="263" t="str">
        <f t="shared" si="37"/>
        <v/>
      </c>
      <c r="Y83" s="263" t="str">
        <f t="shared" si="37"/>
        <v/>
      </c>
      <c r="Z83" s="263" t="str">
        <f t="shared" si="37"/>
        <v/>
      </c>
      <c r="AA83" s="374" t="str">
        <f t="shared" si="37"/>
        <v/>
      </c>
      <c r="AB83" s="374" t="str">
        <f t="shared" si="37"/>
        <v/>
      </c>
      <c r="AC83" s="374" t="str">
        <f t="shared" si="37"/>
        <v/>
      </c>
      <c r="AD83" s="374" t="str">
        <f t="shared" si="37"/>
        <v/>
      </c>
      <c r="AE83" s="374" t="str">
        <f t="shared" si="37"/>
        <v/>
      </c>
      <c r="AF83" s="374" t="str">
        <f t="shared" si="37"/>
        <v/>
      </c>
      <c r="AG83" s="374" t="str">
        <f t="shared" si="37"/>
        <v/>
      </c>
      <c r="AH83" s="374" t="str">
        <f t="shared" si="37"/>
        <v/>
      </c>
      <c r="AI83" s="726"/>
      <c r="AJ83" s="804"/>
      <c r="AK83" s="805"/>
      <c r="AL83" s="805"/>
      <c r="AM83" s="805"/>
      <c r="AN83" s="805"/>
      <c r="AO83" s="806"/>
      <c r="AP83" s="262"/>
      <c r="AQ83" s="417"/>
      <c r="AR83" s="417"/>
      <c r="AS83" s="417"/>
      <c r="AT83" s="417"/>
      <c r="AU83" s="417"/>
      <c r="AV83" s="417"/>
      <c r="AW83" s="417"/>
      <c r="AX83" s="417"/>
      <c r="BB83" s="340" t="s">
        <v>572</v>
      </c>
      <c r="BC83" s="340" t="s">
        <v>573</v>
      </c>
      <c r="DA83" s="437">
        <v>20</v>
      </c>
      <c r="DB83" s="12" t="s">
        <v>966</v>
      </c>
      <c r="DC83" s="300"/>
      <c r="DD83" s="300"/>
      <c r="DE83" s="446" t="str">
        <f t="shared" si="32"/>
        <v/>
      </c>
      <c r="DF83" s="300"/>
      <c r="DG83" s="300"/>
      <c r="DH83" s="300"/>
    </row>
    <row r="84" spans="1:112" ht="15" customHeight="1" x14ac:dyDescent="0.15">
      <c r="B84" s="807" t="s">
        <v>247</v>
      </c>
      <c r="C84" s="524" t="s">
        <v>248</v>
      </c>
      <c r="D84" s="556"/>
      <c r="E84" s="556"/>
      <c r="F84" s="556"/>
      <c r="G84" s="556"/>
      <c r="H84" s="556"/>
      <c r="I84" s="557"/>
      <c r="J84" s="338"/>
      <c r="K84" s="235" t="str">
        <f>IF(OR(ベース!$R$46="U",ベース!$R$46="C",ベース!$R$46="G"),$BB$82,IF(OR(ベース!$R$46="D",ベース!$R$46="E",ベース!$R$46="H"),$BC$82,""))</f>
        <v/>
      </c>
      <c r="AH84" s="237" t="str">
        <f>IF(OR(ベース!$R$46="D",ベース!$R$46="E",ベース!$R$46="H"),$BD$82,IF(OR(ベース!$R$46="U",ベース!$R$46="C",ベース!$R$46="G"),$BE$82,""))</f>
        <v/>
      </c>
      <c r="AI84" s="339"/>
      <c r="AJ84" s="842"/>
      <c r="AK84" s="843"/>
      <c r="AL84" s="843"/>
      <c r="AM84" s="843"/>
      <c r="AN84" s="843"/>
      <c r="AO84" s="844"/>
      <c r="AP84" s="200" t="s">
        <v>502</v>
      </c>
      <c r="AQ84" s="417"/>
      <c r="AR84" s="417"/>
      <c r="AS84" s="417"/>
      <c r="AT84" s="417"/>
      <c r="AU84" s="417"/>
      <c r="AV84" s="417"/>
      <c r="AW84" s="417"/>
      <c r="AX84" s="417"/>
      <c r="BB84" s="340" t="s">
        <v>455</v>
      </c>
      <c r="BC84" s="340" t="s">
        <v>459</v>
      </c>
      <c r="BD84" s="340" t="s">
        <v>457</v>
      </c>
      <c r="BE84" s="340" t="s">
        <v>460</v>
      </c>
      <c r="DA84" s="437">
        <v>21</v>
      </c>
      <c r="DB84" s="12" t="s">
        <v>967</v>
      </c>
      <c r="DC84" s="300"/>
      <c r="DD84" s="300"/>
      <c r="DE84" s="446" t="str">
        <f t="shared" si="32"/>
        <v/>
      </c>
      <c r="DF84" s="300"/>
      <c r="DG84" s="300"/>
      <c r="DH84" s="300"/>
    </row>
    <row r="85" spans="1:112" ht="15" customHeight="1" x14ac:dyDescent="0.15">
      <c r="B85" s="807"/>
      <c r="C85" s="550" t="s">
        <v>249</v>
      </c>
      <c r="D85" s="856"/>
      <c r="E85" s="856"/>
      <c r="F85" s="856"/>
      <c r="G85" s="856"/>
      <c r="H85" s="856"/>
      <c r="I85" s="857"/>
      <c r="J85" s="211"/>
      <c r="K85" s="235" t="str">
        <f>IF(OR(ベース!$R$46="U",ベース!$R$46="C",ベース!$R$46="G",ベース!$R$46="F"),$BB$84,IF(ベース!$R$46="E",$BB$84,IF(OR(ベース!$R$46="D",ベース!$R$46="H"),$BC$84,"")))</f>
        <v/>
      </c>
      <c r="AH85" s="237" t="str">
        <f>IF(OR(ベース!$R$46="D",ベース!$R$46="E",ベース!$R$46="H",ベース!$R$46="F"),$BD$84,IF(ベース!$R$46="C",$BD$84,IF(OR(ベース!$R$46="U",ベース!$R$46="G"),$BE$84,"")))</f>
        <v/>
      </c>
      <c r="AI85" s="212"/>
      <c r="AJ85" s="842"/>
      <c r="AK85" s="843"/>
      <c r="AL85" s="843"/>
      <c r="AM85" s="843"/>
      <c r="AN85" s="843"/>
      <c r="AO85" s="844"/>
      <c r="AP85" s="198" t="s">
        <v>502</v>
      </c>
      <c r="BB85" s="340" t="s">
        <v>455</v>
      </c>
      <c r="BC85" s="340" t="s">
        <v>456</v>
      </c>
      <c r="BD85" s="340" t="s">
        <v>457</v>
      </c>
      <c r="BE85" s="340" t="s">
        <v>458</v>
      </c>
      <c r="BF85" s="340" t="s">
        <v>159</v>
      </c>
      <c r="DA85" s="437">
        <v>22</v>
      </c>
      <c r="DB85" s="12" t="s">
        <v>968</v>
      </c>
      <c r="DC85" s="300"/>
      <c r="DD85" s="300"/>
      <c r="DE85" s="446" t="str">
        <f t="shared" si="32"/>
        <v/>
      </c>
      <c r="DF85" s="300"/>
      <c r="DG85" s="300"/>
      <c r="DH85" s="300"/>
    </row>
    <row r="86" spans="1:112" ht="15" customHeight="1" x14ac:dyDescent="0.15">
      <c r="B86" s="807"/>
      <c r="C86" s="550" t="s">
        <v>250</v>
      </c>
      <c r="D86" s="845"/>
      <c r="E86" s="845"/>
      <c r="F86" s="845"/>
      <c r="G86" s="845"/>
      <c r="H86" s="845"/>
      <c r="I86" s="846"/>
      <c r="J86" s="211"/>
      <c r="K86" s="235" t="str">
        <f>IF(OR(ベース!$R$46="U",ベース!$R$46="D",ベース!$R$46="B",ベース!$R$46="C",ベース!$R$46="E",ベース!$R$46="F",),$BB$85,IF(ベース!$R$46="G",$BB$85,IF(ベース!$R$46="H",$BC$85,"")))</f>
        <v/>
      </c>
      <c r="AH86" s="237" t="str">
        <f>IF(OR(ベース!$R$46="U",ベース!$R$46="D",ベース!$R$46="B",ベース!$R$46="C",ベース!$R$46="E",ベース!$R$46="F",),$BD$85,IF(ベース!$R$46="H",$BD$85,IF(ベース!$R$46="G",$BE$85,"")))</f>
        <v/>
      </c>
      <c r="AI86" s="212"/>
      <c r="AJ86" s="842"/>
      <c r="AK86" s="843"/>
      <c r="AL86" s="843"/>
      <c r="AM86" s="843"/>
      <c r="AN86" s="843"/>
      <c r="AO86" s="844"/>
      <c r="AP86" s="198" t="s">
        <v>481</v>
      </c>
      <c r="BB86" s="340" t="s">
        <v>455</v>
      </c>
      <c r="BC86" s="340" t="s">
        <v>456</v>
      </c>
      <c r="BD86" s="340" t="s">
        <v>457</v>
      </c>
      <c r="BE86" s="340" t="s">
        <v>458</v>
      </c>
      <c r="BF86" s="340" t="s">
        <v>159</v>
      </c>
      <c r="DA86" s="437">
        <v>23</v>
      </c>
      <c r="DB86" s="12" t="s">
        <v>969</v>
      </c>
      <c r="DC86" s="300"/>
      <c r="DD86" s="300"/>
      <c r="DE86" s="446" t="str">
        <f t="shared" si="32"/>
        <v/>
      </c>
      <c r="DF86" s="300"/>
      <c r="DG86" s="300"/>
      <c r="DH86" s="300"/>
    </row>
    <row r="87" spans="1:112" ht="12" customHeight="1" x14ac:dyDescent="0.15">
      <c r="B87" s="808"/>
      <c r="C87" s="518" t="s">
        <v>251</v>
      </c>
      <c r="D87" s="519"/>
      <c r="E87" s="519"/>
      <c r="F87" s="519"/>
      <c r="G87" s="519"/>
      <c r="H87" s="519"/>
      <c r="I87" s="520"/>
      <c r="J87" s="213"/>
      <c r="K87" s="236" t="str">
        <f>IF(OR(ベース!$R$46="U",ベース!$R$46="D",ベース!$R$46="B",ベース!$R$46="C",ベース!$R$46="E",ベース!$R$46="F",),$BB$85,IF(ベース!$R$46="G",$BB$85,IF(ベース!$R$46="H",$BC$85,"")))</f>
        <v/>
      </c>
      <c r="L87" s="214"/>
      <c r="M87" s="214"/>
      <c r="N87" s="214"/>
      <c r="O87" s="214"/>
      <c r="P87" s="214"/>
      <c r="Q87" s="214"/>
      <c r="R87" s="214"/>
      <c r="S87" s="214"/>
      <c r="T87" s="214"/>
      <c r="U87" s="214"/>
      <c r="V87" s="214"/>
      <c r="W87" s="214"/>
      <c r="X87" s="214"/>
      <c r="Y87" s="214"/>
      <c r="Z87" s="214"/>
      <c r="AA87" s="214"/>
      <c r="AB87" s="214"/>
      <c r="AC87" s="214"/>
      <c r="AD87" s="214"/>
      <c r="AE87" s="214"/>
      <c r="AF87" s="214"/>
      <c r="AG87" s="214"/>
      <c r="AH87" s="237" t="str">
        <f>IF(OR(ベース!$R$46="U",ベース!$R$46="D",ベース!$R$46="B",ベース!$R$46="C",ベース!$R$46="E",ベース!$R$46="F",),$BD$85,IF(ベース!$R$46="H",$BD$85,IF(ベース!$R$46="G",$BE$85,"")))</f>
        <v/>
      </c>
      <c r="AI87" s="215"/>
      <c r="AJ87" s="847"/>
      <c r="AK87" s="848"/>
      <c r="AL87" s="848"/>
      <c r="AM87" s="848"/>
      <c r="AN87" s="848"/>
      <c r="AO87" s="849"/>
      <c r="AP87" s="206" t="s">
        <v>502</v>
      </c>
      <c r="DA87" s="437">
        <v>24</v>
      </c>
      <c r="DB87" s="12" t="s">
        <v>970</v>
      </c>
      <c r="DC87" s="300"/>
      <c r="DD87" s="300"/>
      <c r="DE87" s="446" t="str">
        <f t="shared" si="32"/>
        <v/>
      </c>
      <c r="DF87" s="300"/>
      <c r="DG87" s="300"/>
      <c r="DH87" s="300"/>
    </row>
    <row r="88" spans="1:112" ht="14.25" x14ac:dyDescent="0.15">
      <c r="B88" s="793"/>
      <c r="C88" s="794"/>
      <c r="D88" s="794"/>
      <c r="E88" s="794"/>
      <c r="F88" s="794"/>
      <c r="G88" s="794"/>
      <c r="H88" s="794"/>
      <c r="I88" s="795"/>
      <c r="J88" s="799" t="s">
        <v>504</v>
      </c>
      <c r="K88" s="142" t="str">
        <f t="shared" ref="K88:Z88" si="38">IF(K9="","",K9)</f>
        <v/>
      </c>
      <c r="L88" s="142" t="str">
        <f t="shared" si="38"/>
        <v/>
      </c>
      <c r="M88" s="142" t="str">
        <f t="shared" si="38"/>
        <v/>
      </c>
      <c r="N88" s="142" t="str">
        <f t="shared" si="38"/>
        <v/>
      </c>
      <c r="O88" s="142" t="str">
        <f t="shared" si="38"/>
        <v/>
      </c>
      <c r="P88" s="142" t="str">
        <f t="shared" si="38"/>
        <v/>
      </c>
      <c r="Q88" s="142" t="str">
        <f t="shared" si="38"/>
        <v/>
      </c>
      <c r="R88" s="142" t="str">
        <f t="shared" si="38"/>
        <v/>
      </c>
      <c r="S88" s="142" t="str">
        <f t="shared" si="38"/>
        <v/>
      </c>
      <c r="T88" s="142" t="str">
        <f t="shared" si="38"/>
        <v/>
      </c>
      <c r="U88" s="142" t="str">
        <f t="shared" si="38"/>
        <v/>
      </c>
      <c r="V88" s="142" t="str">
        <f t="shared" si="38"/>
        <v/>
      </c>
      <c r="W88" s="142" t="str">
        <f t="shared" si="38"/>
        <v/>
      </c>
      <c r="X88" s="142" t="str">
        <f t="shared" si="38"/>
        <v/>
      </c>
      <c r="Y88" s="142" t="str">
        <f t="shared" si="38"/>
        <v/>
      </c>
      <c r="Z88" s="142" t="str">
        <f t="shared" si="38"/>
        <v/>
      </c>
      <c r="AA88" s="391"/>
      <c r="AB88" s="391"/>
      <c r="AC88" s="391"/>
      <c r="AD88" s="391"/>
      <c r="AE88" s="391"/>
      <c r="AF88" s="391"/>
      <c r="AG88" s="391"/>
      <c r="AH88" s="391"/>
      <c r="AI88" s="799" t="s">
        <v>505</v>
      </c>
      <c r="AJ88" s="801"/>
      <c r="AK88" s="802"/>
      <c r="AL88" s="802"/>
      <c r="AM88" s="802"/>
      <c r="AN88" s="802"/>
      <c r="AO88" s="803"/>
      <c r="AP88" s="832"/>
      <c r="BB88" s="340" t="s">
        <v>557</v>
      </c>
      <c r="BC88" s="340" t="s">
        <v>558</v>
      </c>
      <c r="DA88" s="437">
        <v>25</v>
      </c>
      <c r="DB88" s="12" t="s">
        <v>971</v>
      </c>
      <c r="DC88" s="300"/>
      <c r="DD88" s="300"/>
      <c r="DE88" s="446" t="str">
        <f t="shared" si="32"/>
        <v/>
      </c>
      <c r="DF88" s="300"/>
      <c r="DG88" s="300"/>
      <c r="DH88" s="300"/>
    </row>
    <row r="89" spans="1:112" x14ac:dyDescent="0.15">
      <c r="A89" s="113"/>
      <c r="B89" s="796"/>
      <c r="C89" s="797"/>
      <c r="D89" s="797"/>
      <c r="E89" s="797"/>
      <c r="F89" s="797"/>
      <c r="G89" s="797"/>
      <c r="H89" s="797"/>
      <c r="I89" s="798"/>
      <c r="J89" s="800"/>
      <c r="K89" s="185">
        <v>1</v>
      </c>
      <c r="L89" s="186">
        <v>2</v>
      </c>
      <c r="M89" s="186">
        <v>3</v>
      </c>
      <c r="N89" s="186">
        <v>4</v>
      </c>
      <c r="O89" s="186">
        <v>5</v>
      </c>
      <c r="P89" s="186">
        <v>6</v>
      </c>
      <c r="Q89" s="186">
        <v>7</v>
      </c>
      <c r="R89" s="186">
        <v>8</v>
      </c>
      <c r="S89" s="186">
        <v>9</v>
      </c>
      <c r="T89" s="186">
        <v>10</v>
      </c>
      <c r="U89" s="186">
        <v>11</v>
      </c>
      <c r="V89" s="186">
        <v>12</v>
      </c>
      <c r="W89" s="186">
        <v>13</v>
      </c>
      <c r="X89" s="186">
        <v>14</v>
      </c>
      <c r="Y89" s="186">
        <v>15</v>
      </c>
      <c r="Z89" s="186">
        <v>16</v>
      </c>
      <c r="AA89" s="392"/>
      <c r="AB89" s="392"/>
      <c r="AC89" s="392"/>
      <c r="AD89" s="392"/>
      <c r="AE89" s="392"/>
      <c r="AF89" s="392"/>
      <c r="AG89" s="392"/>
      <c r="AH89" s="392"/>
      <c r="AI89" s="800"/>
      <c r="AJ89" s="804"/>
      <c r="AK89" s="805"/>
      <c r="AL89" s="805"/>
      <c r="AM89" s="805"/>
      <c r="AN89" s="805"/>
      <c r="AO89" s="806"/>
      <c r="AP89" s="833"/>
      <c r="DA89" s="437">
        <v>26</v>
      </c>
      <c r="DB89" s="12" t="s">
        <v>972</v>
      </c>
      <c r="DC89" s="300"/>
      <c r="DD89" s="300"/>
      <c r="DE89" s="446" t="str">
        <f t="shared" si="32"/>
        <v/>
      </c>
      <c r="DF89" s="300"/>
      <c r="DG89" s="300"/>
      <c r="DH89" s="300"/>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53"/>
      <c r="AA90" s="113"/>
      <c r="AB90" s="113"/>
      <c r="AC90" s="113"/>
      <c r="AD90" s="113"/>
      <c r="AE90" s="113"/>
      <c r="AF90" s="113"/>
      <c r="AG90" s="113"/>
      <c r="AH90" s="113"/>
      <c r="AI90" s="113"/>
      <c r="AJ90" s="113"/>
      <c r="AK90" s="113"/>
      <c r="AL90" s="113"/>
      <c r="AM90" s="113"/>
      <c r="AN90" s="113"/>
      <c r="AO90" s="113"/>
      <c r="AP90" s="113"/>
      <c r="BB90" s="340" t="s">
        <v>486</v>
      </c>
      <c r="BC90" s="340" t="s">
        <v>487</v>
      </c>
      <c r="DA90" s="437">
        <v>27</v>
      </c>
      <c r="DB90" s="12" t="s">
        <v>973</v>
      </c>
      <c r="DC90" s="300"/>
      <c r="DD90" s="300"/>
      <c r="DE90" s="446" t="str">
        <f t="shared" si="32"/>
        <v/>
      </c>
      <c r="DF90" s="300"/>
      <c r="DG90" s="300"/>
      <c r="DH90" s="300"/>
    </row>
    <row r="91" spans="1:112" hidden="1" x14ac:dyDescent="0.15">
      <c r="A91" s="113"/>
      <c r="B91" s="113"/>
      <c r="C91" s="253"/>
      <c r="D91" s="113"/>
      <c r="E91" s="113"/>
      <c r="F91" s="113"/>
      <c r="G91" s="113"/>
      <c r="H91" s="113"/>
      <c r="I91" s="113"/>
      <c r="J91" s="113"/>
      <c r="K91" s="113" t="str">
        <f t="shared" ref="K91:AH91" si="39">LEFT(K77,1)</f>
        <v/>
      </c>
      <c r="L91" s="113" t="str">
        <f t="shared" si="39"/>
        <v/>
      </c>
      <c r="M91" s="113" t="str">
        <f t="shared" si="39"/>
        <v/>
      </c>
      <c r="N91" s="113" t="str">
        <f t="shared" si="39"/>
        <v/>
      </c>
      <c r="O91" s="113" t="str">
        <f t="shared" si="39"/>
        <v/>
      </c>
      <c r="P91" s="113" t="str">
        <f t="shared" si="39"/>
        <v/>
      </c>
      <c r="Q91" s="113" t="str">
        <f t="shared" si="39"/>
        <v/>
      </c>
      <c r="R91" s="113" t="str">
        <f t="shared" si="39"/>
        <v/>
      </c>
      <c r="S91" s="113" t="str">
        <f t="shared" si="39"/>
        <v/>
      </c>
      <c r="T91" s="113" t="str">
        <f t="shared" si="39"/>
        <v/>
      </c>
      <c r="U91" s="113" t="str">
        <f t="shared" si="39"/>
        <v/>
      </c>
      <c r="V91" s="113" t="str">
        <f t="shared" si="39"/>
        <v/>
      </c>
      <c r="W91" s="113" t="str">
        <f t="shared" si="39"/>
        <v/>
      </c>
      <c r="X91" s="113" t="str">
        <f t="shared" si="39"/>
        <v/>
      </c>
      <c r="Y91" s="113" t="str">
        <f t="shared" si="39"/>
        <v/>
      </c>
      <c r="Z91" s="113" t="str">
        <f t="shared" si="39"/>
        <v/>
      </c>
      <c r="AA91" s="113" t="str">
        <f t="shared" si="39"/>
        <v/>
      </c>
      <c r="AB91" s="113" t="str">
        <f t="shared" si="39"/>
        <v/>
      </c>
      <c r="AC91" s="113" t="str">
        <f t="shared" si="39"/>
        <v/>
      </c>
      <c r="AD91" s="113" t="str">
        <f t="shared" si="39"/>
        <v/>
      </c>
      <c r="AE91" s="113" t="str">
        <f t="shared" si="39"/>
        <v/>
      </c>
      <c r="AF91" s="113" t="str">
        <f t="shared" si="39"/>
        <v/>
      </c>
      <c r="AG91" s="113" t="str">
        <f t="shared" si="39"/>
        <v/>
      </c>
      <c r="AH91" s="113" t="str">
        <f t="shared" si="39"/>
        <v/>
      </c>
      <c r="AI91" s="99"/>
      <c r="AJ91" s="99">
        <f>COUNTIF(K91:AH91,"C")</f>
        <v>0</v>
      </c>
      <c r="AK91" s="99">
        <f>COUNTIF(K91:AH91,"L")</f>
        <v>0</v>
      </c>
      <c r="AL91" s="99">
        <f>COUNTIF(K91:AH91,"B")</f>
        <v>0</v>
      </c>
      <c r="AM91" s="99">
        <f>COUNTIF(K91:AH91,"N")</f>
        <v>0</v>
      </c>
      <c r="AN91" s="99"/>
      <c r="AO91" s="99"/>
      <c r="AP91" s="113">
        <f>24-COUNTIF(K91:AH91,"")</f>
        <v>0</v>
      </c>
      <c r="BB91" s="340" t="s">
        <v>461</v>
      </c>
      <c r="BC91" s="340" t="s">
        <v>462</v>
      </c>
      <c r="BD91" s="340" t="s">
        <v>463</v>
      </c>
      <c r="DA91" s="437">
        <v>28</v>
      </c>
      <c r="DB91" s="12" t="s">
        <v>374</v>
      </c>
      <c r="DC91" s="300"/>
      <c r="DD91" s="300"/>
      <c r="DE91" s="446" t="str">
        <f t="shared" si="32"/>
        <v/>
      </c>
      <c r="DF91" s="300"/>
      <c r="DG91" s="300"/>
      <c r="DH91" s="300"/>
    </row>
    <row r="92" spans="1:112" hidden="1" x14ac:dyDescent="0.15">
      <c r="A92" s="113"/>
      <c r="B92" s="113"/>
      <c r="C92" s="254"/>
      <c r="D92" s="255"/>
      <c r="E92" s="255"/>
      <c r="F92" s="255"/>
      <c r="G92" s="255"/>
      <c r="H92" s="255"/>
      <c r="I92" s="254"/>
      <c r="J92" s="113"/>
      <c r="K92" s="113" t="str">
        <f t="shared" ref="K92:AH92" si="40">IF(MID(K77,2,1)&lt;&gt;"N","",MID(K77,2,1))</f>
        <v/>
      </c>
      <c r="L92" s="113" t="str">
        <f t="shared" si="40"/>
        <v/>
      </c>
      <c r="M92" s="113" t="str">
        <f t="shared" si="40"/>
        <v/>
      </c>
      <c r="N92" s="113" t="str">
        <f t="shared" si="40"/>
        <v/>
      </c>
      <c r="O92" s="113" t="str">
        <f t="shared" si="40"/>
        <v/>
      </c>
      <c r="P92" s="113" t="str">
        <f t="shared" si="40"/>
        <v/>
      </c>
      <c r="Q92" s="113" t="str">
        <f t="shared" si="40"/>
        <v/>
      </c>
      <c r="R92" s="113" t="str">
        <f t="shared" si="40"/>
        <v/>
      </c>
      <c r="S92" s="113" t="str">
        <f t="shared" si="40"/>
        <v/>
      </c>
      <c r="T92" s="113" t="str">
        <f t="shared" si="40"/>
        <v/>
      </c>
      <c r="U92" s="113" t="str">
        <f t="shared" si="40"/>
        <v/>
      </c>
      <c r="V92" s="113" t="str">
        <f t="shared" si="40"/>
        <v/>
      </c>
      <c r="W92" s="113" t="str">
        <f t="shared" si="40"/>
        <v/>
      </c>
      <c r="X92" s="113" t="str">
        <f t="shared" si="40"/>
        <v/>
      </c>
      <c r="Y92" s="113" t="str">
        <f t="shared" si="40"/>
        <v/>
      </c>
      <c r="Z92" s="113" t="str">
        <f t="shared" si="40"/>
        <v/>
      </c>
      <c r="AA92" s="113" t="str">
        <f t="shared" si="40"/>
        <v/>
      </c>
      <c r="AB92" s="113" t="str">
        <f t="shared" si="40"/>
        <v/>
      </c>
      <c r="AC92" s="113" t="str">
        <f t="shared" si="40"/>
        <v/>
      </c>
      <c r="AD92" s="113" t="str">
        <f t="shared" si="40"/>
        <v/>
      </c>
      <c r="AE92" s="113" t="str">
        <f t="shared" si="40"/>
        <v/>
      </c>
      <c r="AF92" s="113" t="str">
        <f t="shared" si="40"/>
        <v/>
      </c>
      <c r="AG92" s="113" t="str">
        <f t="shared" si="40"/>
        <v/>
      </c>
      <c r="AH92" s="113" t="str">
        <f t="shared" si="40"/>
        <v/>
      </c>
      <c r="AI92" s="99"/>
      <c r="AJ92" s="99" t="str">
        <f>IF(U80="","",MATCH(U80,BB79:BD79,0))</f>
        <v/>
      </c>
      <c r="AK92" s="256" t="str">
        <f>IF(AJ92="","",INDEX(BB80:BD80,1,AJ92))</f>
        <v/>
      </c>
      <c r="AL92" s="256" t="str">
        <f>IF(AK92="C",$BB$84,IF(AK92="L",$BC$84,IF(AK92="B",$BD$84,"")))</f>
        <v/>
      </c>
      <c r="AM92" s="99"/>
      <c r="AN92" s="99"/>
      <c r="AO92" s="99"/>
      <c r="AP92" s="113"/>
      <c r="DA92" s="437">
        <v>29</v>
      </c>
      <c r="DB92" s="12" t="s">
        <v>375</v>
      </c>
      <c r="DC92" s="300"/>
      <c r="DD92" s="300"/>
      <c r="DE92" s="446" t="str">
        <f t="shared" si="32"/>
        <v/>
      </c>
      <c r="DF92" s="300"/>
      <c r="DG92" s="300"/>
      <c r="DH92" s="300"/>
    </row>
    <row r="93" spans="1:112" hidden="1" x14ac:dyDescent="0.15">
      <c r="A93" s="113"/>
      <c r="B93" s="113"/>
      <c r="C93" s="254"/>
      <c r="D93" s="255"/>
      <c r="E93" s="255"/>
      <c r="F93" s="255"/>
      <c r="G93" s="255"/>
      <c r="H93" s="255"/>
      <c r="I93" s="254"/>
      <c r="J93" s="99" t="s">
        <v>743</v>
      </c>
      <c r="K93" s="113" t="str">
        <f t="shared" ref="K93:AH93" si="41">IF(AND(K91="",K92=""),"",IF(K91="N","N",IF(K92="N","N","")))</f>
        <v/>
      </c>
      <c r="L93" s="113" t="str">
        <f t="shared" si="41"/>
        <v/>
      </c>
      <c r="M93" s="113" t="str">
        <f t="shared" si="41"/>
        <v/>
      </c>
      <c r="N93" s="113" t="str">
        <f t="shared" si="41"/>
        <v/>
      </c>
      <c r="O93" s="113" t="str">
        <f t="shared" si="41"/>
        <v/>
      </c>
      <c r="P93" s="113" t="str">
        <f t="shared" si="41"/>
        <v/>
      </c>
      <c r="Q93" s="113" t="str">
        <f t="shared" si="41"/>
        <v/>
      </c>
      <c r="R93" s="113" t="str">
        <f t="shared" si="41"/>
        <v/>
      </c>
      <c r="S93" s="113" t="str">
        <f t="shared" si="41"/>
        <v/>
      </c>
      <c r="T93" s="113" t="str">
        <f t="shared" si="41"/>
        <v/>
      </c>
      <c r="U93" s="113" t="str">
        <f t="shared" si="41"/>
        <v/>
      </c>
      <c r="V93" s="113" t="str">
        <f t="shared" si="41"/>
        <v/>
      </c>
      <c r="W93" s="113" t="str">
        <f t="shared" si="41"/>
        <v/>
      </c>
      <c r="X93" s="113" t="str">
        <f t="shared" si="41"/>
        <v/>
      </c>
      <c r="Y93" s="113" t="str">
        <f t="shared" si="41"/>
        <v/>
      </c>
      <c r="Z93" s="113" t="str">
        <f t="shared" si="41"/>
        <v/>
      </c>
      <c r="AA93" s="113" t="str">
        <f t="shared" si="41"/>
        <v/>
      </c>
      <c r="AB93" s="113" t="str">
        <f t="shared" si="41"/>
        <v/>
      </c>
      <c r="AC93" s="113" t="str">
        <f t="shared" si="41"/>
        <v/>
      </c>
      <c r="AD93" s="113" t="str">
        <f t="shared" si="41"/>
        <v/>
      </c>
      <c r="AE93" s="113" t="str">
        <f t="shared" si="41"/>
        <v/>
      </c>
      <c r="AF93" s="113" t="str">
        <f t="shared" si="41"/>
        <v/>
      </c>
      <c r="AG93" s="113" t="str">
        <f t="shared" si="41"/>
        <v/>
      </c>
      <c r="AH93" s="113" t="str">
        <f t="shared" si="41"/>
        <v/>
      </c>
      <c r="AI93" s="99"/>
      <c r="AJ93" s="99"/>
      <c r="AK93" s="99"/>
      <c r="AL93" s="99"/>
      <c r="AM93" s="99"/>
      <c r="AN93" s="99"/>
      <c r="AO93" s="99"/>
      <c r="AP93" s="113">
        <f>24-COUNTIF(K93:AH93,"")</f>
        <v>0</v>
      </c>
      <c r="DA93" s="437">
        <v>30</v>
      </c>
      <c r="DB93" s="12" t="s">
        <v>974</v>
      </c>
      <c r="DC93" s="300"/>
      <c r="DD93" s="300"/>
      <c r="DE93" s="446" t="str">
        <f t="shared" si="32"/>
        <v/>
      </c>
      <c r="DF93" s="300"/>
      <c r="DG93" s="300"/>
      <c r="DH93" s="300"/>
    </row>
    <row r="94" spans="1:112" hidden="1" x14ac:dyDescent="0.15">
      <c r="A94" s="113"/>
      <c r="B94" s="113"/>
      <c r="C94" s="254"/>
      <c r="D94" s="255"/>
      <c r="E94" s="255"/>
      <c r="F94" s="255"/>
      <c r="G94" s="255"/>
      <c r="H94" s="255"/>
      <c r="I94" s="254"/>
      <c r="J94" s="113"/>
      <c r="K94" s="113"/>
      <c r="L94" s="113"/>
      <c r="M94" s="113"/>
      <c r="N94" s="255"/>
      <c r="O94" s="254"/>
      <c r="P94" s="255"/>
      <c r="Q94" s="255"/>
      <c r="R94" s="255"/>
      <c r="S94" s="255"/>
      <c r="T94" s="255"/>
      <c r="U94" s="255"/>
      <c r="V94" s="255"/>
      <c r="W94" s="254"/>
      <c r="X94" s="255"/>
      <c r="Y94" s="255"/>
      <c r="Z94" s="254"/>
      <c r="AA94" s="99"/>
      <c r="AB94" s="99"/>
      <c r="AC94" s="99"/>
      <c r="AD94" s="99"/>
      <c r="AE94" s="99"/>
      <c r="AF94" s="99"/>
      <c r="AG94" s="113"/>
      <c r="AH94" s="99"/>
      <c r="AI94" s="99"/>
      <c r="AJ94" s="99"/>
      <c r="AK94" s="99"/>
      <c r="AL94" s="99"/>
      <c r="AM94" s="99"/>
      <c r="AN94" s="99"/>
      <c r="AO94" s="99"/>
      <c r="AP94" s="113"/>
      <c r="DA94" s="437">
        <v>31</v>
      </c>
      <c r="DB94" s="12" t="s">
        <v>376</v>
      </c>
      <c r="DC94" s="300"/>
      <c r="DD94" s="300"/>
      <c r="DE94" s="446" t="str">
        <f t="shared" si="32"/>
        <v/>
      </c>
      <c r="DF94" s="300"/>
      <c r="DG94" s="300"/>
      <c r="DH94" s="300"/>
    </row>
    <row r="95" spans="1:112" hidden="1" x14ac:dyDescent="0.15">
      <c r="A95" s="113"/>
      <c r="B95" s="113"/>
      <c r="C95" s="254"/>
      <c r="D95" s="255"/>
      <c r="E95" s="255"/>
      <c r="F95" s="255"/>
      <c r="G95" s="255"/>
      <c r="H95" s="255"/>
      <c r="I95" s="255"/>
      <c r="J95" s="255"/>
      <c r="K95" s="255"/>
      <c r="L95" s="255"/>
      <c r="M95" s="255"/>
      <c r="N95" s="255"/>
      <c r="O95" s="255"/>
      <c r="P95" s="113"/>
      <c r="Q95" s="113"/>
      <c r="R95" s="113"/>
      <c r="S95" s="113"/>
      <c r="T95" s="113"/>
      <c r="U95" s="113"/>
      <c r="V95" s="113"/>
      <c r="W95" s="113"/>
      <c r="X95" s="113"/>
      <c r="Y95" s="113"/>
      <c r="Z95" s="254"/>
      <c r="AA95" s="99"/>
      <c r="AB95" s="99"/>
      <c r="AC95" s="99"/>
      <c r="AD95" s="99"/>
      <c r="AE95" s="99"/>
      <c r="AF95" s="257"/>
      <c r="AG95" s="113"/>
      <c r="AH95" s="99"/>
      <c r="AI95" s="99"/>
      <c r="AJ95" s="99"/>
      <c r="AK95" s="99"/>
      <c r="AL95" s="99"/>
      <c r="AM95" s="99"/>
      <c r="AN95" s="99"/>
      <c r="AO95" s="99"/>
      <c r="AP95" s="113"/>
      <c r="DA95" s="437">
        <v>32</v>
      </c>
      <c r="DB95" s="12" t="s">
        <v>377</v>
      </c>
      <c r="DC95" s="300"/>
      <c r="DD95" s="300"/>
      <c r="DE95" s="446" t="str">
        <f t="shared" si="32"/>
        <v/>
      </c>
      <c r="DF95" s="300"/>
      <c r="DG95" s="300"/>
      <c r="DH95" s="300"/>
    </row>
    <row r="96" spans="1:112" hidden="1" x14ac:dyDescent="0.15">
      <c r="A96" s="113"/>
      <c r="B96" s="113"/>
      <c r="C96" s="113"/>
      <c r="D96" s="255"/>
      <c r="E96" s="255"/>
      <c r="F96" s="255"/>
      <c r="G96" s="255"/>
      <c r="H96" s="113"/>
      <c r="I96" s="113"/>
      <c r="J96" s="113"/>
      <c r="K96" s="113"/>
      <c r="L96" s="113"/>
      <c r="M96" s="113"/>
      <c r="N96" s="113"/>
      <c r="O96" s="113"/>
      <c r="P96" s="113"/>
      <c r="Q96" s="113"/>
      <c r="R96" s="113"/>
      <c r="S96" s="113"/>
      <c r="T96" s="113"/>
      <c r="U96" s="113"/>
      <c r="V96" s="113"/>
      <c r="W96" s="113"/>
      <c r="X96" s="113"/>
      <c r="Y96" s="113"/>
      <c r="Z96" s="254"/>
      <c r="AA96" s="99"/>
      <c r="AB96" s="99"/>
      <c r="AC96" s="99"/>
      <c r="AD96" s="99"/>
      <c r="AE96" s="99"/>
      <c r="AF96" s="257"/>
      <c r="AG96" s="113"/>
      <c r="AH96" s="99"/>
      <c r="AI96" s="99"/>
      <c r="AJ96" s="99"/>
      <c r="AK96" s="99"/>
      <c r="AL96" s="99"/>
      <c r="AM96" s="99"/>
      <c r="AN96" s="99"/>
      <c r="AO96" s="99"/>
      <c r="AP96" s="113"/>
      <c r="DA96" s="437">
        <v>33</v>
      </c>
      <c r="DB96" s="12" t="s">
        <v>975</v>
      </c>
      <c r="DC96" s="300"/>
      <c r="DD96" s="300"/>
      <c r="DE96" s="446" t="str">
        <f t="shared" si="32"/>
        <v/>
      </c>
      <c r="DF96" s="300"/>
      <c r="DG96" s="300"/>
      <c r="DH96" s="300"/>
    </row>
    <row r="97" spans="1:112" hidden="1" x14ac:dyDescent="0.15">
      <c r="A97" s="113"/>
      <c r="B97" s="113"/>
      <c r="C97" s="113"/>
      <c r="D97" s="255"/>
      <c r="E97" s="255"/>
      <c r="F97" s="255"/>
      <c r="G97" s="255"/>
      <c r="H97" s="113"/>
      <c r="I97" s="113"/>
      <c r="J97" s="113"/>
      <c r="K97" s="113"/>
      <c r="L97" s="113"/>
      <c r="M97" s="113"/>
      <c r="N97" s="113"/>
      <c r="O97" s="113"/>
      <c r="P97" s="113"/>
      <c r="Q97" s="113"/>
      <c r="R97" s="113"/>
      <c r="S97" s="113"/>
      <c r="T97" s="113"/>
      <c r="U97" s="113"/>
      <c r="V97" s="113"/>
      <c r="W97" s="113"/>
      <c r="X97" s="113"/>
      <c r="Y97" s="113"/>
      <c r="Z97" s="254"/>
      <c r="AA97" s="99"/>
      <c r="AB97" s="99"/>
      <c r="AC97" s="99"/>
      <c r="AD97" s="99"/>
      <c r="AE97" s="99"/>
      <c r="AF97" s="99"/>
      <c r="AG97" s="113"/>
      <c r="AH97" s="99"/>
      <c r="AI97" s="99"/>
      <c r="AJ97" s="258"/>
      <c r="AK97" s="258"/>
      <c r="AL97" s="258"/>
      <c r="AM97" s="258"/>
      <c r="AN97" s="258"/>
      <c r="AO97" s="258"/>
      <c r="AP97" s="113"/>
      <c r="BW97" s="12"/>
      <c r="BX97" s="12"/>
      <c r="BY97" s="12"/>
      <c r="BZ97" s="12"/>
      <c r="CA97" s="12"/>
      <c r="CB97" s="12"/>
      <c r="CC97" s="12"/>
      <c r="CD97" s="12"/>
      <c r="CE97" s="12"/>
      <c r="CF97" s="12"/>
      <c r="DA97" s="437">
        <v>34</v>
      </c>
      <c r="DB97" s="12" t="s">
        <v>378</v>
      </c>
      <c r="DC97" s="300"/>
      <c r="DD97" s="300"/>
      <c r="DE97" s="446" t="str">
        <f t="shared" si="32"/>
        <v/>
      </c>
      <c r="DF97" s="300"/>
      <c r="DG97" s="300"/>
      <c r="DH97" s="300"/>
    </row>
    <row r="98" spans="1:112" hidden="1" x14ac:dyDescent="0.15">
      <c r="A98" s="113"/>
      <c r="B98" s="113"/>
      <c r="C98" s="113"/>
      <c r="D98" s="255"/>
      <c r="E98" s="255"/>
      <c r="F98" s="255"/>
      <c r="G98" s="255"/>
      <c r="H98" s="113"/>
      <c r="I98" s="113"/>
      <c r="J98" s="113"/>
      <c r="K98" s="113"/>
      <c r="L98" s="113"/>
      <c r="M98" s="113"/>
      <c r="N98" s="113"/>
      <c r="O98" s="113"/>
      <c r="P98" s="113"/>
      <c r="Q98" s="113"/>
      <c r="R98" s="113"/>
      <c r="S98" s="113"/>
      <c r="T98" s="113"/>
      <c r="U98" s="113"/>
      <c r="V98" s="113"/>
      <c r="W98" s="113"/>
      <c r="X98" s="113"/>
      <c r="Y98" s="113"/>
      <c r="Z98" s="254"/>
      <c r="AA98" s="99"/>
      <c r="AB98" s="99"/>
      <c r="AC98" s="99"/>
      <c r="AD98" s="99"/>
      <c r="AE98" s="99"/>
      <c r="AF98" s="257"/>
      <c r="AG98" s="113"/>
      <c r="AH98" s="113"/>
      <c r="AI98" s="113"/>
      <c r="AJ98" s="113"/>
      <c r="AK98" s="113"/>
      <c r="AL98" s="113"/>
      <c r="AM98" s="113"/>
      <c r="AN98" s="113"/>
      <c r="AO98" s="113"/>
      <c r="AP98" s="113"/>
      <c r="BW98" s="12"/>
      <c r="BX98" s="12"/>
      <c r="BY98" s="12"/>
      <c r="BZ98" s="12"/>
      <c r="CA98" s="12"/>
      <c r="CB98" s="12"/>
      <c r="CC98" s="12"/>
      <c r="CD98" s="12"/>
      <c r="CE98" s="12"/>
      <c r="CF98" s="12"/>
      <c r="DA98" s="437">
        <v>35</v>
      </c>
      <c r="DB98" s="12" t="s">
        <v>379</v>
      </c>
      <c r="DC98" s="300"/>
      <c r="DD98" s="300"/>
      <c r="DE98" s="446" t="str">
        <f t="shared" si="32"/>
        <v/>
      </c>
      <c r="DF98" s="300"/>
      <c r="DG98" s="300"/>
      <c r="DH98" s="300"/>
    </row>
    <row r="99" spans="1:112" ht="14.25" hidden="1" x14ac:dyDescent="0.15">
      <c r="A99" s="113"/>
      <c r="B99" s="113"/>
      <c r="C99" s="113"/>
      <c r="D99" s="257"/>
      <c r="E99" s="259"/>
      <c r="F99" s="259"/>
      <c r="G99" s="259"/>
      <c r="H99" s="113"/>
      <c r="I99" s="113"/>
      <c r="J99" s="113"/>
      <c r="K99" s="177" t="str">
        <f>IF(AND(K9=$BB$9,K35="→"),"X","")</f>
        <v/>
      </c>
      <c r="L99" s="177" t="str">
        <f t="shared" ref="L99:AH99" si="42">IF(AND(L9=$BB$9,L35="→"),"X","")</f>
        <v/>
      </c>
      <c r="M99" s="177" t="str">
        <f t="shared" si="42"/>
        <v/>
      </c>
      <c r="N99" s="177" t="str">
        <f t="shared" si="42"/>
        <v/>
      </c>
      <c r="O99" s="177" t="str">
        <f t="shared" si="42"/>
        <v/>
      </c>
      <c r="P99" s="177" t="str">
        <f t="shared" si="42"/>
        <v/>
      </c>
      <c r="Q99" s="177" t="str">
        <f t="shared" si="42"/>
        <v/>
      </c>
      <c r="R99" s="177" t="str">
        <f t="shared" si="42"/>
        <v/>
      </c>
      <c r="S99" s="177" t="str">
        <f t="shared" si="42"/>
        <v/>
      </c>
      <c r="T99" s="177" t="str">
        <f t="shared" si="42"/>
        <v/>
      </c>
      <c r="U99" s="177" t="str">
        <f t="shared" si="42"/>
        <v/>
      </c>
      <c r="V99" s="177" t="str">
        <f t="shared" si="42"/>
        <v/>
      </c>
      <c r="W99" s="177" t="str">
        <f t="shared" si="42"/>
        <v/>
      </c>
      <c r="X99" s="177" t="str">
        <f t="shared" si="42"/>
        <v/>
      </c>
      <c r="Y99" s="177" t="str">
        <f t="shared" si="42"/>
        <v/>
      </c>
      <c r="Z99" s="177" t="str">
        <f t="shared" si="42"/>
        <v/>
      </c>
      <c r="AA99" s="177" t="str">
        <f t="shared" si="42"/>
        <v/>
      </c>
      <c r="AB99" s="177" t="str">
        <f t="shared" si="42"/>
        <v/>
      </c>
      <c r="AC99" s="177" t="str">
        <f t="shared" si="42"/>
        <v/>
      </c>
      <c r="AD99" s="177" t="str">
        <f t="shared" si="42"/>
        <v/>
      </c>
      <c r="AE99" s="177" t="str">
        <f t="shared" si="42"/>
        <v/>
      </c>
      <c r="AF99" s="177" t="str">
        <f t="shared" si="42"/>
        <v/>
      </c>
      <c r="AG99" s="177" t="str">
        <f t="shared" si="42"/>
        <v/>
      </c>
      <c r="AH99" s="177" t="str">
        <f t="shared" si="42"/>
        <v/>
      </c>
      <c r="AI99" s="94">
        <f>COUNTIF(K99:AH99,"X")</f>
        <v>0</v>
      </c>
      <c r="AJ99" s="113"/>
      <c r="AK99" s="113"/>
      <c r="AL99" s="113"/>
      <c r="AM99" s="113"/>
      <c r="AN99" s="113"/>
      <c r="AO99" s="113"/>
      <c r="AP99" s="113"/>
      <c r="BW99" s="12"/>
      <c r="BX99" s="12"/>
      <c r="BY99" s="12"/>
      <c r="BZ99" s="12"/>
      <c r="CA99" s="12"/>
      <c r="CB99" s="12"/>
      <c r="CC99" s="12"/>
      <c r="CD99" s="12"/>
      <c r="CE99" s="12"/>
      <c r="CF99" s="12"/>
      <c r="DA99" s="437">
        <v>36</v>
      </c>
      <c r="DB99" s="12" t="s">
        <v>976</v>
      </c>
      <c r="DC99" s="300"/>
      <c r="DD99" s="300"/>
      <c r="DE99" s="446" t="str">
        <f t="shared" si="32"/>
        <v/>
      </c>
      <c r="DF99" s="300"/>
      <c r="DG99" s="300"/>
      <c r="DH99" s="300"/>
    </row>
    <row r="100" spans="1:112" ht="14.25" hidden="1" x14ac:dyDescent="0.15">
      <c r="A100" s="113"/>
      <c r="B100" s="113"/>
      <c r="C100" s="113"/>
      <c r="D100" s="257"/>
      <c r="E100" s="260"/>
      <c r="F100" s="260"/>
      <c r="G100" s="260"/>
      <c r="H100" s="113"/>
      <c r="I100" s="113"/>
      <c r="J100" s="113"/>
      <c r="K100" s="177" t="str">
        <f>IF(AND(K9=$BB$9,K38="→"),"X","")</f>
        <v/>
      </c>
      <c r="L100" s="177" t="str">
        <f t="shared" ref="L100:AH100" si="43">IF(AND(L9=$BB$9,L38="→"),"X","")</f>
        <v/>
      </c>
      <c r="M100" s="177" t="str">
        <f t="shared" si="43"/>
        <v/>
      </c>
      <c r="N100" s="177" t="str">
        <f t="shared" si="43"/>
        <v/>
      </c>
      <c r="O100" s="177" t="str">
        <f t="shared" si="43"/>
        <v/>
      </c>
      <c r="P100" s="177" t="str">
        <f t="shared" si="43"/>
        <v/>
      </c>
      <c r="Q100" s="177" t="str">
        <f t="shared" si="43"/>
        <v/>
      </c>
      <c r="R100" s="177" t="str">
        <f t="shared" si="43"/>
        <v/>
      </c>
      <c r="S100" s="177" t="str">
        <f t="shared" si="43"/>
        <v/>
      </c>
      <c r="T100" s="177" t="str">
        <f t="shared" si="43"/>
        <v/>
      </c>
      <c r="U100" s="177" t="str">
        <f t="shared" si="43"/>
        <v/>
      </c>
      <c r="V100" s="177" t="str">
        <f t="shared" si="43"/>
        <v/>
      </c>
      <c r="W100" s="177" t="str">
        <f t="shared" si="43"/>
        <v/>
      </c>
      <c r="X100" s="177" t="str">
        <f t="shared" si="43"/>
        <v/>
      </c>
      <c r="Y100" s="177" t="str">
        <f t="shared" si="43"/>
        <v/>
      </c>
      <c r="Z100" s="177" t="str">
        <f t="shared" si="43"/>
        <v/>
      </c>
      <c r="AA100" s="177" t="str">
        <f t="shared" si="43"/>
        <v/>
      </c>
      <c r="AB100" s="177" t="str">
        <f t="shared" si="43"/>
        <v/>
      </c>
      <c r="AC100" s="177" t="str">
        <f t="shared" si="43"/>
        <v/>
      </c>
      <c r="AD100" s="177" t="str">
        <f t="shared" si="43"/>
        <v/>
      </c>
      <c r="AE100" s="177" t="str">
        <f t="shared" si="43"/>
        <v/>
      </c>
      <c r="AF100" s="177" t="str">
        <f t="shared" si="43"/>
        <v/>
      </c>
      <c r="AG100" s="177" t="str">
        <f t="shared" si="43"/>
        <v/>
      </c>
      <c r="AH100" s="177" t="str">
        <f t="shared" si="43"/>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365</v>
      </c>
      <c r="DC100" s="300"/>
      <c r="DD100" s="300"/>
      <c r="DE100" s="446" t="str">
        <f t="shared" si="32"/>
        <v/>
      </c>
      <c r="DF100" s="300"/>
      <c r="DG100" s="300"/>
      <c r="DH100" s="300"/>
    </row>
    <row r="101" spans="1:112" ht="14.25" hidden="1" x14ac:dyDescent="0.15">
      <c r="A101" s="113"/>
      <c r="B101" s="113"/>
      <c r="C101" s="113"/>
      <c r="D101" s="257"/>
      <c r="E101" s="260"/>
      <c r="F101" s="260"/>
      <c r="G101" s="260"/>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366</v>
      </c>
      <c r="DC101" s="300"/>
      <c r="DD101" s="300"/>
      <c r="DE101" s="446" t="str">
        <f t="shared" si="32"/>
        <v/>
      </c>
      <c r="DF101" s="300"/>
      <c r="DG101" s="300"/>
      <c r="DH101" s="300"/>
    </row>
    <row r="102" spans="1:112" hidden="1" x14ac:dyDescent="0.15">
      <c r="A102" s="113"/>
      <c r="B102" s="113"/>
      <c r="C102" s="113"/>
      <c r="D102" s="257"/>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367</v>
      </c>
      <c r="DC102" s="300"/>
      <c r="DD102" s="300"/>
      <c r="DE102" s="446" t="str">
        <f t="shared" si="32"/>
        <v/>
      </c>
      <c r="DF102" s="300"/>
      <c r="DG102" s="300"/>
      <c r="DH102" s="300"/>
    </row>
    <row r="103" spans="1:112" ht="17.25" hidden="1" x14ac:dyDescent="0.2">
      <c r="A103" s="113"/>
      <c r="B103" s="113"/>
      <c r="C103" s="113"/>
      <c r="D103" s="257"/>
      <c r="E103" s="113"/>
      <c r="F103" s="113"/>
      <c r="G103" s="113"/>
      <c r="H103" s="113"/>
      <c r="I103" s="113"/>
      <c r="J103" s="113"/>
      <c r="K103" s="248" t="s">
        <v>271</v>
      </c>
      <c r="L103" s="248" t="s">
        <v>271</v>
      </c>
      <c r="M103" s="248" t="s">
        <v>271</v>
      </c>
      <c r="N103" s="248" t="s">
        <v>271</v>
      </c>
      <c r="O103" s="248" t="s">
        <v>271</v>
      </c>
      <c r="P103" s="248" t="s">
        <v>271</v>
      </c>
      <c r="Q103" s="248" t="s">
        <v>271</v>
      </c>
      <c r="R103" s="248" t="s">
        <v>271</v>
      </c>
      <c r="S103" s="248" t="s">
        <v>271</v>
      </c>
      <c r="T103" s="248" t="s">
        <v>271</v>
      </c>
      <c r="U103" s="248" t="s">
        <v>271</v>
      </c>
      <c r="V103" s="248" t="s">
        <v>271</v>
      </c>
      <c r="W103" s="248" t="s">
        <v>271</v>
      </c>
      <c r="X103" s="248" t="s">
        <v>271</v>
      </c>
      <c r="Y103" s="248" t="s">
        <v>271</v>
      </c>
      <c r="Z103" s="248" t="s">
        <v>271</v>
      </c>
      <c r="AA103" s="248" t="s">
        <v>271</v>
      </c>
      <c r="AB103" s="248" t="s">
        <v>271</v>
      </c>
      <c r="AC103" s="248" t="s">
        <v>271</v>
      </c>
      <c r="AD103" s="248" t="s">
        <v>271</v>
      </c>
      <c r="AE103" s="248" t="s">
        <v>271</v>
      </c>
      <c r="AF103" s="248" t="s">
        <v>271</v>
      </c>
      <c r="AG103" s="248" t="s">
        <v>271</v>
      </c>
      <c r="AH103" s="248" t="s">
        <v>271</v>
      </c>
      <c r="AI103" s="249"/>
      <c r="AJ103" s="249"/>
      <c r="AK103" s="249"/>
      <c r="AL103" s="249"/>
      <c r="AM103" s="249"/>
      <c r="AN103" s="249"/>
      <c r="AO103" s="249"/>
      <c r="AP103" s="249"/>
      <c r="BW103" s="12"/>
      <c r="BX103" s="12"/>
      <c r="BY103" s="12"/>
      <c r="BZ103" s="12"/>
      <c r="CA103" s="12"/>
      <c r="CB103" s="12"/>
      <c r="CC103" s="12"/>
      <c r="CD103" s="12"/>
      <c r="CE103" s="12"/>
      <c r="CF103" s="12"/>
      <c r="DA103" s="437">
        <v>37</v>
      </c>
      <c r="DB103" s="12" t="s">
        <v>977</v>
      </c>
      <c r="DC103" s="300"/>
      <c r="DD103" s="300"/>
      <c r="DE103" s="446" t="str">
        <f t="shared" si="32"/>
        <v/>
      </c>
      <c r="DF103" s="300"/>
      <c r="DG103" s="300"/>
      <c r="DH103" s="300"/>
    </row>
    <row r="104" spans="1:112" ht="14.25" hidden="1" x14ac:dyDescent="0.15">
      <c r="A104" s="113"/>
      <c r="B104" s="113"/>
      <c r="C104" s="113"/>
      <c r="D104" s="257"/>
      <c r="E104" s="113"/>
      <c r="F104" s="113"/>
      <c r="G104" s="113"/>
      <c r="H104" s="113"/>
      <c r="I104" s="113"/>
      <c r="J104" s="113"/>
      <c r="K104" s="248" t="str">
        <f>IF(K12="","",K12)</f>
        <v/>
      </c>
      <c r="L104" s="248" t="str">
        <f t="shared" ref="L104:AH104" si="44">IF(L12="","",L12)</f>
        <v/>
      </c>
      <c r="M104" s="248" t="str">
        <f t="shared" si="44"/>
        <v/>
      </c>
      <c r="N104" s="248" t="str">
        <f t="shared" si="44"/>
        <v/>
      </c>
      <c r="O104" s="248" t="str">
        <f t="shared" si="44"/>
        <v/>
      </c>
      <c r="P104" s="248" t="str">
        <f t="shared" si="44"/>
        <v/>
      </c>
      <c r="Q104" s="248" t="str">
        <f t="shared" si="44"/>
        <v/>
      </c>
      <c r="R104" s="248" t="str">
        <f t="shared" si="44"/>
        <v/>
      </c>
      <c r="S104" s="248" t="str">
        <f t="shared" si="44"/>
        <v/>
      </c>
      <c r="T104" s="248" t="str">
        <f t="shared" si="44"/>
        <v/>
      </c>
      <c r="U104" s="248" t="str">
        <f t="shared" si="44"/>
        <v/>
      </c>
      <c r="V104" s="248" t="str">
        <f t="shared" si="44"/>
        <v/>
      </c>
      <c r="W104" s="248" t="str">
        <f t="shared" si="44"/>
        <v/>
      </c>
      <c r="X104" s="248" t="str">
        <f t="shared" si="44"/>
        <v/>
      </c>
      <c r="Y104" s="248" t="str">
        <f t="shared" si="44"/>
        <v/>
      </c>
      <c r="Z104" s="248" t="str">
        <f t="shared" si="44"/>
        <v/>
      </c>
      <c r="AA104" s="248" t="str">
        <f t="shared" si="44"/>
        <v/>
      </c>
      <c r="AB104" s="248" t="str">
        <f t="shared" si="44"/>
        <v/>
      </c>
      <c r="AC104" s="248" t="str">
        <f t="shared" si="44"/>
        <v/>
      </c>
      <c r="AD104" s="248" t="str">
        <f t="shared" si="44"/>
        <v/>
      </c>
      <c r="AE104" s="248" t="str">
        <f t="shared" si="44"/>
        <v/>
      </c>
      <c r="AF104" s="248" t="str">
        <f t="shared" si="44"/>
        <v/>
      </c>
      <c r="AG104" s="248" t="str">
        <f t="shared" si="44"/>
        <v/>
      </c>
      <c r="AH104" s="248" t="str">
        <f t="shared" si="44"/>
        <v/>
      </c>
      <c r="AI104" s="250"/>
      <c r="AJ104" s="250"/>
      <c r="AK104" s="250"/>
      <c r="AL104" s="250"/>
      <c r="AM104" s="250"/>
      <c r="AN104" s="250"/>
      <c r="AO104" s="250"/>
      <c r="AP104" s="250"/>
      <c r="BW104" s="12"/>
      <c r="BX104" s="12"/>
      <c r="BY104" s="12"/>
      <c r="BZ104" s="12"/>
      <c r="CA104" s="12"/>
      <c r="CB104" s="12"/>
      <c r="CC104" s="12"/>
      <c r="CD104" s="12"/>
      <c r="CE104" s="12"/>
      <c r="CF104" s="12"/>
      <c r="DA104" s="437">
        <v>38</v>
      </c>
      <c r="DB104" s="12" t="s">
        <v>978</v>
      </c>
      <c r="DC104" s="300"/>
      <c r="DD104" s="300"/>
      <c r="DE104" s="446" t="str">
        <f t="shared" si="32"/>
        <v/>
      </c>
      <c r="DF104" s="300"/>
      <c r="DG104" s="300"/>
      <c r="DH104" s="300"/>
    </row>
    <row r="105" spans="1:112" hidden="1" x14ac:dyDescent="0.15">
      <c r="A105" s="113"/>
      <c r="B105" s="113"/>
      <c r="C105" s="113"/>
      <c r="D105" s="257"/>
      <c r="E105" s="113"/>
      <c r="F105" s="113"/>
      <c r="G105" s="113"/>
      <c r="H105" s="113"/>
      <c r="I105" s="113"/>
      <c r="J105" s="113"/>
      <c r="K105" s="248" t="str">
        <f t="shared" ref="K105:AH105" si="45">IF(K14="","",K14)</f>
        <v/>
      </c>
      <c r="L105" s="248" t="str">
        <f t="shared" si="45"/>
        <v/>
      </c>
      <c r="M105" s="248" t="str">
        <f t="shared" si="45"/>
        <v/>
      </c>
      <c r="N105" s="248" t="str">
        <f t="shared" si="45"/>
        <v/>
      </c>
      <c r="O105" s="248" t="str">
        <f t="shared" si="45"/>
        <v/>
      </c>
      <c r="P105" s="248" t="str">
        <f t="shared" si="45"/>
        <v/>
      </c>
      <c r="Q105" s="248" t="str">
        <f t="shared" si="45"/>
        <v/>
      </c>
      <c r="R105" s="248" t="str">
        <f t="shared" si="45"/>
        <v/>
      </c>
      <c r="S105" s="248" t="str">
        <f t="shared" si="45"/>
        <v/>
      </c>
      <c r="T105" s="248" t="str">
        <f t="shared" si="45"/>
        <v/>
      </c>
      <c r="U105" s="248" t="str">
        <f t="shared" si="45"/>
        <v/>
      </c>
      <c r="V105" s="248" t="str">
        <f t="shared" si="45"/>
        <v/>
      </c>
      <c r="W105" s="248" t="str">
        <f t="shared" si="45"/>
        <v/>
      </c>
      <c r="X105" s="248" t="str">
        <f t="shared" si="45"/>
        <v/>
      </c>
      <c r="Y105" s="248" t="str">
        <f t="shared" si="45"/>
        <v/>
      </c>
      <c r="Z105" s="248" t="str">
        <f t="shared" si="45"/>
        <v/>
      </c>
      <c r="AA105" s="248" t="str">
        <f t="shared" si="45"/>
        <v/>
      </c>
      <c r="AB105" s="248" t="str">
        <f t="shared" si="45"/>
        <v/>
      </c>
      <c r="AC105" s="248" t="str">
        <f t="shared" si="45"/>
        <v/>
      </c>
      <c r="AD105" s="248" t="str">
        <f t="shared" si="45"/>
        <v/>
      </c>
      <c r="AE105" s="248" t="str">
        <f t="shared" si="45"/>
        <v/>
      </c>
      <c r="AF105" s="248" t="str">
        <f t="shared" si="45"/>
        <v/>
      </c>
      <c r="AG105" s="248" t="str">
        <f t="shared" si="45"/>
        <v/>
      </c>
      <c r="AH105" s="248" t="str">
        <f t="shared" si="45"/>
        <v/>
      </c>
      <c r="AI105" s="255"/>
      <c r="AJ105" s="261"/>
      <c r="AK105" s="261"/>
      <c r="AL105" s="261"/>
      <c r="AM105" s="261"/>
      <c r="AN105" s="261"/>
      <c r="AO105" s="261"/>
      <c r="AP105" s="251"/>
      <c r="BW105" s="12"/>
      <c r="BX105" s="12"/>
      <c r="BY105" s="12"/>
      <c r="BZ105" s="12"/>
      <c r="CA105" s="12"/>
      <c r="CB105" s="12"/>
      <c r="CC105" s="12"/>
      <c r="CD105" s="12"/>
      <c r="CE105" s="12"/>
      <c r="CF105" s="12"/>
      <c r="CG105" s="12"/>
      <c r="DB105" t="s">
        <v>744</v>
      </c>
      <c r="DC105" s="300"/>
      <c r="DD105" s="300"/>
      <c r="DE105" s="446" t="str">
        <f>IF(COUNTIF($DI$14:$EG$14,DB105)=0,"",COUNTIF($DI$14:$EG$14,DB105))</f>
        <v/>
      </c>
      <c r="DF105" s="300"/>
      <c r="DG105" s="300"/>
      <c r="DH105" s="300"/>
    </row>
    <row r="106" spans="1:112" hidden="1" x14ac:dyDescent="0.15">
      <c r="A106" s="113"/>
      <c r="B106" s="113"/>
      <c r="C106" s="113"/>
      <c r="D106" s="257"/>
      <c r="E106" s="113"/>
      <c r="F106" s="113"/>
      <c r="G106" s="113"/>
      <c r="H106" s="113"/>
      <c r="I106" s="113"/>
      <c r="J106" s="113"/>
      <c r="K106" s="248" t="str">
        <f t="shared" ref="K106:AH106" si="46">IF(K28="","0","3")</f>
        <v>0</v>
      </c>
      <c r="L106" s="248" t="str">
        <f t="shared" si="46"/>
        <v>0</v>
      </c>
      <c r="M106" s="248" t="str">
        <f t="shared" si="46"/>
        <v>0</v>
      </c>
      <c r="N106" s="248" t="str">
        <f t="shared" si="46"/>
        <v>0</v>
      </c>
      <c r="O106" s="248" t="str">
        <f t="shared" si="46"/>
        <v>0</v>
      </c>
      <c r="P106" s="248" t="str">
        <f t="shared" si="46"/>
        <v>0</v>
      </c>
      <c r="Q106" s="248" t="str">
        <f t="shared" si="46"/>
        <v>0</v>
      </c>
      <c r="R106" s="248" t="str">
        <f t="shared" si="46"/>
        <v>0</v>
      </c>
      <c r="S106" s="248" t="str">
        <f t="shared" si="46"/>
        <v>0</v>
      </c>
      <c r="T106" s="248" t="str">
        <f t="shared" si="46"/>
        <v>0</v>
      </c>
      <c r="U106" s="248" t="str">
        <f t="shared" si="46"/>
        <v>0</v>
      </c>
      <c r="V106" s="248" t="str">
        <f t="shared" si="46"/>
        <v>0</v>
      </c>
      <c r="W106" s="248" t="str">
        <f t="shared" si="46"/>
        <v>0</v>
      </c>
      <c r="X106" s="248" t="str">
        <f t="shared" si="46"/>
        <v>0</v>
      </c>
      <c r="Y106" s="248" t="str">
        <f t="shared" si="46"/>
        <v>0</v>
      </c>
      <c r="Z106" s="248" t="str">
        <f t="shared" si="46"/>
        <v>0</v>
      </c>
      <c r="AA106" s="248" t="str">
        <f t="shared" si="46"/>
        <v>0</v>
      </c>
      <c r="AB106" s="248" t="str">
        <f t="shared" si="46"/>
        <v>0</v>
      </c>
      <c r="AC106" s="248" t="str">
        <f t="shared" si="46"/>
        <v>0</v>
      </c>
      <c r="AD106" s="248" t="str">
        <f t="shared" si="46"/>
        <v>0</v>
      </c>
      <c r="AE106" s="248" t="str">
        <f t="shared" si="46"/>
        <v>0</v>
      </c>
      <c r="AF106" s="248" t="str">
        <f t="shared" si="46"/>
        <v>0</v>
      </c>
      <c r="AG106" s="248" t="str">
        <f t="shared" si="46"/>
        <v>0</v>
      </c>
      <c r="AH106" s="248" t="str">
        <f t="shared" si="46"/>
        <v>0</v>
      </c>
      <c r="AI106" s="255"/>
      <c r="AJ106" s="255"/>
      <c r="AK106" s="255"/>
      <c r="AL106" s="255"/>
      <c r="AM106" s="255"/>
      <c r="AN106" s="255"/>
      <c r="AO106" s="255"/>
      <c r="AP106" s="252"/>
      <c r="BW106" s="12"/>
      <c r="BX106" s="12"/>
      <c r="BY106" s="12"/>
      <c r="BZ106" s="12"/>
      <c r="CA106" s="12"/>
      <c r="CB106" s="12"/>
      <c r="CC106" s="12"/>
      <c r="CD106" s="12"/>
      <c r="CE106" s="12"/>
      <c r="CF106" s="12"/>
      <c r="CG106" s="12"/>
      <c r="DB106" t="s">
        <v>745</v>
      </c>
      <c r="DC106" s="300"/>
      <c r="DD106" s="300"/>
      <c r="DE106" s="446" t="str">
        <f t="shared" ref="DE106:DE113" si="47">IF(COUNTIF($DI$14:$EG$14,DB106)=0,"",COUNTIF($DI$14:$EG$14,DB106))</f>
        <v/>
      </c>
      <c r="DF106" s="300"/>
      <c r="DG106" s="300"/>
      <c r="DH106" s="300"/>
    </row>
    <row r="107" spans="1:112" hidden="1" x14ac:dyDescent="0.15">
      <c r="A107" s="113"/>
      <c r="B107" s="113"/>
      <c r="C107" s="113"/>
      <c r="D107" s="257"/>
      <c r="E107" s="113"/>
      <c r="F107" s="113"/>
      <c r="G107" s="113"/>
      <c r="H107" s="113"/>
      <c r="I107" s="113"/>
      <c r="J107" s="113"/>
      <c r="K107" s="248" t="str">
        <f>IF(バルブ!$R$10&lt;&gt;"■",バルブ!$R$10,IF(AND(バルブ!$R$10="■",K15&lt;&gt;""),K15,""))</f>
        <v/>
      </c>
      <c r="L107" s="248" t="str">
        <f>IF(バルブ!$R$10&lt;&gt;"■",バルブ!$R$10,IF(AND(バルブ!$R$10="■",L15&lt;&gt;""),L15,""))</f>
        <v/>
      </c>
      <c r="M107" s="248" t="str">
        <f>IF(バルブ!$R$10&lt;&gt;"■",バルブ!$R$10,IF(AND(バルブ!$R$10="■",M15&lt;&gt;""),M15,""))</f>
        <v/>
      </c>
      <c r="N107" s="248" t="str">
        <f>IF(バルブ!$R$10&lt;&gt;"■",バルブ!$R$10,IF(AND(バルブ!$R$10="■",N15&lt;&gt;""),N15,""))</f>
        <v/>
      </c>
      <c r="O107" s="248" t="str">
        <f>IF(バルブ!$R$10&lt;&gt;"■",バルブ!$R$10,IF(AND(バルブ!$R$10="■",O15&lt;&gt;""),O15,""))</f>
        <v/>
      </c>
      <c r="P107" s="248" t="str">
        <f>IF(バルブ!$R$10&lt;&gt;"■",バルブ!$R$10,IF(AND(バルブ!$R$10="■",P15&lt;&gt;""),P15,""))</f>
        <v/>
      </c>
      <c r="Q107" s="248" t="str">
        <f>IF(バルブ!$R$10&lt;&gt;"■",バルブ!$R$10,IF(AND(バルブ!$R$10="■",Q15&lt;&gt;""),Q15,""))</f>
        <v/>
      </c>
      <c r="R107" s="248" t="str">
        <f>IF(バルブ!$R$10&lt;&gt;"■",バルブ!$R$10,IF(AND(バルブ!$R$10="■",R15&lt;&gt;""),R15,""))</f>
        <v/>
      </c>
      <c r="S107" s="248" t="str">
        <f>IF(バルブ!$R$10&lt;&gt;"■",バルブ!$R$10,IF(AND(バルブ!$R$10="■",S15&lt;&gt;""),S15,""))</f>
        <v/>
      </c>
      <c r="T107" s="248" t="str">
        <f>IF(バルブ!$R$10&lt;&gt;"■",バルブ!$R$10,IF(AND(バルブ!$R$10="■",T15&lt;&gt;""),T15,""))</f>
        <v/>
      </c>
      <c r="U107" s="248" t="str">
        <f>IF(バルブ!$R$10&lt;&gt;"■",バルブ!$R$10,IF(AND(バルブ!$R$10="■",U15&lt;&gt;""),U15,""))</f>
        <v/>
      </c>
      <c r="V107" s="248" t="str">
        <f>IF(バルブ!$R$10&lt;&gt;"■",バルブ!$R$10,IF(AND(バルブ!$R$10="■",V15&lt;&gt;""),V15,""))</f>
        <v/>
      </c>
      <c r="W107" s="248" t="str">
        <f>IF(バルブ!$R$10&lt;&gt;"■",バルブ!$R$10,IF(AND(バルブ!$R$10="■",W15&lt;&gt;""),W15,""))</f>
        <v/>
      </c>
      <c r="X107" s="248" t="str">
        <f>IF(バルブ!$R$10&lt;&gt;"■",バルブ!$R$10,IF(AND(バルブ!$R$10="■",X15&lt;&gt;""),X15,""))</f>
        <v/>
      </c>
      <c r="Y107" s="248" t="str">
        <f>IF(バルブ!$R$10&lt;&gt;"■",バルブ!$R$10,IF(AND(バルブ!$R$10="■",Y15&lt;&gt;""),Y15,""))</f>
        <v/>
      </c>
      <c r="Z107" s="248" t="str">
        <f>IF(バルブ!$R$10&lt;&gt;"■",バルブ!$R$10,IF(AND(バルブ!$R$10="■",Z15&lt;&gt;""),Z15,""))</f>
        <v/>
      </c>
      <c r="AA107" s="248" t="str">
        <f>IF(バルブ!$R$10&lt;&gt;"■",バルブ!$R$10,IF(AND(バルブ!$R$10="■",AA15&lt;&gt;""),AA15,""))</f>
        <v/>
      </c>
      <c r="AB107" s="248" t="str">
        <f>IF(バルブ!$R$10&lt;&gt;"■",バルブ!$R$10,IF(AND(バルブ!$R$10="■",AB15&lt;&gt;""),AB15,""))</f>
        <v/>
      </c>
      <c r="AC107" s="248" t="str">
        <f>IF(バルブ!$R$10&lt;&gt;"■",バルブ!$R$10,IF(AND(バルブ!$R$10="■",AC15&lt;&gt;""),AC15,""))</f>
        <v/>
      </c>
      <c r="AD107" s="248" t="str">
        <f>IF(バルブ!$R$10&lt;&gt;"■",バルブ!$R$10,IF(AND(バルブ!$R$10="■",AD15&lt;&gt;""),AD15,""))</f>
        <v/>
      </c>
      <c r="AE107" s="248" t="str">
        <f>IF(バルブ!$R$10&lt;&gt;"■",バルブ!$R$10,IF(AND(バルブ!$R$10="■",AE15&lt;&gt;""),AE15,""))</f>
        <v/>
      </c>
      <c r="AF107" s="248" t="str">
        <f>IF(バルブ!$R$10&lt;&gt;"■",バルブ!$R$10,IF(AND(バルブ!$R$10="■",AF15&lt;&gt;""),AF15,""))</f>
        <v/>
      </c>
      <c r="AG107" s="248" t="str">
        <f>IF(バルブ!$R$10&lt;&gt;"■",バルブ!$R$10,IF(AND(バルブ!$R$10="■",AG15&lt;&gt;""),AG15,""))</f>
        <v/>
      </c>
      <c r="AH107" s="248" t="str">
        <f>IF(バルブ!$R$10&lt;&gt;"■",バルブ!$R$10,IF(AND(バルブ!$R$10="■",AH15&lt;&gt;""),AH15,""))</f>
        <v/>
      </c>
      <c r="AI107" s="252"/>
      <c r="AJ107" s="252"/>
      <c r="AK107" s="252"/>
      <c r="AL107" s="252"/>
      <c r="AM107" s="252"/>
      <c r="AN107" s="252"/>
      <c r="AO107" s="252"/>
      <c r="AP107" s="252"/>
      <c r="BW107" s="12"/>
      <c r="BX107" s="12"/>
      <c r="BY107" s="12"/>
      <c r="BZ107" s="12"/>
      <c r="CA107" s="12"/>
      <c r="CB107" s="12"/>
      <c r="CC107" s="12"/>
      <c r="CD107" s="12"/>
      <c r="CE107" s="12"/>
      <c r="CF107" s="12"/>
      <c r="CG107" s="12"/>
      <c r="DB107" t="s">
        <v>746</v>
      </c>
      <c r="DC107" s="300"/>
      <c r="DD107" s="300"/>
      <c r="DE107" s="446" t="str">
        <f t="shared" si="47"/>
        <v/>
      </c>
      <c r="DF107" s="300"/>
      <c r="DG107" s="300"/>
      <c r="DH107" s="300"/>
    </row>
    <row r="108" spans="1:112" hidden="1" x14ac:dyDescent="0.15">
      <c r="A108" s="113"/>
      <c r="B108" s="113"/>
      <c r="C108" s="113"/>
      <c r="D108" s="257"/>
      <c r="E108" s="113"/>
      <c r="F108" s="113"/>
      <c r="G108" s="113"/>
      <c r="H108" s="113"/>
      <c r="I108" s="113"/>
      <c r="J108" s="113"/>
      <c r="K108" s="248" t="str">
        <f t="shared" ref="K108:AH108" si="48">IF(K19="","",K19)</f>
        <v/>
      </c>
      <c r="L108" s="248" t="str">
        <f t="shared" si="48"/>
        <v/>
      </c>
      <c r="M108" s="248" t="str">
        <f t="shared" si="48"/>
        <v/>
      </c>
      <c r="N108" s="248" t="str">
        <f t="shared" si="48"/>
        <v/>
      </c>
      <c r="O108" s="248" t="str">
        <f t="shared" si="48"/>
        <v/>
      </c>
      <c r="P108" s="248" t="str">
        <f t="shared" si="48"/>
        <v/>
      </c>
      <c r="Q108" s="248" t="str">
        <f t="shared" si="48"/>
        <v/>
      </c>
      <c r="R108" s="248" t="str">
        <f t="shared" si="48"/>
        <v/>
      </c>
      <c r="S108" s="248" t="str">
        <f t="shared" si="48"/>
        <v/>
      </c>
      <c r="T108" s="248" t="str">
        <f t="shared" si="48"/>
        <v/>
      </c>
      <c r="U108" s="248" t="str">
        <f t="shared" si="48"/>
        <v/>
      </c>
      <c r="V108" s="248" t="str">
        <f t="shared" si="48"/>
        <v/>
      </c>
      <c r="W108" s="248" t="str">
        <f t="shared" si="48"/>
        <v/>
      </c>
      <c r="X108" s="248" t="str">
        <f t="shared" si="48"/>
        <v/>
      </c>
      <c r="Y108" s="248" t="str">
        <f t="shared" si="48"/>
        <v/>
      </c>
      <c r="Z108" s="248" t="str">
        <f t="shared" si="48"/>
        <v/>
      </c>
      <c r="AA108" s="248" t="str">
        <f t="shared" si="48"/>
        <v/>
      </c>
      <c r="AB108" s="248" t="str">
        <f t="shared" si="48"/>
        <v/>
      </c>
      <c r="AC108" s="248" t="str">
        <f t="shared" si="48"/>
        <v/>
      </c>
      <c r="AD108" s="248" t="str">
        <f t="shared" si="48"/>
        <v/>
      </c>
      <c r="AE108" s="248" t="str">
        <f t="shared" si="48"/>
        <v/>
      </c>
      <c r="AF108" s="248" t="str">
        <f t="shared" si="48"/>
        <v/>
      </c>
      <c r="AG108" s="248" t="str">
        <f t="shared" si="48"/>
        <v/>
      </c>
      <c r="AH108" s="248" t="str">
        <f t="shared" si="48"/>
        <v/>
      </c>
      <c r="AI108" s="252"/>
      <c r="AJ108" s="252"/>
      <c r="AK108" s="252"/>
      <c r="AL108" s="252"/>
      <c r="AM108" s="252"/>
      <c r="AN108" s="252"/>
      <c r="AO108" s="252"/>
      <c r="AP108" s="252"/>
      <c r="BW108" s="12"/>
      <c r="BX108" s="12"/>
      <c r="BY108" s="12"/>
      <c r="BZ108" s="12"/>
      <c r="CA108" s="12"/>
      <c r="CB108" s="12"/>
      <c r="CC108" s="12"/>
      <c r="CD108" s="12"/>
      <c r="CE108" s="12"/>
      <c r="CF108" s="12"/>
      <c r="CG108" s="12"/>
      <c r="DB108" t="s">
        <v>747</v>
      </c>
      <c r="DC108" s="300"/>
      <c r="DD108" s="300"/>
      <c r="DE108" s="446" t="str">
        <f t="shared" si="47"/>
        <v/>
      </c>
      <c r="DF108" s="300"/>
      <c r="DG108" s="300"/>
      <c r="DH108" s="300"/>
    </row>
    <row r="109" spans="1:112" hidden="1" x14ac:dyDescent="0.15">
      <c r="A109" s="113"/>
      <c r="B109" s="113"/>
      <c r="C109" s="113"/>
      <c r="D109" s="257"/>
      <c r="E109" s="113"/>
      <c r="F109" s="113"/>
      <c r="G109" s="113"/>
      <c r="H109" s="113"/>
      <c r="I109" s="113"/>
      <c r="J109" s="113"/>
      <c r="K109" s="248" t="str">
        <f t="shared" ref="K109:AH109" si="49">IF(K21="","",K21)</f>
        <v/>
      </c>
      <c r="L109" s="248" t="str">
        <f t="shared" si="49"/>
        <v/>
      </c>
      <c r="M109" s="248" t="str">
        <f t="shared" si="49"/>
        <v/>
      </c>
      <c r="N109" s="248" t="str">
        <f t="shared" si="49"/>
        <v/>
      </c>
      <c r="O109" s="248" t="str">
        <f t="shared" si="49"/>
        <v/>
      </c>
      <c r="P109" s="248" t="str">
        <f t="shared" si="49"/>
        <v/>
      </c>
      <c r="Q109" s="248" t="str">
        <f t="shared" si="49"/>
        <v/>
      </c>
      <c r="R109" s="248" t="str">
        <f t="shared" si="49"/>
        <v/>
      </c>
      <c r="S109" s="248" t="str">
        <f t="shared" si="49"/>
        <v/>
      </c>
      <c r="T109" s="248" t="str">
        <f t="shared" si="49"/>
        <v/>
      </c>
      <c r="U109" s="248" t="str">
        <f t="shared" si="49"/>
        <v/>
      </c>
      <c r="V109" s="248" t="str">
        <f t="shared" si="49"/>
        <v/>
      </c>
      <c r="W109" s="248" t="str">
        <f t="shared" si="49"/>
        <v/>
      </c>
      <c r="X109" s="248" t="str">
        <f t="shared" si="49"/>
        <v/>
      </c>
      <c r="Y109" s="248" t="str">
        <f t="shared" si="49"/>
        <v/>
      </c>
      <c r="Z109" s="248" t="str">
        <f t="shared" si="49"/>
        <v/>
      </c>
      <c r="AA109" s="248" t="str">
        <f t="shared" si="49"/>
        <v/>
      </c>
      <c r="AB109" s="248" t="str">
        <f t="shared" si="49"/>
        <v/>
      </c>
      <c r="AC109" s="248" t="str">
        <f t="shared" si="49"/>
        <v/>
      </c>
      <c r="AD109" s="248" t="str">
        <f t="shared" si="49"/>
        <v/>
      </c>
      <c r="AE109" s="248" t="str">
        <f t="shared" si="49"/>
        <v/>
      </c>
      <c r="AF109" s="248" t="str">
        <f t="shared" si="49"/>
        <v/>
      </c>
      <c r="AG109" s="248" t="str">
        <f t="shared" si="49"/>
        <v/>
      </c>
      <c r="AH109" s="248" t="str">
        <f t="shared" si="49"/>
        <v/>
      </c>
      <c r="AI109" s="113"/>
      <c r="AJ109" s="113"/>
      <c r="AK109" s="113"/>
      <c r="AL109" s="113"/>
      <c r="AM109" s="113"/>
      <c r="AN109" s="113"/>
      <c r="AO109" s="113"/>
      <c r="AP109" s="113"/>
      <c r="DB109" t="s">
        <v>748</v>
      </c>
      <c r="DC109" s="300"/>
      <c r="DD109" s="300"/>
      <c r="DE109" s="446" t="str">
        <f t="shared" si="47"/>
        <v/>
      </c>
      <c r="DF109" s="300"/>
      <c r="DG109" s="300"/>
      <c r="DH109" s="300"/>
    </row>
    <row r="110" spans="1:112" hidden="1" x14ac:dyDescent="0.15">
      <c r="A110" s="113"/>
      <c r="B110" s="113"/>
      <c r="C110" s="113"/>
      <c r="D110" s="257"/>
      <c r="E110" s="113"/>
      <c r="F110" s="113"/>
      <c r="G110" s="113"/>
      <c r="H110" s="113"/>
      <c r="I110" s="113"/>
      <c r="J110" s="113"/>
      <c r="K110" s="248" t="str">
        <f t="shared" ref="K110:AH110" si="50">IF(K23="","",K23)</f>
        <v/>
      </c>
      <c r="L110" s="248" t="str">
        <f t="shared" si="50"/>
        <v/>
      </c>
      <c r="M110" s="248" t="str">
        <f t="shared" si="50"/>
        <v/>
      </c>
      <c r="N110" s="248" t="str">
        <f t="shared" si="50"/>
        <v/>
      </c>
      <c r="O110" s="248" t="str">
        <f t="shared" si="50"/>
        <v/>
      </c>
      <c r="P110" s="248" t="str">
        <f t="shared" si="50"/>
        <v/>
      </c>
      <c r="Q110" s="248" t="str">
        <f t="shared" si="50"/>
        <v/>
      </c>
      <c r="R110" s="248" t="str">
        <f t="shared" si="50"/>
        <v/>
      </c>
      <c r="S110" s="248" t="str">
        <f t="shared" si="50"/>
        <v/>
      </c>
      <c r="T110" s="248" t="str">
        <f t="shared" si="50"/>
        <v/>
      </c>
      <c r="U110" s="248" t="str">
        <f t="shared" si="50"/>
        <v/>
      </c>
      <c r="V110" s="248" t="str">
        <f t="shared" si="50"/>
        <v/>
      </c>
      <c r="W110" s="248" t="str">
        <f t="shared" si="50"/>
        <v/>
      </c>
      <c r="X110" s="248" t="str">
        <f t="shared" si="50"/>
        <v/>
      </c>
      <c r="Y110" s="248" t="str">
        <f t="shared" si="50"/>
        <v/>
      </c>
      <c r="Z110" s="248" t="str">
        <f t="shared" si="50"/>
        <v/>
      </c>
      <c r="AA110" s="248" t="str">
        <f t="shared" si="50"/>
        <v/>
      </c>
      <c r="AB110" s="248" t="str">
        <f t="shared" si="50"/>
        <v/>
      </c>
      <c r="AC110" s="248" t="str">
        <f t="shared" si="50"/>
        <v/>
      </c>
      <c r="AD110" s="248" t="str">
        <f t="shared" si="50"/>
        <v/>
      </c>
      <c r="AE110" s="248" t="str">
        <f t="shared" si="50"/>
        <v/>
      </c>
      <c r="AF110" s="248" t="str">
        <f t="shared" si="50"/>
        <v/>
      </c>
      <c r="AG110" s="248" t="str">
        <f t="shared" si="50"/>
        <v/>
      </c>
      <c r="AH110" s="248" t="str">
        <f t="shared" si="50"/>
        <v/>
      </c>
      <c r="AI110" s="113"/>
      <c r="AJ110" s="113"/>
      <c r="AK110" s="113"/>
      <c r="AL110" s="113"/>
      <c r="AM110" s="113"/>
      <c r="AN110" s="113"/>
      <c r="AO110" s="113"/>
      <c r="AP110" s="113"/>
      <c r="DB110" t="s">
        <v>749</v>
      </c>
      <c r="DC110" s="300"/>
      <c r="DD110" s="300"/>
      <c r="DE110" s="446" t="str">
        <f t="shared" si="47"/>
        <v/>
      </c>
      <c r="DF110" s="300"/>
      <c r="DG110" s="300"/>
      <c r="DH110" s="300"/>
    </row>
    <row r="111" spans="1:112" hidden="1" x14ac:dyDescent="0.15">
      <c r="A111" s="113"/>
      <c r="B111" s="113"/>
      <c r="C111" s="113"/>
      <c r="D111" s="257"/>
      <c r="E111" s="113"/>
      <c r="F111" s="113"/>
      <c r="G111" s="113"/>
      <c r="H111" s="113"/>
      <c r="I111" s="113"/>
      <c r="J111" s="113"/>
      <c r="K111" s="248" t="str">
        <f t="shared" ref="K111:AH111" si="51">IF(K25="","",K25)</f>
        <v/>
      </c>
      <c r="L111" s="248" t="str">
        <f t="shared" si="51"/>
        <v/>
      </c>
      <c r="M111" s="248" t="str">
        <f t="shared" si="51"/>
        <v/>
      </c>
      <c r="N111" s="248" t="str">
        <f t="shared" si="51"/>
        <v/>
      </c>
      <c r="O111" s="248" t="str">
        <f t="shared" si="51"/>
        <v/>
      </c>
      <c r="P111" s="248" t="str">
        <f t="shared" si="51"/>
        <v/>
      </c>
      <c r="Q111" s="248" t="str">
        <f t="shared" si="51"/>
        <v/>
      </c>
      <c r="R111" s="248" t="str">
        <f t="shared" si="51"/>
        <v/>
      </c>
      <c r="S111" s="248" t="str">
        <f t="shared" si="51"/>
        <v/>
      </c>
      <c r="T111" s="248" t="str">
        <f t="shared" si="51"/>
        <v/>
      </c>
      <c r="U111" s="248" t="str">
        <f t="shared" si="51"/>
        <v/>
      </c>
      <c r="V111" s="248" t="str">
        <f t="shared" si="51"/>
        <v/>
      </c>
      <c r="W111" s="248" t="str">
        <f t="shared" si="51"/>
        <v/>
      </c>
      <c r="X111" s="248" t="str">
        <f t="shared" si="51"/>
        <v/>
      </c>
      <c r="Y111" s="248" t="str">
        <f t="shared" si="51"/>
        <v/>
      </c>
      <c r="Z111" s="248" t="str">
        <f t="shared" si="51"/>
        <v/>
      </c>
      <c r="AA111" s="248" t="str">
        <f t="shared" si="51"/>
        <v/>
      </c>
      <c r="AB111" s="248" t="str">
        <f t="shared" si="51"/>
        <v/>
      </c>
      <c r="AC111" s="248" t="str">
        <f t="shared" si="51"/>
        <v/>
      </c>
      <c r="AD111" s="248" t="str">
        <f t="shared" si="51"/>
        <v/>
      </c>
      <c r="AE111" s="248" t="str">
        <f t="shared" si="51"/>
        <v/>
      </c>
      <c r="AF111" s="248" t="str">
        <f t="shared" si="51"/>
        <v/>
      </c>
      <c r="AG111" s="248" t="str">
        <f t="shared" si="51"/>
        <v/>
      </c>
      <c r="AH111" s="248" t="str">
        <f t="shared" si="51"/>
        <v/>
      </c>
      <c r="AI111" s="113"/>
      <c r="AJ111" s="113"/>
      <c r="AK111" s="113"/>
      <c r="AL111" s="113"/>
      <c r="AM111" s="113"/>
      <c r="AN111" s="113"/>
      <c r="AO111" s="113"/>
      <c r="AP111" s="113"/>
      <c r="DB111" t="s">
        <v>750</v>
      </c>
      <c r="DC111" s="300"/>
      <c r="DD111" s="300"/>
      <c r="DE111" s="446" t="str">
        <f t="shared" si="47"/>
        <v/>
      </c>
      <c r="DF111" s="300"/>
      <c r="DG111" s="300"/>
      <c r="DH111" s="300"/>
    </row>
    <row r="112" spans="1:112" hidden="1" x14ac:dyDescent="0.15">
      <c r="A112" s="113"/>
      <c r="B112" s="113"/>
      <c r="C112" s="113"/>
      <c r="D112" s="257"/>
      <c r="E112" s="113"/>
      <c r="F112" s="113"/>
      <c r="G112" s="113"/>
      <c r="H112" s="113"/>
      <c r="I112" s="113"/>
      <c r="J112" s="113"/>
      <c r="K112" s="248" t="s">
        <v>161</v>
      </c>
      <c r="L112" s="248" t="s">
        <v>161</v>
      </c>
      <c r="M112" s="248" t="s">
        <v>161</v>
      </c>
      <c r="N112" s="248" t="s">
        <v>161</v>
      </c>
      <c r="O112" s="248" t="s">
        <v>161</v>
      </c>
      <c r="P112" s="248" t="s">
        <v>161</v>
      </c>
      <c r="Q112" s="248" t="s">
        <v>161</v>
      </c>
      <c r="R112" s="248" t="s">
        <v>161</v>
      </c>
      <c r="S112" s="248" t="s">
        <v>161</v>
      </c>
      <c r="T112" s="248" t="s">
        <v>161</v>
      </c>
      <c r="U112" s="248" t="s">
        <v>161</v>
      </c>
      <c r="V112" s="248" t="s">
        <v>161</v>
      </c>
      <c r="W112" s="248" t="s">
        <v>161</v>
      </c>
      <c r="X112" s="248" t="s">
        <v>161</v>
      </c>
      <c r="Y112" s="248" t="s">
        <v>161</v>
      </c>
      <c r="Z112" s="248" t="s">
        <v>161</v>
      </c>
      <c r="AA112" s="248" t="s">
        <v>161</v>
      </c>
      <c r="AB112" s="248" t="s">
        <v>161</v>
      </c>
      <c r="AC112" s="248" t="s">
        <v>161</v>
      </c>
      <c r="AD112" s="248" t="s">
        <v>161</v>
      </c>
      <c r="AE112" s="248" t="s">
        <v>161</v>
      </c>
      <c r="AF112" s="248" t="s">
        <v>161</v>
      </c>
      <c r="AG112" s="248" t="s">
        <v>161</v>
      </c>
      <c r="AH112" s="248" t="s">
        <v>161</v>
      </c>
      <c r="AI112" s="113"/>
      <c r="AJ112" s="113"/>
      <c r="AK112" s="113"/>
      <c r="AL112" s="113"/>
      <c r="AM112" s="113"/>
      <c r="AN112" s="113"/>
      <c r="AO112" s="113"/>
      <c r="AP112" s="113"/>
      <c r="DB112" t="s">
        <v>751</v>
      </c>
      <c r="DC112" s="300"/>
      <c r="DD112" s="300"/>
      <c r="DE112" s="446" t="str">
        <f t="shared" si="47"/>
        <v/>
      </c>
      <c r="DF112" s="300"/>
      <c r="DG112" s="300"/>
      <c r="DH112" s="300"/>
    </row>
    <row r="113" spans="1:171" hidden="1" x14ac:dyDescent="0.15">
      <c r="A113" s="113"/>
      <c r="B113" s="113"/>
      <c r="C113" s="113"/>
      <c r="D113" s="257"/>
      <c r="E113" s="113"/>
      <c r="F113" s="113"/>
      <c r="G113" s="113"/>
      <c r="H113" s="113"/>
      <c r="I113" s="113"/>
      <c r="J113" s="113"/>
      <c r="K113" s="248" t="str">
        <f>バルブ!$R$13</f>
        <v>5</v>
      </c>
      <c r="L113" s="248" t="str">
        <f>バルブ!$R$13</f>
        <v>5</v>
      </c>
      <c r="M113" s="248" t="str">
        <f>バルブ!$R$13</f>
        <v>5</v>
      </c>
      <c r="N113" s="248" t="str">
        <f>バルブ!$R$13</f>
        <v>5</v>
      </c>
      <c r="O113" s="248" t="str">
        <f>バルブ!$R$13</f>
        <v>5</v>
      </c>
      <c r="P113" s="248" t="str">
        <f>バルブ!$R$13</f>
        <v>5</v>
      </c>
      <c r="Q113" s="248" t="str">
        <f>バルブ!$R$13</f>
        <v>5</v>
      </c>
      <c r="R113" s="248" t="str">
        <f>バルブ!$R$13</f>
        <v>5</v>
      </c>
      <c r="S113" s="248" t="str">
        <f>バルブ!$R$13</f>
        <v>5</v>
      </c>
      <c r="T113" s="248" t="str">
        <f>バルブ!$R$13</f>
        <v>5</v>
      </c>
      <c r="U113" s="248" t="str">
        <f>バルブ!$R$13</f>
        <v>5</v>
      </c>
      <c r="V113" s="248" t="str">
        <f>バルブ!$R$13</f>
        <v>5</v>
      </c>
      <c r="W113" s="248" t="str">
        <f>バルブ!$R$13</f>
        <v>5</v>
      </c>
      <c r="X113" s="248" t="str">
        <f>バルブ!$R$13</f>
        <v>5</v>
      </c>
      <c r="Y113" s="248" t="str">
        <f>バルブ!$R$13</f>
        <v>5</v>
      </c>
      <c r="Z113" s="248" t="str">
        <f>バルブ!$R$13</f>
        <v>5</v>
      </c>
      <c r="AA113" s="248" t="str">
        <f>バルブ!$R$13</f>
        <v>5</v>
      </c>
      <c r="AB113" s="248" t="str">
        <f>バルブ!$R$13</f>
        <v>5</v>
      </c>
      <c r="AC113" s="248" t="str">
        <f>バルブ!$R$13</f>
        <v>5</v>
      </c>
      <c r="AD113" s="248" t="str">
        <f>バルブ!$R$13</f>
        <v>5</v>
      </c>
      <c r="AE113" s="248" t="str">
        <f>バルブ!$R$13</f>
        <v>5</v>
      </c>
      <c r="AF113" s="248" t="str">
        <f>バルブ!$R$13</f>
        <v>5</v>
      </c>
      <c r="AG113" s="248" t="str">
        <f>バルブ!$R$13</f>
        <v>5</v>
      </c>
      <c r="AH113" s="248" t="str">
        <f>バルブ!$R$13</f>
        <v>5</v>
      </c>
      <c r="AI113" s="113"/>
      <c r="AJ113" s="113"/>
      <c r="AK113" s="113"/>
      <c r="AL113" s="113"/>
      <c r="AM113" s="113"/>
      <c r="AN113" s="113"/>
      <c r="AO113" s="113"/>
      <c r="AP113" s="113"/>
      <c r="DB113" t="s">
        <v>752</v>
      </c>
      <c r="DC113" s="300"/>
      <c r="DD113" s="300"/>
      <c r="DE113" s="446" t="str">
        <f t="shared" si="47"/>
        <v/>
      </c>
      <c r="DF113" s="300"/>
      <c r="DG113" s="300"/>
      <c r="DH113" s="300"/>
    </row>
    <row r="114" spans="1:171" hidden="1" x14ac:dyDescent="0.15">
      <c r="A114" s="113"/>
      <c r="B114" s="113"/>
      <c r="C114" s="113"/>
      <c r="D114" s="113"/>
      <c r="E114" s="113"/>
      <c r="F114" s="113"/>
      <c r="G114" s="113"/>
      <c r="H114" s="113"/>
      <c r="I114" s="113"/>
      <c r="J114" s="113"/>
      <c r="K114" s="248" t="str">
        <f>IF(OR(バルブ!$R$16="無記号",バルブ!$E$17&lt;&gt;""),"",バルブ!$R$16)</f>
        <v/>
      </c>
      <c r="L114" s="248" t="str">
        <f>IF(OR(バルブ!$R$16="無記号",バルブ!$E$17&lt;&gt;""),"",バルブ!$R$16)</f>
        <v/>
      </c>
      <c r="M114" s="248" t="str">
        <f>IF(OR(バルブ!$R$16="無記号",バルブ!$E$17&lt;&gt;""),"",バルブ!$R$16)</f>
        <v/>
      </c>
      <c r="N114" s="248" t="str">
        <f>IF(OR(バルブ!$R$16="無記号",バルブ!$E$17&lt;&gt;""),"",バルブ!$R$16)</f>
        <v/>
      </c>
      <c r="O114" s="248" t="str">
        <f>IF(OR(バルブ!$R$16="無記号",バルブ!$E$17&lt;&gt;""),"",バルブ!$R$16)</f>
        <v/>
      </c>
      <c r="P114" s="248" t="str">
        <f>IF(OR(バルブ!$R$16="無記号",バルブ!$E$17&lt;&gt;""),"",バルブ!$R$16)</f>
        <v/>
      </c>
      <c r="Q114" s="248" t="str">
        <f>IF(OR(バルブ!$R$16="無記号",バルブ!$E$17&lt;&gt;""),"",バルブ!$R$16)</f>
        <v/>
      </c>
      <c r="R114" s="248" t="str">
        <f>IF(OR(バルブ!$R$16="無記号",バルブ!$E$17&lt;&gt;""),"",バルブ!$R$16)</f>
        <v/>
      </c>
      <c r="S114" s="248" t="str">
        <f>IF(OR(バルブ!$R$16="無記号",バルブ!$E$17&lt;&gt;""),"",バルブ!$R$16)</f>
        <v/>
      </c>
      <c r="T114" s="248" t="str">
        <f>IF(OR(バルブ!$R$16="無記号",バルブ!$E$17&lt;&gt;""),"",バルブ!$R$16)</f>
        <v/>
      </c>
      <c r="U114" s="248" t="str">
        <f>IF(OR(バルブ!$R$16="無記号",バルブ!$E$17&lt;&gt;""),"",バルブ!$R$16)</f>
        <v/>
      </c>
      <c r="V114" s="248" t="str">
        <f>IF(OR(バルブ!$R$16="無記号",バルブ!$E$17&lt;&gt;""),"",バルブ!$R$16)</f>
        <v/>
      </c>
      <c r="W114" s="248" t="str">
        <f>IF(OR(バルブ!$R$16="無記号",バルブ!$E$17&lt;&gt;""),"",バルブ!$R$16)</f>
        <v/>
      </c>
      <c r="X114" s="248" t="str">
        <f>IF(OR(バルブ!$R$16="無記号",バルブ!$E$17&lt;&gt;""),"",バルブ!$R$16)</f>
        <v/>
      </c>
      <c r="Y114" s="248" t="str">
        <f>IF(OR(バルブ!$R$16="無記号",バルブ!$E$17&lt;&gt;""),"",バルブ!$R$16)</f>
        <v/>
      </c>
      <c r="Z114" s="248" t="str">
        <f>IF(OR(バルブ!$R$16="無記号",バルブ!$E$17&lt;&gt;""),"",バルブ!$R$16)</f>
        <v/>
      </c>
      <c r="AA114" s="248" t="str">
        <f>IF(OR(バルブ!$R$16="無記号",バルブ!$E$17&lt;&gt;""),"",バルブ!$R$16)</f>
        <v/>
      </c>
      <c r="AB114" s="248" t="str">
        <f>IF(OR(バルブ!$R$16="無記号",バルブ!$E$17&lt;&gt;""),"",バルブ!$R$16)</f>
        <v/>
      </c>
      <c r="AC114" s="248" t="str">
        <f>IF(OR(バルブ!$R$16="無記号",バルブ!$E$17&lt;&gt;""),"",バルブ!$R$16)</f>
        <v/>
      </c>
      <c r="AD114" s="248" t="str">
        <f>IF(OR(バルブ!$R$16="無記号",バルブ!$E$17&lt;&gt;""),"",バルブ!$R$16)</f>
        <v/>
      </c>
      <c r="AE114" s="248" t="str">
        <f>IF(OR(バルブ!$R$16="無記号",バルブ!$E$17&lt;&gt;""),"",バルブ!$R$16)</f>
        <v/>
      </c>
      <c r="AF114" s="248" t="str">
        <f>IF(OR(バルブ!$R$16="無記号",バルブ!$E$17&lt;&gt;""),"",バルブ!$R$16)</f>
        <v/>
      </c>
      <c r="AG114" s="248" t="str">
        <f>IF(OR(バルブ!$R$16="無記号",バルブ!$E$17&lt;&gt;""),"",バルブ!$R$16)</f>
        <v/>
      </c>
      <c r="AH114" s="248" t="str">
        <f>IF(OR(バルブ!$R$16="無記号",バルブ!$E$17&lt;&gt;""),"",バルブ!$R$16)</f>
        <v/>
      </c>
      <c r="AI114" s="113"/>
      <c r="AJ114" s="113"/>
      <c r="AK114" s="113"/>
      <c r="AL114" s="113"/>
      <c r="AM114" s="113"/>
      <c r="AN114" s="113"/>
      <c r="AO114" s="113"/>
      <c r="AP114" s="113"/>
      <c r="DA114" s="437">
        <v>39</v>
      </c>
      <c r="DB114" s="12" t="s">
        <v>979</v>
      </c>
      <c r="DC114" s="300"/>
      <c r="DD114" s="300"/>
      <c r="DE114" s="446" t="str">
        <f t="shared" ref="DE114:DE148" si="52">IF(COUNTIF($DI$26:$EG$39,DB114)=0,"",COUNTIF($DI$26:$EG$39,DB114))</f>
        <v/>
      </c>
      <c r="DF114" s="300"/>
      <c r="DG114" s="300"/>
      <c r="DH114" s="300"/>
    </row>
    <row r="115" spans="1:171" hidden="1" x14ac:dyDescent="0.15">
      <c r="A115" s="113"/>
      <c r="B115" s="113"/>
      <c r="C115" s="113"/>
      <c r="D115" s="113"/>
      <c r="E115" s="113"/>
      <c r="F115" s="113"/>
      <c r="G115" s="113"/>
      <c r="H115" s="113"/>
      <c r="I115" s="113"/>
      <c r="J115" s="113"/>
      <c r="K115" s="248" t="str">
        <f>IF(バルブ!$T$19&lt;&gt;$AJ$115,バルブ!$T$19,IF(K17="","",K17))</f>
        <v/>
      </c>
      <c r="L115" s="248" t="str">
        <f>IF(バルブ!$T$19&lt;&gt;$AJ$115,バルブ!$T$19,IF(L17="","",L17))</f>
        <v/>
      </c>
      <c r="M115" s="248" t="str">
        <f>IF(バルブ!$T$19&lt;&gt;$AJ$115,バルブ!$T$19,IF(M17="","",M17))</f>
        <v/>
      </c>
      <c r="N115" s="248" t="str">
        <f>IF(バルブ!$T$19&lt;&gt;$AJ$115,バルブ!$T$19,IF(N17="","",N17))</f>
        <v/>
      </c>
      <c r="O115" s="248" t="str">
        <f>IF(バルブ!$T$19&lt;&gt;$AJ$115,バルブ!$T$19,IF(O17="","",O17))</f>
        <v/>
      </c>
      <c r="P115" s="248" t="str">
        <f>IF(バルブ!$T$19&lt;&gt;$AJ$115,バルブ!$T$19,IF(P17="","",P17))</f>
        <v/>
      </c>
      <c r="Q115" s="248" t="str">
        <f>IF(バルブ!$T$19&lt;&gt;$AJ$115,バルブ!$T$19,IF(Q17="","",Q17))</f>
        <v/>
      </c>
      <c r="R115" s="248" t="str">
        <f>IF(バルブ!$T$19&lt;&gt;$AJ$115,バルブ!$T$19,IF(R17="","",R17))</f>
        <v/>
      </c>
      <c r="S115" s="248" t="str">
        <f>IF(バルブ!$T$19&lt;&gt;$AJ$115,バルブ!$T$19,IF(S17="","",S17))</f>
        <v/>
      </c>
      <c r="T115" s="248" t="str">
        <f>IF(バルブ!$T$19&lt;&gt;$AJ$115,バルブ!$T$19,IF(T17="","",T17))</f>
        <v/>
      </c>
      <c r="U115" s="248" t="str">
        <f>IF(バルブ!$T$19&lt;&gt;$AJ$115,バルブ!$T$19,IF(U17="","",U17))</f>
        <v/>
      </c>
      <c r="V115" s="248" t="str">
        <f>IF(バルブ!$T$19&lt;&gt;$AJ$115,バルブ!$T$19,IF(V17="","",V17))</f>
        <v/>
      </c>
      <c r="W115" s="248" t="str">
        <f>IF(バルブ!$T$19&lt;&gt;$AJ$115,バルブ!$T$19,IF(W17="","",W17))</f>
        <v/>
      </c>
      <c r="X115" s="248" t="str">
        <f>IF(バルブ!$T$19&lt;&gt;$AJ$115,バルブ!$T$19,IF(X17="","",X17))</f>
        <v/>
      </c>
      <c r="Y115" s="248" t="str">
        <f>IF(バルブ!$T$19&lt;&gt;$AJ$115,バルブ!$T$19,IF(Y17="","",Y17))</f>
        <v/>
      </c>
      <c r="Z115" s="248" t="str">
        <f>IF(バルブ!$T$19&lt;&gt;$AJ$115,バルブ!$T$19,IF(Z17="","",Z17))</f>
        <v/>
      </c>
      <c r="AA115" s="248" t="str">
        <f>IF(バルブ!$T$19&lt;&gt;$AJ$115,バルブ!$T$19,IF(AA17="","",AA17))</f>
        <v/>
      </c>
      <c r="AB115" s="248" t="str">
        <f>IF(バルブ!$T$19&lt;&gt;$AJ$115,バルブ!$T$19,IF(AB17="","",AB17))</f>
        <v/>
      </c>
      <c r="AC115" s="248" t="str">
        <f>IF(バルブ!$T$19&lt;&gt;$AJ$115,バルブ!$T$19,IF(AC17="","",AC17))</f>
        <v/>
      </c>
      <c r="AD115" s="248" t="str">
        <f>IF(バルブ!$T$19&lt;&gt;$AJ$115,バルブ!$T$19,IF(AD17="","",AD17))</f>
        <v/>
      </c>
      <c r="AE115" s="248" t="str">
        <f>IF(バルブ!$T$19&lt;&gt;$AJ$115,バルブ!$T$19,IF(AE17="","",AE17))</f>
        <v/>
      </c>
      <c r="AF115" s="248" t="str">
        <f>IF(バルブ!$T$19&lt;&gt;$AJ$115,バルブ!$T$19,IF(AF17="","",AF17))</f>
        <v/>
      </c>
      <c r="AG115" s="248" t="str">
        <f>IF(バルブ!$T$19&lt;&gt;$AJ$115,バルブ!$T$19,IF(AG17="","",AG17))</f>
        <v/>
      </c>
      <c r="AH115" s="248" t="str">
        <f>IF(バルブ!$T$19&lt;&gt;$AJ$115,バルブ!$T$19,IF(AH17="","",AH17))</f>
        <v/>
      </c>
      <c r="AI115" s="113"/>
      <c r="AJ115" s="113" t="s">
        <v>753</v>
      </c>
      <c r="AK115" s="113"/>
      <c r="AL115" s="113"/>
      <c r="AM115" s="113"/>
      <c r="AN115" s="113"/>
      <c r="AO115" s="113"/>
      <c r="AP115" s="113"/>
      <c r="DA115" s="437">
        <v>40</v>
      </c>
      <c r="DB115" s="12" t="s">
        <v>527</v>
      </c>
      <c r="DC115" s="300"/>
      <c r="DD115" s="300"/>
      <c r="DE115" s="446" t="str">
        <f t="shared" si="52"/>
        <v/>
      </c>
      <c r="DF115" s="300"/>
      <c r="DG115" s="300"/>
      <c r="DH115" s="300"/>
    </row>
    <row r="116" spans="1:171" hidden="1" x14ac:dyDescent="0.15">
      <c r="A116" s="113"/>
      <c r="B116" s="113"/>
      <c r="C116" s="113"/>
      <c r="D116" s="113"/>
      <c r="E116" s="113"/>
      <c r="F116" s="113"/>
      <c r="G116" s="113"/>
      <c r="H116" s="113"/>
      <c r="I116" s="113"/>
      <c r="J116" s="113"/>
      <c r="K116" s="248">
        <v>1</v>
      </c>
      <c r="L116" s="248">
        <v>1</v>
      </c>
      <c r="M116" s="248">
        <v>1</v>
      </c>
      <c r="N116" s="248">
        <v>1</v>
      </c>
      <c r="O116" s="248">
        <v>1</v>
      </c>
      <c r="P116" s="248">
        <v>1</v>
      </c>
      <c r="Q116" s="248">
        <v>1</v>
      </c>
      <c r="R116" s="248">
        <v>1</v>
      </c>
      <c r="S116" s="248">
        <v>1</v>
      </c>
      <c r="T116" s="248">
        <v>1</v>
      </c>
      <c r="U116" s="248">
        <v>1</v>
      </c>
      <c r="V116" s="248">
        <v>1</v>
      </c>
      <c r="W116" s="248">
        <v>1</v>
      </c>
      <c r="X116" s="248">
        <v>1</v>
      </c>
      <c r="Y116" s="248">
        <v>1</v>
      </c>
      <c r="Z116" s="248">
        <v>1</v>
      </c>
      <c r="AA116" s="248">
        <v>1</v>
      </c>
      <c r="AB116" s="248">
        <v>1</v>
      </c>
      <c r="AC116" s="248">
        <v>1</v>
      </c>
      <c r="AD116" s="248">
        <v>1</v>
      </c>
      <c r="AE116" s="248">
        <v>1</v>
      </c>
      <c r="AF116" s="248">
        <v>1</v>
      </c>
      <c r="AG116" s="248">
        <v>1</v>
      </c>
      <c r="AH116" s="248">
        <v>1</v>
      </c>
      <c r="AI116" s="113"/>
      <c r="AJ116" s="113"/>
      <c r="AK116" s="113"/>
      <c r="AL116" s="113"/>
      <c r="AM116" s="113"/>
      <c r="AN116" s="113"/>
      <c r="AO116" s="113"/>
      <c r="AP116" s="113"/>
      <c r="DA116" s="437">
        <v>41</v>
      </c>
      <c r="DB116" s="12" t="s">
        <v>528</v>
      </c>
      <c r="DC116" s="300"/>
      <c r="DD116" s="300"/>
      <c r="DE116" s="446" t="str">
        <f t="shared" si="52"/>
        <v/>
      </c>
      <c r="DF116" s="300"/>
      <c r="DG116" s="300"/>
      <c r="DH116" s="300"/>
    </row>
    <row r="117" spans="1:171" hidden="1" x14ac:dyDescent="0.15">
      <c r="A117" s="113"/>
      <c r="B117" s="113"/>
      <c r="C117" s="113"/>
      <c r="D117" s="113"/>
      <c r="E117" s="113"/>
      <c r="F117" s="113"/>
      <c r="G117" s="113"/>
      <c r="H117" s="113"/>
      <c r="I117" s="113"/>
      <c r="J117" s="113"/>
      <c r="K117" s="113" t="str">
        <f t="shared" ref="K117:AH117" si="53">IF(K28="","","-"&amp;K28)</f>
        <v/>
      </c>
      <c r="L117" s="113" t="str">
        <f t="shared" si="53"/>
        <v/>
      </c>
      <c r="M117" s="113" t="str">
        <f t="shared" si="53"/>
        <v/>
      </c>
      <c r="N117" s="113" t="str">
        <f t="shared" si="53"/>
        <v/>
      </c>
      <c r="O117" s="113" t="str">
        <f t="shared" si="53"/>
        <v/>
      </c>
      <c r="P117" s="113" t="str">
        <f t="shared" si="53"/>
        <v/>
      </c>
      <c r="Q117" s="113" t="str">
        <f t="shared" si="53"/>
        <v/>
      </c>
      <c r="R117" s="113" t="str">
        <f t="shared" si="53"/>
        <v/>
      </c>
      <c r="S117" s="113" t="str">
        <f t="shared" si="53"/>
        <v/>
      </c>
      <c r="T117" s="113" t="str">
        <f t="shared" si="53"/>
        <v/>
      </c>
      <c r="U117" s="113" t="str">
        <f t="shared" si="53"/>
        <v/>
      </c>
      <c r="V117" s="113" t="str">
        <f t="shared" si="53"/>
        <v/>
      </c>
      <c r="W117" s="113" t="str">
        <f t="shared" si="53"/>
        <v/>
      </c>
      <c r="X117" s="113" t="str">
        <f t="shared" si="53"/>
        <v/>
      </c>
      <c r="Y117" s="113" t="str">
        <f t="shared" si="53"/>
        <v/>
      </c>
      <c r="Z117" s="113" t="str">
        <f t="shared" si="53"/>
        <v/>
      </c>
      <c r="AA117" s="113" t="str">
        <f t="shared" si="53"/>
        <v/>
      </c>
      <c r="AB117" s="113" t="str">
        <f t="shared" si="53"/>
        <v/>
      </c>
      <c r="AC117" s="113" t="str">
        <f t="shared" si="53"/>
        <v/>
      </c>
      <c r="AD117" s="113" t="str">
        <f t="shared" si="53"/>
        <v/>
      </c>
      <c r="AE117" s="113" t="str">
        <f t="shared" si="53"/>
        <v/>
      </c>
      <c r="AF117" s="113" t="str">
        <f t="shared" si="53"/>
        <v/>
      </c>
      <c r="AG117" s="113" t="str">
        <f t="shared" si="53"/>
        <v/>
      </c>
      <c r="AH117" s="113" t="str">
        <f t="shared" si="53"/>
        <v/>
      </c>
      <c r="AI117" s="113"/>
      <c r="AJ117" s="113"/>
      <c r="AK117" s="113"/>
      <c r="AL117" s="113"/>
      <c r="AM117" s="113"/>
      <c r="AN117" s="113"/>
      <c r="AO117" s="113"/>
      <c r="AP117" s="113"/>
      <c r="DA117" s="437">
        <v>42</v>
      </c>
      <c r="DB117" s="12" t="s">
        <v>980</v>
      </c>
      <c r="DC117" s="300"/>
      <c r="DD117" s="300"/>
      <c r="DE117" s="446" t="str">
        <f t="shared" si="52"/>
        <v/>
      </c>
      <c r="DF117" s="300"/>
      <c r="DG117" s="300"/>
      <c r="DH117" s="300"/>
    </row>
    <row r="118" spans="1:171"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437">
        <v>43</v>
      </c>
      <c r="DB118" s="12" t="s">
        <v>981</v>
      </c>
      <c r="DC118" s="300"/>
      <c r="DD118" s="300"/>
      <c r="DE118" s="446" t="str">
        <f t="shared" si="52"/>
        <v/>
      </c>
      <c r="DF118" s="300"/>
      <c r="DG118" s="300"/>
      <c r="DH118" s="300"/>
    </row>
    <row r="119" spans="1:171"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437">
        <v>44</v>
      </c>
      <c r="DB119" s="12" t="s">
        <v>982</v>
      </c>
      <c r="DC119" s="300"/>
      <c r="DD119" s="300"/>
      <c r="DE119" s="446" t="str">
        <f t="shared" si="52"/>
        <v/>
      </c>
      <c r="DF119" s="300"/>
      <c r="DG119" s="300"/>
      <c r="DH119" s="300"/>
    </row>
    <row r="120" spans="1:171" hidden="1" x14ac:dyDescent="0.15">
      <c r="A120" s="113"/>
      <c r="B120" s="113"/>
      <c r="C120" s="113"/>
      <c r="D120" s="113"/>
      <c r="E120" s="113"/>
      <c r="F120" s="113"/>
      <c r="G120" s="113"/>
      <c r="H120" s="113"/>
      <c r="I120" s="113"/>
      <c r="J120" s="113"/>
      <c r="K120" s="113" t="str">
        <f>IF(OR(K118="-B",K118=""),"","-K")</f>
        <v/>
      </c>
      <c r="L120" s="113" t="str">
        <f t="shared" ref="L120:AH120" si="54">IF(OR(L118="-B",L118=""),"","-K")</f>
        <v/>
      </c>
      <c r="M120" s="113" t="str">
        <f t="shared" si="54"/>
        <v/>
      </c>
      <c r="N120" s="113" t="str">
        <f t="shared" si="54"/>
        <v/>
      </c>
      <c r="O120" s="113" t="str">
        <f t="shared" si="54"/>
        <v/>
      </c>
      <c r="P120" s="113" t="str">
        <f t="shared" si="54"/>
        <v/>
      </c>
      <c r="Q120" s="113" t="str">
        <f t="shared" si="54"/>
        <v/>
      </c>
      <c r="R120" s="113" t="str">
        <f t="shared" si="54"/>
        <v/>
      </c>
      <c r="S120" s="113" t="str">
        <f t="shared" si="54"/>
        <v/>
      </c>
      <c r="T120" s="113" t="str">
        <f t="shared" si="54"/>
        <v/>
      </c>
      <c r="U120" s="113" t="str">
        <f t="shared" si="54"/>
        <v/>
      </c>
      <c r="V120" s="113" t="str">
        <f t="shared" si="54"/>
        <v/>
      </c>
      <c r="W120" s="113" t="str">
        <f t="shared" si="54"/>
        <v/>
      </c>
      <c r="X120" s="113" t="str">
        <f t="shared" si="54"/>
        <v/>
      </c>
      <c r="Y120" s="113" t="str">
        <f t="shared" si="54"/>
        <v/>
      </c>
      <c r="Z120" s="113" t="str">
        <f t="shared" si="54"/>
        <v/>
      </c>
      <c r="AA120" s="113" t="str">
        <f t="shared" si="54"/>
        <v/>
      </c>
      <c r="AB120" s="113" t="str">
        <f t="shared" si="54"/>
        <v/>
      </c>
      <c r="AC120" s="113" t="str">
        <f t="shared" si="54"/>
        <v/>
      </c>
      <c r="AD120" s="113" t="str">
        <f t="shared" si="54"/>
        <v/>
      </c>
      <c r="AE120" s="113" t="str">
        <f t="shared" si="54"/>
        <v/>
      </c>
      <c r="AF120" s="113" t="str">
        <f t="shared" si="54"/>
        <v/>
      </c>
      <c r="AG120" s="113" t="str">
        <f t="shared" si="54"/>
        <v/>
      </c>
      <c r="AH120" s="113" t="str">
        <f t="shared" si="54"/>
        <v/>
      </c>
      <c r="AI120" s="113"/>
      <c r="AJ120" s="113"/>
      <c r="AK120" s="113"/>
      <c r="AL120" s="113"/>
      <c r="AM120" s="113"/>
      <c r="AN120" s="113"/>
      <c r="AO120" s="113"/>
      <c r="AP120" s="113"/>
      <c r="DA120" s="437">
        <v>45</v>
      </c>
      <c r="DB120" s="12" t="s">
        <v>983</v>
      </c>
      <c r="DC120" s="300"/>
      <c r="DD120" s="300"/>
      <c r="DE120" s="446" t="str">
        <f t="shared" si="52"/>
        <v/>
      </c>
      <c r="DF120" s="300"/>
      <c r="DG120" s="300"/>
      <c r="DH120" s="300"/>
    </row>
    <row r="121" spans="1:171"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437">
        <v>46</v>
      </c>
      <c r="DB121" s="12" t="s">
        <v>984</v>
      </c>
      <c r="DC121" s="300"/>
      <c r="DD121" s="300"/>
      <c r="DE121" s="446" t="str">
        <f t="shared" si="52"/>
        <v/>
      </c>
      <c r="DF121" s="300"/>
      <c r="DG121" s="300"/>
      <c r="DH121" s="300"/>
    </row>
    <row r="122" spans="1:171"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437">
        <v>47</v>
      </c>
      <c r="DB122" s="12" t="s">
        <v>985</v>
      </c>
      <c r="DC122" s="300"/>
      <c r="DD122" s="300"/>
      <c r="DE122" s="446" t="str">
        <f t="shared" si="52"/>
        <v/>
      </c>
      <c r="DF122" s="300"/>
      <c r="DG122" s="300"/>
      <c r="DH122" s="300"/>
    </row>
    <row r="123" spans="1:171"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437">
        <v>48</v>
      </c>
      <c r="DB123" s="12" t="s">
        <v>986</v>
      </c>
      <c r="DC123" s="300"/>
      <c r="DD123" s="300"/>
      <c r="DE123" s="446" t="str">
        <f t="shared" si="52"/>
        <v/>
      </c>
      <c r="DF123" s="300"/>
      <c r="DG123" s="300"/>
      <c r="DH123" s="300"/>
    </row>
    <row r="124" spans="1:171" hidden="1" x14ac:dyDescent="0.15">
      <c r="A124" s="113"/>
      <c r="B124" s="113"/>
      <c r="C124" s="113"/>
      <c r="D124" s="113"/>
      <c r="E124" s="113"/>
      <c r="F124" s="113"/>
      <c r="G124" s="113"/>
      <c r="H124" s="113"/>
      <c r="I124" s="113"/>
      <c r="J124" s="113"/>
      <c r="K124" s="248" t="str">
        <f>IF(K34&lt;&gt;"","SY50M-78-3A-"&amp;K34,"")</f>
        <v/>
      </c>
      <c r="L124" s="248" t="str">
        <f t="shared" ref="L124:AH124" si="55">IF(L34&lt;&gt;"","SY50M-78-3A-"&amp;L34,"")</f>
        <v/>
      </c>
      <c r="M124" s="248" t="str">
        <f t="shared" si="55"/>
        <v/>
      </c>
      <c r="N124" s="248" t="str">
        <f t="shared" si="55"/>
        <v/>
      </c>
      <c r="O124" s="248" t="str">
        <f t="shared" si="55"/>
        <v/>
      </c>
      <c r="P124" s="248" t="str">
        <f t="shared" si="55"/>
        <v/>
      </c>
      <c r="Q124" s="248" t="str">
        <f t="shared" si="55"/>
        <v/>
      </c>
      <c r="R124" s="248" t="str">
        <f t="shared" si="55"/>
        <v/>
      </c>
      <c r="S124" s="248" t="str">
        <f t="shared" si="55"/>
        <v/>
      </c>
      <c r="T124" s="248" t="str">
        <f t="shared" si="55"/>
        <v/>
      </c>
      <c r="U124" s="248" t="str">
        <f t="shared" si="55"/>
        <v/>
      </c>
      <c r="V124" s="248" t="str">
        <f t="shared" si="55"/>
        <v/>
      </c>
      <c r="W124" s="248" t="str">
        <f t="shared" si="55"/>
        <v/>
      </c>
      <c r="X124" s="248" t="str">
        <f t="shared" si="55"/>
        <v/>
      </c>
      <c r="Y124" s="248" t="str">
        <f t="shared" si="55"/>
        <v/>
      </c>
      <c r="Z124" s="248" t="str">
        <f t="shared" si="55"/>
        <v/>
      </c>
      <c r="AA124" s="248" t="str">
        <f t="shared" si="55"/>
        <v/>
      </c>
      <c r="AB124" s="248" t="str">
        <f t="shared" si="55"/>
        <v/>
      </c>
      <c r="AC124" s="248" t="str">
        <f t="shared" si="55"/>
        <v/>
      </c>
      <c r="AD124" s="248" t="str">
        <f t="shared" si="55"/>
        <v/>
      </c>
      <c r="AE124" s="248" t="str">
        <f t="shared" si="55"/>
        <v/>
      </c>
      <c r="AF124" s="248" t="str">
        <f t="shared" si="55"/>
        <v/>
      </c>
      <c r="AG124" s="248" t="str">
        <f t="shared" si="55"/>
        <v/>
      </c>
      <c r="AH124" s="248" t="str">
        <f t="shared" si="55"/>
        <v/>
      </c>
      <c r="AI124" s="113"/>
      <c r="AJ124" s="113"/>
      <c r="AK124" s="113"/>
      <c r="AL124" s="113"/>
      <c r="AM124" s="113"/>
      <c r="AN124" s="113"/>
      <c r="AO124" s="113"/>
      <c r="AP124" s="113"/>
      <c r="DA124" s="437">
        <v>49</v>
      </c>
      <c r="DB124" s="12" t="s">
        <v>987</v>
      </c>
      <c r="DC124" s="300"/>
      <c r="DD124" s="300"/>
      <c r="DE124" s="446" t="str">
        <f t="shared" si="52"/>
        <v/>
      </c>
      <c r="DF124" s="300"/>
      <c r="DG124" s="300"/>
      <c r="DH124" s="300"/>
    </row>
    <row r="125" spans="1:171" hidden="1" x14ac:dyDescent="0.15">
      <c r="A125" s="113"/>
      <c r="B125" s="113"/>
      <c r="C125" s="113"/>
      <c r="D125" s="113"/>
      <c r="E125" s="113"/>
      <c r="F125" s="113"/>
      <c r="G125" s="113"/>
      <c r="H125" s="113"/>
      <c r="I125" s="113"/>
      <c r="J125" s="113"/>
      <c r="K125" s="248" t="str">
        <f>IF(K37&lt;&gt;"","SY50M-79-3A-"&amp;K37,"")</f>
        <v/>
      </c>
      <c r="L125" s="248" t="str">
        <f t="shared" ref="L125:AH125" si="56">IF(L37&lt;&gt;"","SY50M-79-3A-"&amp;L37,"")</f>
        <v/>
      </c>
      <c r="M125" s="248" t="str">
        <f t="shared" si="56"/>
        <v/>
      </c>
      <c r="N125" s="248" t="str">
        <f t="shared" si="56"/>
        <v/>
      </c>
      <c r="O125" s="248" t="str">
        <f t="shared" si="56"/>
        <v/>
      </c>
      <c r="P125" s="248" t="str">
        <f t="shared" si="56"/>
        <v/>
      </c>
      <c r="Q125" s="248" t="str">
        <f t="shared" si="56"/>
        <v/>
      </c>
      <c r="R125" s="248" t="str">
        <f t="shared" si="56"/>
        <v/>
      </c>
      <c r="S125" s="248" t="str">
        <f t="shared" si="56"/>
        <v/>
      </c>
      <c r="T125" s="248" t="str">
        <f t="shared" si="56"/>
        <v/>
      </c>
      <c r="U125" s="248" t="str">
        <f t="shared" si="56"/>
        <v/>
      </c>
      <c r="V125" s="248" t="str">
        <f t="shared" si="56"/>
        <v/>
      </c>
      <c r="W125" s="248" t="str">
        <f t="shared" si="56"/>
        <v/>
      </c>
      <c r="X125" s="248" t="str">
        <f t="shared" si="56"/>
        <v/>
      </c>
      <c r="Y125" s="248" t="str">
        <f t="shared" si="56"/>
        <v/>
      </c>
      <c r="Z125" s="248" t="str">
        <f t="shared" si="56"/>
        <v/>
      </c>
      <c r="AA125" s="248" t="str">
        <f t="shared" si="56"/>
        <v/>
      </c>
      <c r="AB125" s="248" t="str">
        <f t="shared" si="56"/>
        <v/>
      </c>
      <c r="AC125" s="248" t="str">
        <f t="shared" si="56"/>
        <v/>
      </c>
      <c r="AD125" s="248" t="str">
        <f t="shared" si="56"/>
        <v/>
      </c>
      <c r="AE125" s="248" t="str">
        <f t="shared" si="56"/>
        <v/>
      </c>
      <c r="AF125" s="248" t="str">
        <f t="shared" si="56"/>
        <v/>
      </c>
      <c r="AG125" s="248" t="str">
        <f t="shared" si="56"/>
        <v/>
      </c>
      <c r="AH125" s="248" t="str">
        <f t="shared" si="56"/>
        <v/>
      </c>
      <c r="AI125" s="113"/>
      <c r="AJ125" s="113"/>
      <c r="AK125" s="113"/>
      <c r="AL125" s="113"/>
      <c r="AM125" s="113"/>
      <c r="AN125" s="113"/>
      <c r="AO125" s="113"/>
      <c r="AP125" s="113"/>
      <c r="DA125" s="437">
        <v>50</v>
      </c>
      <c r="DB125" s="12" t="s">
        <v>988</v>
      </c>
      <c r="DC125" s="300"/>
      <c r="DD125" s="300"/>
      <c r="DE125" s="446" t="str">
        <f t="shared" si="52"/>
        <v/>
      </c>
      <c r="DF125" s="300"/>
      <c r="DG125" s="300"/>
      <c r="DH125" s="300"/>
    </row>
    <row r="126" spans="1:171" hidden="1" x14ac:dyDescent="0.15">
      <c r="A126" s="99"/>
      <c r="B126" s="113"/>
      <c r="C126" s="113"/>
      <c r="D126" s="113"/>
      <c r="E126" s="113"/>
      <c r="F126" s="113"/>
      <c r="G126" s="113"/>
      <c r="H126" s="113"/>
      <c r="I126" s="113"/>
      <c r="J126" s="113"/>
      <c r="K126" s="113" t="str">
        <f>IF(K124&lt;&gt;"",K124,IF(K125&lt;&gt;"",K125,""))</f>
        <v/>
      </c>
      <c r="L126" s="113" t="str">
        <f t="shared" ref="L126:AH126" si="57">IF(L124&lt;&gt;"",L124,IF(L125&lt;&gt;"",L125,""))</f>
        <v/>
      </c>
      <c r="M126" s="113" t="str">
        <f t="shared" si="57"/>
        <v/>
      </c>
      <c r="N126" s="113" t="str">
        <f t="shared" si="57"/>
        <v/>
      </c>
      <c r="O126" s="113" t="str">
        <f t="shared" si="57"/>
        <v/>
      </c>
      <c r="P126" s="113" t="str">
        <f t="shared" si="57"/>
        <v/>
      </c>
      <c r="Q126" s="113" t="str">
        <f t="shared" si="57"/>
        <v/>
      </c>
      <c r="R126" s="113" t="str">
        <f t="shared" si="57"/>
        <v/>
      </c>
      <c r="S126" s="113" t="str">
        <f t="shared" si="57"/>
        <v/>
      </c>
      <c r="T126" s="113" t="str">
        <f t="shared" si="57"/>
        <v/>
      </c>
      <c r="U126" s="113" t="str">
        <f t="shared" si="57"/>
        <v/>
      </c>
      <c r="V126" s="113" t="str">
        <f t="shared" si="57"/>
        <v/>
      </c>
      <c r="W126" s="113" t="str">
        <f t="shared" si="57"/>
        <v/>
      </c>
      <c r="X126" s="113" t="str">
        <f t="shared" si="57"/>
        <v/>
      </c>
      <c r="Y126" s="113" t="str">
        <f t="shared" si="57"/>
        <v/>
      </c>
      <c r="Z126" s="113" t="str">
        <f t="shared" si="57"/>
        <v/>
      </c>
      <c r="AA126" s="113" t="str">
        <f t="shared" si="57"/>
        <v/>
      </c>
      <c r="AB126" s="113" t="str">
        <f t="shared" si="57"/>
        <v/>
      </c>
      <c r="AC126" s="113" t="str">
        <f t="shared" si="57"/>
        <v/>
      </c>
      <c r="AD126" s="113" t="str">
        <f t="shared" si="57"/>
        <v/>
      </c>
      <c r="AE126" s="113" t="str">
        <f t="shared" si="57"/>
        <v/>
      </c>
      <c r="AF126" s="113" t="str">
        <f t="shared" si="57"/>
        <v/>
      </c>
      <c r="AG126" s="113" t="str">
        <f t="shared" si="57"/>
        <v/>
      </c>
      <c r="AH126" s="113" t="str">
        <f t="shared" si="57"/>
        <v/>
      </c>
      <c r="AI126" s="113"/>
      <c r="AJ126" s="113"/>
      <c r="AK126" s="113"/>
      <c r="AL126" s="113"/>
      <c r="AM126" s="113"/>
      <c r="AN126" s="113"/>
      <c r="AO126" s="113"/>
      <c r="AP126" s="113"/>
      <c r="DA126" s="437">
        <v>51</v>
      </c>
      <c r="DB126" s="12" t="s">
        <v>989</v>
      </c>
      <c r="DC126" s="300"/>
      <c r="DD126" s="300"/>
      <c r="DE126" s="446" t="str">
        <f t="shared" si="52"/>
        <v/>
      </c>
      <c r="DF126" s="300"/>
      <c r="DG126" s="300"/>
      <c r="DH126" s="300"/>
    </row>
    <row r="127" spans="1:171"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437">
        <v>52</v>
      </c>
      <c r="DB127" s="12" t="s">
        <v>990</v>
      </c>
      <c r="DC127" s="300"/>
      <c r="DD127" s="300"/>
      <c r="DE127" s="446" t="str">
        <f t="shared" si="52"/>
        <v/>
      </c>
      <c r="DF127" s="300"/>
      <c r="DG127" s="300"/>
      <c r="DH127" s="300"/>
    </row>
    <row r="128" spans="1:171" ht="13.5" hidden="1" customHeight="1" x14ac:dyDescent="0.15">
      <c r="DA128" s="437">
        <v>53</v>
      </c>
      <c r="DB128" s="12" t="s">
        <v>991</v>
      </c>
      <c r="DC128" s="300"/>
      <c r="DD128" s="300"/>
      <c r="DE128" s="446" t="str">
        <f t="shared" si="52"/>
        <v/>
      </c>
      <c r="DF128" s="300"/>
      <c r="DG128" s="300"/>
      <c r="DH128" s="300"/>
      <c r="EV128" s="113"/>
      <c r="EW128" s="113"/>
      <c r="EX128" s="113"/>
      <c r="EY128" s="113"/>
      <c r="EZ128" s="113"/>
      <c r="FA128" s="113"/>
      <c r="FB128" s="113"/>
      <c r="FC128" s="113"/>
      <c r="FD128" s="113"/>
      <c r="FE128" s="113"/>
      <c r="FF128" s="113"/>
      <c r="FG128" s="113"/>
      <c r="FH128" s="113"/>
      <c r="FI128" s="113"/>
      <c r="FJ128" s="113"/>
      <c r="FK128" s="113"/>
      <c r="FL128" s="113"/>
      <c r="FM128" s="113"/>
      <c r="FN128" s="113"/>
      <c r="FO128" s="113"/>
    </row>
    <row r="129" spans="2:171" ht="13.5" hidden="1" customHeight="1" x14ac:dyDescent="0.15">
      <c r="DA129" s="437">
        <v>54</v>
      </c>
      <c r="DB129" s="12" t="s">
        <v>529</v>
      </c>
      <c r="DC129" s="300"/>
      <c r="DD129" s="300"/>
      <c r="DE129" s="446" t="str">
        <f t="shared" si="52"/>
        <v/>
      </c>
      <c r="DF129" s="300"/>
      <c r="DG129" s="300"/>
      <c r="DH129" s="300"/>
      <c r="EV129" s="113"/>
      <c r="EW129" s="113"/>
      <c r="EX129" s="113"/>
      <c r="EY129" s="113"/>
      <c r="EZ129" s="113"/>
      <c r="FA129" s="113"/>
      <c r="FB129" s="113"/>
      <c r="FC129" s="113"/>
      <c r="FD129" s="113"/>
      <c r="FE129" s="113"/>
      <c r="FF129" s="113"/>
      <c r="FG129" s="113"/>
      <c r="FH129" s="113"/>
      <c r="FI129" s="113"/>
      <c r="FJ129" s="113"/>
      <c r="FK129" s="113"/>
      <c r="FL129" s="113"/>
      <c r="FM129" s="113"/>
      <c r="FN129" s="113"/>
      <c r="FO129" s="113"/>
    </row>
    <row r="130" spans="2:171" ht="13.5" hidden="1" customHeight="1" x14ac:dyDescent="0.15">
      <c r="DA130" s="437">
        <v>55</v>
      </c>
      <c r="DB130" s="12" t="s">
        <v>530</v>
      </c>
      <c r="DC130" s="300"/>
      <c r="DD130" s="300"/>
      <c r="DE130" s="446" t="str">
        <f t="shared" si="52"/>
        <v/>
      </c>
      <c r="DF130" s="300"/>
      <c r="DG130" s="300"/>
      <c r="DH130" s="300"/>
      <c r="EV130" s="113"/>
      <c r="EW130" s="113"/>
      <c r="EX130" s="113"/>
      <c r="EY130" s="113"/>
      <c r="EZ130" s="113"/>
      <c r="FA130" s="113"/>
      <c r="FB130" s="113"/>
      <c r="FC130" s="113"/>
      <c r="FD130" s="113"/>
      <c r="FE130" s="113"/>
      <c r="FF130" s="113"/>
      <c r="FG130" s="113"/>
      <c r="FH130" s="113"/>
      <c r="FI130" s="113"/>
      <c r="FJ130" s="113"/>
      <c r="FK130" s="113"/>
      <c r="FL130" s="113"/>
      <c r="FM130" s="113"/>
      <c r="FN130" s="113"/>
      <c r="FO130" s="113"/>
    </row>
    <row r="131" spans="2:171" ht="13.5" hidden="1" customHeight="1" x14ac:dyDescent="0.15">
      <c r="DA131" s="437">
        <v>56</v>
      </c>
      <c r="DB131" s="12" t="s">
        <v>531</v>
      </c>
      <c r="DC131" s="300"/>
      <c r="DD131" s="300"/>
      <c r="DE131" s="446" t="str">
        <f t="shared" si="52"/>
        <v/>
      </c>
      <c r="DF131" s="300"/>
      <c r="DG131" s="300"/>
      <c r="DH131" s="300"/>
      <c r="EV131" s="113"/>
      <c r="EW131" s="113"/>
      <c r="EX131" s="113"/>
      <c r="EY131" s="113"/>
      <c r="EZ131" s="113"/>
      <c r="FA131" s="113"/>
      <c r="FB131" s="113"/>
      <c r="FC131" s="113"/>
      <c r="FD131" s="113"/>
      <c r="FE131" s="113"/>
      <c r="FF131" s="113"/>
      <c r="FG131" s="113"/>
      <c r="FH131" s="113"/>
      <c r="FI131" s="113"/>
      <c r="FJ131" s="113"/>
      <c r="FK131" s="113"/>
      <c r="FL131" s="113"/>
      <c r="FM131" s="113"/>
      <c r="FN131" s="113"/>
      <c r="FO131" s="113"/>
    </row>
    <row r="132" spans="2:171" ht="13.5" hidden="1" customHeight="1" x14ac:dyDescent="0.15">
      <c r="DA132" s="437">
        <v>57</v>
      </c>
      <c r="DB132" s="12" t="s">
        <v>532</v>
      </c>
      <c r="DC132" s="300"/>
      <c r="DD132" s="300"/>
      <c r="DE132" s="446" t="str">
        <f t="shared" si="52"/>
        <v/>
      </c>
      <c r="DF132" s="300"/>
      <c r="DG132" s="300"/>
      <c r="DH132" s="300"/>
      <c r="EV132" s="113"/>
      <c r="EW132" s="113"/>
      <c r="EX132" s="113"/>
      <c r="EY132" s="113"/>
      <c r="EZ132" s="113"/>
      <c r="FA132" s="113"/>
      <c r="FB132" s="113"/>
      <c r="FC132" s="113"/>
      <c r="FD132" s="113"/>
      <c r="FE132" s="113"/>
      <c r="FF132" s="113"/>
      <c r="FG132" s="113"/>
      <c r="FH132" s="113"/>
      <c r="FI132" s="113"/>
      <c r="FJ132" s="113"/>
      <c r="FK132" s="113"/>
      <c r="FL132" s="113"/>
      <c r="FM132" s="113"/>
      <c r="FN132" s="113"/>
      <c r="FO132" s="113"/>
    </row>
    <row r="133" spans="2:171" ht="13.5" hidden="1" customHeight="1" x14ac:dyDescent="0.15">
      <c r="DA133" s="437">
        <v>58</v>
      </c>
      <c r="DB133" s="12" t="s">
        <v>533</v>
      </c>
      <c r="DC133" s="300"/>
      <c r="DD133" s="300"/>
      <c r="DE133" s="446" t="str">
        <f t="shared" si="52"/>
        <v/>
      </c>
      <c r="DF133" s="300"/>
      <c r="DG133" s="300"/>
      <c r="DH133" s="300"/>
      <c r="EV133" s="113"/>
      <c r="EW133" s="113"/>
      <c r="EX133" s="113"/>
      <c r="EY133" s="113"/>
      <c r="EZ133" s="113"/>
      <c r="FA133" s="113"/>
      <c r="FB133" s="113"/>
      <c r="FC133" s="113"/>
      <c r="FD133" s="113"/>
      <c r="FE133" s="113"/>
      <c r="FF133" s="113"/>
      <c r="FG133" s="113"/>
      <c r="FH133" s="113"/>
      <c r="FI133" s="113"/>
      <c r="FJ133" s="113"/>
      <c r="FK133" s="113"/>
      <c r="FL133" s="113"/>
      <c r="FM133" s="113"/>
      <c r="FN133" s="113"/>
      <c r="FO133" s="113"/>
    </row>
    <row r="134" spans="2:171" ht="13.5" hidden="1" customHeight="1" x14ac:dyDescent="0.15">
      <c r="DA134" s="437">
        <v>59</v>
      </c>
      <c r="DB134" s="12" t="s">
        <v>534</v>
      </c>
      <c r="DC134" s="300"/>
      <c r="DD134" s="300"/>
      <c r="DE134" s="446" t="str">
        <f t="shared" si="52"/>
        <v/>
      </c>
      <c r="DF134" s="300"/>
      <c r="DG134" s="300"/>
      <c r="DH134" s="300"/>
      <c r="EV134" s="113"/>
      <c r="EW134" s="113"/>
      <c r="EX134" s="113"/>
      <c r="EY134" s="113"/>
      <c r="EZ134" s="113"/>
      <c r="FA134" s="113"/>
      <c r="FB134" s="113"/>
      <c r="FC134" s="113"/>
      <c r="FD134" s="113"/>
      <c r="FE134" s="113"/>
      <c r="FF134" s="113"/>
      <c r="FG134" s="113"/>
      <c r="FH134" s="113"/>
      <c r="FI134" s="113"/>
      <c r="FJ134" s="113"/>
      <c r="FK134" s="113"/>
      <c r="FL134" s="113"/>
      <c r="FM134" s="113"/>
      <c r="FN134" s="113"/>
      <c r="FO134" s="113"/>
    </row>
    <row r="135" spans="2:171" ht="13.5" hidden="1" customHeight="1" x14ac:dyDescent="0.15">
      <c r="DA135" s="437">
        <v>60</v>
      </c>
      <c r="DB135" s="12" t="s">
        <v>535</v>
      </c>
      <c r="DC135" s="300"/>
      <c r="DD135" s="300"/>
      <c r="DE135" s="446" t="str">
        <f t="shared" si="52"/>
        <v/>
      </c>
      <c r="DF135" s="300"/>
      <c r="DG135" s="300"/>
      <c r="DH135" s="300"/>
      <c r="EV135" s="113"/>
      <c r="EW135" s="113"/>
      <c r="EX135" s="113"/>
      <c r="EY135" s="113"/>
      <c r="EZ135" s="113"/>
      <c r="FA135" s="113"/>
      <c r="FB135" s="113"/>
      <c r="FC135" s="113"/>
      <c r="FD135" s="113"/>
      <c r="FE135" s="113"/>
      <c r="FF135" s="113"/>
      <c r="FG135" s="113"/>
      <c r="FH135" s="113"/>
      <c r="FI135" s="113"/>
      <c r="FJ135" s="113"/>
      <c r="FK135" s="113"/>
      <c r="FL135" s="113"/>
      <c r="FM135" s="113"/>
      <c r="FN135" s="113"/>
      <c r="FO135" s="113"/>
    </row>
    <row r="136" spans="2:171" hidden="1" x14ac:dyDescent="0.15">
      <c r="DA136" s="437">
        <v>61</v>
      </c>
      <c r="DB136" s="12" t="s">
        <v>536</v>
      </c>
      <c r="DC136" s="300"/>
      <c r="DD136" s="300"/>
      <c r="DE136" s="446" t="str">
        <f t="shared" si="52"/>
        <v/>
      </c>
      <c r="DF136" s="300"/>
      <c r="DG136" s="300"/>
      <c r="DH136" s="300"/>
      <c r="EV136" s="113"/>
      <c r="EW136" s="113"/>
      <c r="EX136" s="113"/>
      <c r="EY136" s="113"/>
      <c r="EZ136" s="113"/>
      <c r="FA136" s="113"/>
      <c r="FB136" s="113"/>
      <c r="FC136" s="113"/>
      <c r="FD136" s="113"/>
      <c r="FE136" s="113"/>
      <c r="FF136" s="113"/>
      <c r="FG136" s="113"/>
      <c r="FH136" s="113"/>
      <c r="FI136" s="113"/>
      <c r="FJ136" s="113"/>
      <c r="FK136" s="113"/>
      <c r="FL136" s="113"/>
      <c r="FM136" s="113"/>
      <c r="FN136" s="113"/>
      <c r="FO136" s="113"/>
    </row>
    <row r="137" spans="2:171" hidden="1" x14ac:dyDescent="0.15">
      <c r="DA137" s="437">
        <v>62</v>
      </c>
      <c r="DB137" s="12" t="s">
        <v>537</v>
      </c>
      <c r="DC137" s="300"/>
      <c r="DD137" s="300"/>
      <c r="DE137" s="446" t="str">
        <f t="shared" si="52"/>
        <v/>
      </c>
      <c r="DF137" s="300"/>
      <c r="DG137" s="300"/>
      <c r="DH137" s="300"/>
      <c r="EV137" s="113"/>
      <c r="EW137" s="113"/>
      <c r="EX137" s="113"/>
      <c r="EY137" s="113"/>
      <c r="EZ137" s="113"/>
      <c r="FA137" s="113"/>
      <c r="FB137" s="113"/>
      <c r="FC137" s="113"/>
      <c r="FD137" s="113"/>
      <c r="FE137" s="113"/>
      <c r="FF137" s="113"/>
      <c r="FG137" s="113"/>
      <c r="FH137" s="113"/>
      <c r="FI137" s="113"/>
      <c r="FJ137" s="113"/>
      <c r="FK137" s="113"/>
      <c r="FL137" s="113"/>
      <c r="FM137" s="113"/>
      <c r="FN137" s="113"/>
      <c r="FO137" s="113"/>
    </row>
    <row r="138" spans="2:171" hidden="1" x14ac:dyDescent="0.15">
      <c r="DA138" s="437">
        <v>63</v>
      </c>
      <c r="DB138" s="12" t="s">
        <v>538</v>
      </c>
      <c r="DC138" s="300"/>
      <c r="DD138" s="300"/>
      <c r="DE138" s="446" t="str">
        <f t="shared" si="52"/>
        <v/>
      </c>
      <c r="DF138" s="300"/>
      <c r="DG138" s="300"/>
      <c r="DH138" s="300"/>
      <c r="EV138" s="113"/>
      <c r="EW138" s="113"/>
      <c r="EX138" s="113"/>
      <c r="EY138" s="113"/>
      <c r="EZ138" s="113"/>
      <c r="FA138" s="113"/>
      <c r="FB138" s="113"/>
      <c r="FC138" s="113"/>
      <c r="FD138" s="113"/>
      <c r="FE138" s="113"/>
      <c r="FF138" s="113"/>
      <c r="FG138" s="113"/>
      <c r="FH138" s="113"/>
      <c r="FI138" s="113"/>
      <c r="FJ138" s="113"/>
      <c r="FK138" s="113"/>
      <c r="FL138" s="113"/>
      <c r="FM138" s="113"/>
      <c r="FN138" s="113"/>
      <c r="FO138" s="113"/>
    </row>
    <row r="139" spans="2:171" hidden="1" x14ac:dyDescent="0.15">
      <c r="B139" s="12"/>
      <c r="DA139" s="437">
        <v>64</v>
      </c>
      <c r="DB139" s="12" t="s">
        <v>539</v>
      </c>
      <c r="DC139" s="300"/>
      <c r="DD139" s="300"/>
      <c r="DE139" s="446" t="str">
        <f t="shared" si="52"/>
        <v/>
      </c>
      <c r="DF139" s="300"/>
      <c r="DG139" s="300"/>
      <c r="DH139" s="300"/>
      <c r="EV139" s="113"/>
      <c r="EW139" s="113"/>
      <c r="EX139" s="113"/>
      <c r="EY139" s="113"/>
      <c r="EZ139" s="113"/>
      <c r="FA139" s="113"/>
      <c r="FB139" s="113"/>
      <c r="FC139" s="113"/>
      <c r="FD139" s="113"/>
      <c r="FE139" s="113"/>
      <c r="FF139" s="113"/>
      <c r="FG139" s="113"/>
      <c r="FH139" s="113"/>
      <c r="FI139" s="113"/>
      <c r="FJ139" s="113"/>
      <c r="FK139" s="113"/>
      <c r="FL139" s="113"/>
      <c r="FM139" s="113"/>
      <c r="FN139" s="113"/>
      <c r="FO139" s="113"/>
    </row>
    <row r="140" spans="2:171" hidden="1" x14ac:dyDescent="0.15">
      <c r="B140" s="12"/>
      <c r="R140" s="112"/>
      <c r="S140" s="112"/>
      <c r="DA140" s="437">
        <v>65</v>
      </c>
      <c r="DB140" s="12" t="s">
        <v>540</v>
      </c>
      <c r="DC140" s="300"/>
      <c r="DD140" s="300"/>
      <c r="DE140" s="446" t="str">
        <f t="shared" si="52"/>
        <v/>
      </c>
      <c r="DF140" s="300"/>
      <c r="DG140" s="300"/>
      <c r="DH140" s="300"/>
      <c r="EV140" s="113"/>
      <c r="EW140" s="113"/>
      <c r="EX140" s="113"/>
      <c r="EY140" s="113"/>
      <c r="EZ140" s="113"/>
      <c r="FA140" s="113"/>
      <c r="FB140" s="113"/>
      <c r="FC140" s="113"/>
      <c r="FD140" s="113"/>
      <c r="FE140" s="113"/>
      <c r="FF140" s="113"/>
      <c r="FG140" s="113"/>
      <c r="FH140" s="113"/>
      <c r="FI140" s="113"/>
      <c r="FJ140" s="113"/>
      <c r="FK140" s="113"/>
      <c r="FL140" s="113"/>
      <c r="FM140" s="113"/>
      <c r="FN140" s="113"/>
      <c r="FO140" s="113"/>
    </row>
    <row r="141" spans="2:171" hidden="1" x14ac:dyDescent="0.15">
      <c r="B141" s="12"/>
      <c r="C141" s="12"/>
      <c r="D141" s="12"/>
      <c r="E141" s="12"/>
      <c r="F141" s="12"/>
      <c r="G141" s="12"/>
      <c r="H141" s="12"/>
      <c r="I141" s="12"/>
      <c r="J141" s="12"/>
      <c r="K141" s="12"/>
      <c r="L141" s="12"/>
      <c r="M141" s="12"/>
      <c r="N141" s="12"/>
      <c r="O141" s="12"/>
      <c r="R141" s="112"/>
      <c r="S141" s="112"/>
      <c r="DA141" s="437">
        <v>66</v>
      </c>
      <c r="DB141" s="12" t="s">
        <v>541</v>
      </c>
      <c r="DC141" s="300"/>
      <c r="DD141" s="300"/>
      <c r="DE141" s="446" t="str">
        <f t="shared" si="52"/>
        <v/>
      </c>
      <c r="DF141" s="300"/>
      <c r="DG141" s="300"/>
      <c r="DH141" s="300"/>
      <c r="EV141" s="113"/>
      <c r="EW141" s="113"/>
      <c r="EX141" s="113"/>
      <c r="EY141" s="113"/>
      <c r="EZ141" s="113"/>
      <c r="FA141" s="113"/>
      <c r="FB141" s="113"/>
      <c r="FC141" s="113"/>
      <c r="FD141" s="113"/>
      <c r="FE141" s="113"/>
      <c r="FF141" s="113"/>
      <c r="FG141" s="113"/>
      <c r="FH141" s="113"/>
      <c r="FI141" s="113"/>
      <c r="FJ141" s="113"/>
      <c r="FK141" s="113"/>
      <c r="FL141" s="113"/>
      <c r="FM141" s="113"/>
      <c r="FN141" s="113"/>
      <c r="FO141" s="113"/>
    </row>
    <row r="142" spans="2:171" ht="32.25" hidden="1" x14ac:dyDescent="0.15">
      <c r="B142" s="12"/>
      <c r="C142" s="12"/>
      <c r="D142" s="12"/>
      <c r="E142" s="12"/>
      <c r="F142" s="12"/>
      <c r="G142" s="12"/>
      <c r="H142" s="12"/>
      <c r="I142" s="12"/>
      <c r="J142" s="12"/>
      <c r="K142" s="12"/>
      <c r="L142" s="12"/>
      <c r="M142" s="12"/>
      <c r="N142" s="12"/>
      <c r="O142" s="12"/>
      <c r="R142" s="112"/>
      <c r="S142" s="112"/>
      <c r="T142" s="114"/>
      <c r="U142" s="341"/>
      <c r="V142" s="341"/>
      <c r="W142" s="341"/>
      <c r="X142" s="341"/>
      <c r="Y142" s="341"/>
      <c r="Z142" s="114"/>
      <c r="AA142" s="342"/>
      <c r="AB142" s="342"/>
      <c r="AC142" s="342"/>
      <c r="AD142" s="112"/>
      <c r="AE142" s="342"/>
      <c r="AF142" s="342"/>
      <c r="AG142" s="342"/>
      <c r="AH142" s="342"/>
      <c r="AI142" s="342"/>
      <c r="AJ142" s="112"/>
      <c r="AK142" s="342"/>
      <c r="AL142" s="342"/>
      <c r="AM142" s="342"/>
      <c r="AN142" s="342"/>
      <c r="AO142" s="342"/>
      <c r="AP142" s="343"/>
      <c r="DA142" s="437">
        <v>67</v>
      </c>
      <c r="DB142" s="12" t="s">
        <v>542</v>
      </c>
      <c r="DC142" s="300"/>
      <c r="DD142" s="300"/>
      <c r="DE142" s="446" t="str">
        <f t="shared" si="52"/>
        <v/>
      </c>
      <c r="DF142" s="300"/>
      <c r="DG142" s="300"/>
      <c r="DH142" s="300"/>
      <c r="EV142" s="113"/>
      <c r="EW142" s="113"/>
      <c r="EX142" s="113"/>
      <c r="EY142" s="113"/>
      <c r="EZ142" s="113"/>
      <c r="FA142" s="113"/>
      <c r="FB142" s="113"/>
      <c r="FC142" s="113"/>
      <c r="FD142" s="113"/>
      <c r="FE142" s="113"/>
      <c r="FF142" s="113"/>
      <c r="FG142" s="113"/>
      <c r="FH142" s="113"/>
      <c r="FI142" s="113"/>
      <c r="FJ142" s="113"/>
      <c r="FK142" s="113"/>
      <c r="FL142" s="113"/>
      <c r="FM142" s="113"/>
      <c r="FN142" s="113"/>
      <c r="FO142" s="113"/>
    </row>
    <row r="143" spans="2:171" ht="32.25" hidden="1" x14ac:dyDescent="0.15">
      <c r="B143" s="12"/>
      <c r="C143" s="12"/>
      <c r="D143" s="12"/>
      <c r="E143" s="12"/>
      <c r="F143" s="12"/>
      <c r="G143" s="12"/>
      <c r="H143" s="12"/>
      <c r="I143" s="12"/>
      <c r="J143" s="12"/>
      <c r="K143" s="12"/>
      <c r="L143" s="38"/>
      <c r="M143" s="38"/>
      <c r="N143" s="344"/>
      <c r="O143" s="300"/>
      <c r="P143" s="183"/>
      <c r="Q143" s="183"/>
      <c r="R143" s="112"/>
      <c r="S143" s="112"/>
      <c r="T143" s="114"/>
      <c r="U143" s="341"/>
      <c r="V143" s="341"/>
      <c r="W143" s="341"/>
      <c r="X143" s="341"/>
      <c r="Y143" s="341"/>
      <c r="Z143" s="114"/>
      <c r="AA143" s="342"/>
      <c r="AB143" s="342"/>
      <c r="AC143" s="342"/>
      <c r="AD143" s="112"/>
      <c r="AE143" s="342"/>
      <c r="AF143" s="342"/>
      <c r="AG143" s="342"/>
      <c r="AH143" s="342"/>
      <c r="AI143" s="342"/>
      <c r="AJ143" s="112"/>
      <c r="AK143" s="342"/>
      <c r="AL143" s="342"/>
      <c r="AM143" s="342"/>
      <c r="AN143" s="342"/>
      <c r="AO143" s="342"/>
      <c r="AP143" s="343"/>
      <c r="DA143" s="437">
        <v>68</v>
      </c>
      <c r="DB143" s="12" t="s">
        <v>543</v>
      </c>
      <c r="DC143" s="300"/>
      <c r="DD143" s="300"/>
      <c r="DE143" s="446" t="str">
        <f t="shared" si="52"/>
        <v/>
      </c>
      <c r="DF143" s="300"/>
      <c r="DG143" s="300"/>
      <c r="DH143" s="300"/>
      <c r="EV143" s="113"/>
      <c r="EW143" s="113"/>
      <c r="EX143" s="113"/>
      <c r="EY143" s="113"/>
      <c r="EZ143" s="113"/>
      <c r="FA143" s="113"/>
      <c r="FB143" s="113"/>
      <c r="FC143" s="113"/>
      <c r="FD143" s="113"/>
      <c r="FE143" s="113"/>
      <c r="FF143" s="113"/>
      <c r="FG143" s="113"/>
      <c r="FH143" s="113"/>
      <c r="FI143" s="113"/>
      <c r="FJ143" s="113"/>
      <c r="FK143" s="113"/>
      <c r="FL143" s="113"/>
      <c r="FM143" s="113"/>
      <c r="FN143" s="113"/>
      <c r="FO143" s="113"/>
    </row>
    <row r="144" spans="2:171" hidden="1" x14ac:dyDescent="0.15">
      <c r="B144" s="67"/>
      <c r="DB144" s="12" t="s">
        <v>992</v>
      </c>
      <c r="DC144" s="300"/>
      <c r="DD144" s="300"/>
      <c r="DE144" s="446" t="str">
        <f t="shared" si="52"/>
        <v/>
      </c>
      <c r="DF144" s="300"/>
      <c r="DG144" s="300"/>
      <c r="DH144" s="300"/>
      <c r="EV144" s="113"/>
      <c r="EW144" s="113"/>
      <c r="EX144" s="113"/>
      <c r="EY144" s="113"/>
      <c r="EZ144" s="113"/>
      <c r="FA144" s="113"/>
      <c r="FB144" s="113"/>
      <c r="FC144" s="113"/>
      <c r="FD144" s="113"/>
      <c r="FE144" s="113"/>
      <c r="FF144" s="113"/>
      <c r="FG144" s="113"/>
      <c r="FH144" s="113"/>
      <c r="FI144" s="113"/>
      <c r="FJ144" s="113"/>
      <c r="FK144" s="113"/>
      <c r="FL144" s="113"/>
      <c r="FM144" s="113"/>
      <c r="FN144" s="113"/>
      <c r="FO144" s="113"/>
    </row>
    <row r="145" spans="2:171"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993</v>
      </c>
      <c r="DC145" s="300"/>
      <c r="DD145" s="300"/>
      <c r="DE145" s="446" t="str">
        <f t="shared" si="52"/>
        <v/>
      </c>
      <c r="DF145" s="300"/>
      <c r="DG145" s="300"/>
      <c r="DH145" s="300"/>
      <c r="EV145" s="113"/>
      <c r="EW145" s="113"/>
      <c r="EX145" s="113"/>
      <c r="EY145" s="113"/>
      <c r="EZ145" s="113"/>
      <c r="FA145" s="113"/>
      <c r="FB145" s="113"/>
      <c r="FC145" s="113"/>
      <c r="FD145" s="113"/>
      <c r="FE145" s="113"/>
      <c r="FF145" s="113"/>
      <c r="FG145" s="113"/>
      <c r="FH145" s="113"/>
      <c r="FI145" s="113"/>
      <c r="FJ145" s="113"/>
      <c r="FK145" s="113"/>
      <c r="FL145" s="113"/>
      <c r="FM145" s="113"/>
      <c r="FN145" s="113"/>
      <c r="FO145" s="113"/>
    </row>
    <row r="146" spans="2:171" ht="17.25" hidden="1" x14ac:dyDescent="0.15">
      <c r="B146" s="345"/>
      <c r="C146" s="26"/>
      <c r="D146" s="26"/>
      <c r="E146" s="26"/>
      <c r="F146" s="118"/>
      <c r="G146" s="118"/>
      <c r="H146" s="118"/>
      <c r="I146" s="118"/>
      <c r="J146" s="118"/>
      <c r="K146" s="118"/>
      <c r="L146" s="118"/>
      <c r="M146" s="118"/>
      <c r="N146" s="118"/>
      <c r="O146" s="118"/>
      <c r="P146" s="118"/>
      <c r="Q146" s="118"/>
      <c r="S146" s="26"/>
      <c r="T146" s="26"/>
      <c r="U146" s="26"/>
      <c r="V146" s="26"/>
      <c r="W146" s="177"/>
      <c r="Y146" s="26"/>
      <c r="Z146" s="26"/>
      <c r="AA146" s="26"/>
      <c r="AB146" s="26"/>
      <c r="AC146" s="119"/>
      <c r="AD146" s="119"/>
      <c r="AE146" s="119"/>
      <c r="AF146" s="119"/>
      <c r="AG146" s="119"/>
      <c r="AH146" s="119"/>
      <c r="AI146" s="119"/>
      <c r="AJ146" s="119"/>
      <c r="AK146" s="119"/>
      <c r="AL146" s="119"/>
      <c r="AM146" s="119"/>
      <c r="AN146" s="119"/>
      <c r="AO146" s="119"/>
      <c r="DB146" s="12" t="s">
        <v>994</v>
      </c>
      <c r="DE146" s="446" t="str">
        <f t="shared" si="52"/>
        <v/>
      </c>
      <c r="EV146" s="113"/>
      <c r="EW146" s="113"/>
      <c r="EX146" s="113"/>
      <c r="EY146" s="113"/>
      <c r="EZ146" s="113"/>
      <c r="FA146" s="113"/>
      <c r="FB146" s="113"/>
      <c r="FC146" s="113"/>
      <c r="FD146" s="113"/>
      <c r="FE146" s="113"/>
      <c r="FF146" s="113"/>
      <c r="FG146" s="113"/>
      <c r="FH146" s="113"/>
      <c r="FI146" s="113"/>
      <c r="FJ146" s="113"/>
      <c r="FK146" s="113"/>
      <c r="FL146" s="113"/>
      <c r="FM146" s="113"/>
      <c r="FN146" s="113"/>
      <c r="FO146" s="113"/>
    </row>
    <row r="147" spans="2:171" hidden="1" x14ac:dyDescent="0.15">
      <c r="B147" s="345"/>
      <c r="C147" s="345"/>
      <c r="D147" s="345"/>
      <c r="E147" s="345"/>
      <c r="F147" s="345"/>
      <c r="G147" s="345"/>
      <c r="H147" s="345"/>
      <c r="I147" s="345"/>
      <c r="K147" s="346"/>
      <c r="L147" s="346"/>
      <c r="M147" s="346"/>
      <c r="N147" s="346"/>
      <c r="O147" s="346"/>
      <c r="P147" s="346"/>
      <c r="Q147" s="346"/>
      <c r="R147" s="346"/>
      <c r="S147" s="346"/>
      <c r="T147" s="346"/>
      <c r="U147" s="346"/>
      <c r="V147" s="346"/>
      <c r="W147" s="346"/>
      <c r="X147" s="346"/>
      <c r="Y147" s="346"/>
      <c r="Z147" s="346"/>
      <c r="AA147" s="346"/>
      <c r="AB147" s="346"/>
      <c r="AC147" s="346"/>
      <c r="AD147" s="346"/>
      <c r="AE147" s="346"/>
      <c r="AF147" s="346"/>
      <c r="AG147" s="346"/>
      <c r="AH147" s="346"/>
      <c r="AI147" s="347"/>
      <c r="AJ147" s="112"/>
      <c r="AK147" s="112"/>
      <c r="AL147" s="112"/>
      <c r="AM147" s="112"/>
      <c r="AN147" s="112"/>
      <c r="AO147" s="112"/>
      <c r="DA147" s="437">
        <v>69</v>
      </c>
      <c r="DB147" s="12" t="s">
        <v>995</v>
      </c>
      <c r="DC147" s="300"/>
      <c r="DD147" s="300"/>
      <c r="DE147" s="446" t="str">
        <f t="shared" si="52"/>
        <v/>
      </c>
      <c r="DF147" s="300"/>
      <c r="DG147" s="300"/>
      <c r="DH147" s="300"/>
      <c r="EV147" s="113"/>
      <c r="EW147" s="113"/>
      <c r="EX147" s="113"/>
      <c r="EY147" s="113"/>
      <c r="EZ147" s="113"/>
      <c r="FA147" s="113"/>
      <c r="FB147" s="113"/>
      <c r="FC147" s="113"/>
      <c r="FD147" s="113"/>
      <c r="FE147" s="113"/>
      <c r="FF147" s="113"/>
      <c r="FG147" s="113"/>
      <c r="FH147" s="113"/>
      <c r="FI147" s="113"/>
      <c r="FJ147" s="113"/>
      <c r="FK147" s="113"/>
      <c r="FL147" s="113"/>
      <c r="FM147" s="113"/>
      <c r="FN147" s="113"/>
      <c r="FO147" s="113"/>
    </row>
    <row r="148" spans="2:171" ht="14.25" hidden="1" x14ac:dyDescent="0.15">
      <c r="B148" s="345"/>
      <c r="C148" s="345"/>
      <c r="D148" s="348"/>
      <c r="E148" s="348"/>
      <c r="F148" s="345"/>
      <c r="G148" s="345"/>
      <c r="H148" s="345"/>
      <c r="I148" s="345"/>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437">
        <v>70</v>
      </c>
      <c r="DB148" s="12" t="s">
        <v>996</v>
      </c>
      <c r="DC148" s="300"/>
      <c r="DD148" s="300"/>
      <c r="DE148" s="446" t="str">
        <f t="shared" si="52"/>
        <v/>
      </c>
      <c r="DF148" s="300"/>
      <c r="DG148" s="300"/>
      <c r="DH148" s="300"/>
      <c r="EV148" s="113"/>
      <c r="EW148" s="113"/>
      <c r="EX148" s="113"/>
      <c r="EY148" s="113"/>
      <c r="EZ148" s="113"/>
      <c r="FA148" s="113"/>
      <c r="FB148" s="113"/>
      <c r="FC148" s="113"/>
      <c r="FD148" s="113"/>
      <c r="FE148" s="113"/>
      <c r="FF148" s="113"/>
      <c r="FG148" s="113"/>
      <c r="FH148" s="113"/>
      <c r="FI148" s="113"/>
      <c r="FJ148" s="113"/>
      <c r="FK148" s="113"/>
      <c r="FL148" s="113"/>
      <c r="FM148" s="113"/>
      <c r="FN148" s="113"/>
      <c r="FO148" s="113"/>
    </row>
    <row r="149" spans="2:171" ht="14.25" hidden="1" x14ac:dyDescent="0.15">
      <c r="C149" s="345"/>
      <c r="D149" s="348"/>
      <c r="E149" s="348"/>
      <c r="F149" s="345"/>
      <c r="G149" s="345"/>
      <c r="H149" s="345"/>
      <c r="I149" s="345"/>
      <c r="J149" s="12"/>
      <c r="AI149" s="12"/>
      <c r="AP149" s="12"/>
      <c r="DA149" s="12"/>
      <c r="DB149" s="12" t="s">
        <v>660</v>
      </c>
      <c r="DC149" s="300"/>
      <c r="DD149" s="300"/>
      <c r="DE149" s="446" t="str">
        <f>IF(AP72="","",AP72)</f>
        <v/>
      </c>
      <c r="DF149" s="300"/>
      <c r="DG149" s="300"/>
      <c r="DH149" s="300"/>
      <c r="EV149" s="113"/>
      <c r="EW149" s="113"/>
      <c r="EX149" s="113"/>
      <c r="EY149" s="113"/>
      <c r="EZ149" s="113"/>
      <c r="FA149" s="113"/>
      <c r="FB149" s="113"/>
      <c r="FC149" s="113"/>
      <c r="FD149" s="113"/>
      <c r="FE149" s="113"/>
      <c r="FF149" s="113"/>
      <c r="FG149" s="113"/>
      <c r="FH149" s="113"/>
      <c r="FI149" s="113"/>
      <c r="FJ149" s="113"/>
      <c r="FK149" s="113"/>
      <c r="FL149" s="113"/>
      <c r="FM149" s="113"/>
      <c r="FN149" s="113"/>
      <c r="FO149" s="113"/>
    </row>
    <row r="150" spans="2:171" hidden="1" x14ac:dyDescent="0.15">
      <c r="J150" s="12"/>
      <c r="AI150" s="12"/>
      <c r="AJ150" s="12"/>
      <c r="AK150" s="12"/>
      <c r="AL150" s="12"/>
      <c r="AM150" s="12"/>
      <c r="AN150" s="12"/>
      <c r="AO150" s="12"/>
      <c r="DA150" s="12"/>
      <c r="DB150" s="12" t="s">
        <v>660</v>
      </c>
      <c r="DC150" s="300"/>
      <c r="DD150" s="300"/>
      <c r="DE150" s="446" t="str">
        <f>IF(AP73="","",AP73)</f>
        <v/>
      </c>
      <c r="DF150" s="300"/>
      <c r="DG150" s="300"/>
      <c r="DH150" s="300"/>
      <c r="EV150" s="113"/>
      <c r="EW150" s="113"/>
      <c r="EX150" s="113"/>
      <c r="EY150" s="113"/>
      <c r="EZ150" s="113"/>
      <c r="FA150" s="113"/>
      <c r="FB150" s="113"/>
      <c r="FC150" s="113"/>
      <c r="FD150" s="113"/>
      <c r="FE150" s="113"/>
      <c r="FF150" s="113"/>
      <c r="FG150" s="113"/>
      <c r="FH150" s="113"/>
      <c r="FI150" s="113"/>
      <c r="FJ150" s="113"/>
      <c r="FK150" s="113"/>
      <c r="FL150" s="113"/>
      <c r="FM150" s="113"/>
      <c r="FN150" s="113"/>
      <c r="FO150" s="113"/>
    </row>
    <row r="151" spans="2:171" x14ac:dyDescent="0.15">
      <c r="DA151" s="12"/>
      <c r="DB151" t="s">
        <v>997</v>
      </c>
      <c r="DC151" s="300"/>
      <c r="DD151" s="300"/>
      <c r="DE151" s="446" t="str">
        <f t="shared" ref="DE151:DE156" si="58">IF(COUNTIF($DI$14:$EG$14,DB151)=0,"",COUNTIF($DI$14:$EG$14,DB151))</f>
        <v/>
      </c>
      <c r="DF151" s="300"/>
      <c r="DG151" s="300"/>
      <c r="DH151" s="300"/>
      <c r="EV151" s="113"/>
      <c r="EW151" s="113"/>
      <c r="EX151" s="113"/>
      <c r="EY151" s="113"/>
      <c r="EZ151" s="113"/>
      <c r="FA151" s="113"/>
      <c r="FB151" s="113"/>
      <c r="FC151" s="113"/>
      <c r="FD151" s="113"/>
      <c r="FE151" s="113"/>
      <c r="FF151" s="113"/>
      <c r="FG151" s="113"/>
      <c r="FH151" s="113"/>
      <c r="FI151" s="113"/>
      <c r="FJ151" s="113"/>
      <c r="FK151" s="113"/>
      <c r="FL151" s="113"/>
      <c r="FM151" s="113"/>
      <c r="FN151" s="113"/>
      <c r="FO151" s="113"/>
    </row>
    <row r="152" spans="2:171" x14ac:dyDescent="0.15">
      <c r="DA152" s="12"/>
      <c r="DB152" t="s">
        <v>998</v>
      </c>
      <c r="DC152" s="300"/>
      <c r="DD152" s="300"/>
      <c r="DE152" s="446" t="str">
        <f t="shared" si="58"/>
        <v/>
      </c>
      <c r="DF152" s="300"/>
      <c r="DG152" s="300"/>
      <c r="DH152" s="300"/>
      <c r="EV152" s="113"/>
      <c r="EW152" s="113"/>
      <c r="EX152" s="113"/>
      <c r="EY152" s="113"/>
      <c r="EZ152" s="113"/>
      <c r="FA152" s="113"/>
      <c r="FB152" s="113"/>
      <c r="FC152" s="113"/>
      <c r="FD152" s="113"/>
      <c r="FE152" s="113"/>
      <c r="FF152" s="113"/>
      <c r="FG152" s="113"/>
      <c r="FH152" s="113"/>
      <c r="FI152" s="113"/>
      <c r="FJ152" s="113"/>
      <c r="FK152" s="113"/>
      <c r="FL152" s="113"/>
      <c r="FM152" s="113"/>
      <c r="FN152" s="113"/>
      <c r="FO152" s="113"/>
    </row>
    <row r="153" spans="2:171" x14ac:dyDescent="0.15">
      <c r="DA153" s="12"/>
      <c r="DB153" t="s">
        <v>999</v>
      </c>
      <c r="DC153" s="300"/>
      <c r="DD153" s="300"/>
      <c r="DE153" s="446" t="str">
        <f t="shared" si="58"/>
        <v/>
      </c>
      <c r="DF153" s="300"/>
      <c r="DG153" s="300"/>
      <c r="DH153" s="300"/>
      <c r="EV153" s="113"/>
      <c r="EW153" s="113"/>
      <c r="EX153" s="113"/>
      <c r="EY153" s="113"/>
      <c r="EZ153" s="113"/>
      <c r="FA153" s="113"/>
      <c r="FB153" s="113"/>
      <c r="FC153" s="113"/>
      <c r="FD153" s="113"/>
      <c r="FE153" s="113"/>
      <c r="FF153" s="113"/>
      <c r="FG153" s="113"/>
      <c r="FH153" s="113"/>
      <c r="FI153" s="113"/>
      <c r="FJ153" s="113"/>
      <c r="FK153" s="113"/>
      <c r="FL153" s="113"/>
      <c r="FM153" s="113"/>
      <c r="FN153" s="113"/>
      <c r="FO153" s="113"/>
    </row>
    <row r="154" spans="2:171" x14ac:dyDescent="0.15">
      <c r="DA154" s="12"/>
      <c r="DB154" t="s">
        <v>1000</v>
      </c>
      <c r="DC154" s="300"/>
      <c r="DD154" s="300"/>
      <c r="DE154" s="446" t="str">
        <f t="shared" si="58"/>
        <v/>
      </c>
      <c r="DF154" s="300"/>
      <c r="DG154" s="300"/>
      <c r="DH154" s="300"/>
      <c r="EV154" s="113"/>
      <c r="EW154" s="113"/>
      <c r="EX154" s="113"/>
      <c r="EY154" s="113"/>
      <c r="EZ154" s="113"/>
      <c r="FA154" s="113"/>
      <c r="FB154" s="113"/>
      <c r="FC154" s="113"/>
      <c r="FD154" s="113"/>
      <c r="FE154" s="113"/>
      <c r="FF154" s="113"/>
      <c r="FG154" s="113"/>
      <c r="FH154" s="113"/>
      <c r="FI154" s="113"/>
      <c r="FJ154" s="113"/>
      <c r="FK154" s="113"/>
      <c r="FL154" s="113"/>
      <c r="FM154" s="113"/>
      <c r="FN154" s="113"/>
      <c r="FO154" s="113"/>
    </row>
    <row r="155" spans="2:171" x14ac:dyDescent="0.15">
      <c r="DA155" s="12"/>
      <c r="DB155" t="s">
        <v>1001</v>
      </c>
      <c r="DC155" s="300"/>
      <c r="DD155" s="300"/>
      <c r="DE155" s="446" t="str">
        <f t="shared" si="58"/>
        <v/>
      </c>
      <c r="DF155" s="300"/>
      <c r="DG155" s="300"/>
      <c r="DH155" s="300"/>
      <c r="EV155" s="113"/>
      <c r="EW155" s="113"/>
      <c r="EX155" s="113"/>
      <c r="EY155" s="113"/>
      <c r="EZ155" s="113"/>
      <c r="FA155" s="113"/>
      <c r="FB155" s="113"/>
      <c r="FC155" s="113"/>
      <c r="FD155" s="113"/>
      <c r="FE155" s="113"/>
      <c r="FF155" s="113"/>
      <c r="FG155" s="113"/>
      <c r="FH155" s="113"/>
      <c r="FI155" s="113"/>
      <c r="FJ155" s="113"/>
      <c r="FK155" s="113"/>
      <c r="FL155" s="113"/>
      <c r="FM155" s="113"/>
      <c r="FN155" s="113"/>
      <c r="FO155" s="113"/>
    </row>
    <row r="156" spans="2:171" x14ac:dyDescent="0.15">
      <c r="DA156" s="12"/>
      <c r="DB156" t="s">
        <v>1002</v>
      </c>
      <c r="DC156" s="300"/>
      <c r="DD156" s="300"/>
      <c r="DE156" s="446" t="str">
        <f t="shared" si="58"/>
        <v/>
      </c>
      <c r="DF156" s="300"/>
      <c r="DG156" s="300"/>
      <c r="DH156" s="300"/>
      <c r="EV156" s="113"/>
      <c r="EW156" s="113"/>
      <c r="EX156" s="113"/>
      <c r="EY156" s="113"/>
      <c r="EZ156" s="113"/>
      <c r="FA156" s="113"/>
      <c r="FB156" s="113"/>
      <c r="FC156" s="113"/>
      <c r="FD156" s="113"/>
      <c r="FE156" s="113"/>
      <c r="FF156" s="113"/>
      <c r="FG156" s="113"/>
      <c r="FH156" s="113"/>
      <c r="FI156" s="113"/>
      <c r="FJ156" s="113"/>
      <c r="FK156" s="113"/>
      <c r="FL156" s="113"/>
      <c r="FM156" s="113"/>
      <c r="FN156" s="113"/>
      <c r="FO156" s="113"/>
    </row>
    <row r="157" spans="2:171" ht="14.25" x14ac:dyDescent="0.15">
      <c r="DA157" s="437">
        <v>71</v>
      </c>
      <c r="DB157" s="37" t="s">
        <v>1003</v>
      </c>
      <c r="DC157" s="25"/>
      <c r="DE157" s="450" t="str">
        <f t="shared" ref="DE157:DE192" si="59">IF((COUNTIF($J$30:$AI$31,DB157)+COUNTIF($J$81:$AI$87,DB157))=0,"",(COUNTIF($J$30:$AI$31,DB157)+COUNTIF($J$81:$AI$87,DB157)))</f>
        <v/>
      </c>
      <c r="DF157" s="12" t="s">
        <v>544</v>
      </c>
      <c r="DG157" s="300" t="str">
        <f t="shared" ref="DG157:DG192" si="60">IF($J$84=$DB157,"P",IF($J$86=$DB157,"X",""))</f>
        <v/>
      </c>
      <c r="DH157" s="300" t="str">
        <f t="shared" ref="DH157:DH192" si="61">IF($J$85=$DB157,"E",IF($J$87=$DB157,"PE",""))</f>
        <v/>
      </c>
      <c r="DI157" s="114" t="str">
        <f t="shared" ref="DI157:DI192" si="62">IF(K$81=$DB157,"A","")&amp;IF(K$82=$DB157,"B","")&amp;IF(K$30=$DB157,"A'","")&amp;IF(K$31=$DB157,"B'","")</f>
        <v/>
      </c>
      <c r="DJ157" s="114" t="str">
        <f t="shared" ref="DJ157:DJ192" si="63">IF(L$81=$DB157,"A","")&amp;IF(L$82=$DB157,"B","")&amp;IF(L$30=$DB157,"A'","")&amp;IF(L$31=$DB157,"B'","")</f>
        <v/>
      </c>
      <c r="DK157" s="114" t="str">
        <f t="shared" ref="DK157:DK192" si="64">IF(M$81=$DB157,"A","")&amp;IF(M$82=$DB157,"B","")&amp;IF(M$30=$DB157,"A'","")&amp;IF(M$31=$DB157,"B'","")</f>
        <v/>
      </c>
      <c r="DL157" s="114" t="str">
        <f t="shared" ref="DL157:DL192" si="65">IF(N$81=$DB157,"A","")&amp;IF(N$82=$DB157,"B","")&amp;IF(N$30=$DB157,"A'","")&amp;IF(N$31=$DB157,"B'","")</f>
        <v/>
      </c>
      <c r="DM157" s="114" t="str">
        <f t="shared" ref="DM157:DM192" si="66">IF(O$81=$DB157,"A","")&amp;IF(O$82=$DB157,"B","")&amp;IF(O$30=$DB157,"A'","")&amp;IF(O$31=$DB157,"B'","")</f>
        <v/>
      </c>
      <c r="DN157" s="114" t="str">
        <f t="shared" ref="DN157:DN192" si="67">IF(P$81=$DB157,"A","")&amp;IF(P$82=$DB157,"B","")&amp;IF(P$30=$DB157,"A'","")&amp;IF(P$31=$DB157,"B'","")</f>
        <v/>
      </c>
      <c r="DO157" s="114" t="str">
        <f t="shared" ref="DO157:DO192" si="68">IF(Q$81=$DB157,"A","")&amp;IF(Q$82=$DB157,"B","")&amp;IF(Q$30=$DB157,"A'","")&amp;IF(Q$31=$DB157,"B'","")</f>
        <v/>
      </c>
      <c r="DP157" s="114" t="str">
        <f t="shared" ref="DP157:DP192" si="69">IF(R$81=$DB157,"A","")&amp;IF(R$82=$DB157,"B","")&amp;IF(R$30=$DB157,"A'","")&amp;IF(R$31=$DB157,"B'","")</f>
        <v/>
      </c>
      <c r="DQ157" s="114" t="str">
        <f t="shared" ref="DQ157:DQ192" si="70">IF(S$81=$DB157,"A","")&amp;IF(S$82=$DB157,"B","")&amp;IF(S$30=$DB157,"A'","")&amp;IF(S$31=$DB157,"B'","")</f>
        <v/>
      </c>
      <c r="DR157" s="114" t="str">
        <f t="shared" ref="DR157:DR192" si="71">IF(T$81=$DB157,"A","")&amp;IF(T$82=$DB157,"B","")&amp;IF(T$30=$DB157,"A'","")&amp;IF(T$31=$DB157,"B'","")</f>
        <v/>
      </c>
      <c r="DS157" s="114" t="str">
        <f t="shared" ref="DS157:DS192" si="72">IF(U$81=$DB157,"A","")&amp;IF(U$82=$DB157,"B","")&amp;IF(U$30=$DB157,"A'","")&amp;IF(U$31=$DB157,"B'","")</f>
        <v/>
      </c>
      <c r="DT157" s="114" t="str">
        <f t="shared" ref="DT157:DT192" si="73">IF(V$81=$DB157,"A","")&amp;IF(V$82=$DB157,"B","")&amp;IF(V$30=$DB157,"A'","")&amp;IF(V$31=$DB157,"B'","")</f>
        <v/>
      </c>
      <c r="DU157" s="114" t="str">
        <f t="shared" ref="DU157:DU192" si="74">IF(W$81=$DB157,"A","")&amp;IF(W$82=$DB157,"B","")&amp;IF(W$30=$DB157,"A'","")&amp;IF(W$31=$DB157,"B'","")</f>
        <v/>
      </c>
      <c r="DV157" s="114" t="str">
        <f t="shared" ref="DV157:DV192" si="75">IF(X$81=$DB157,"A","")&amp;IF(X$82=$DB157,"B","")&amp;IF(X$30=$DB157,"A'","")&amp;IF(X$31=$DB157,"B'","")</f>
        <v/>
      </c>
      <c r="DW157" s="114" t="str">
        <f t="shared" ref="DW157:DW192" si="76">IF(Y$81=$DB157,"A","")&amp;IF(Y$82=$DB157,"B","")&amp;IF(Y$30=$DB157,"A'","")&amp;IF(Y$31=$DB157,"B'","")</f>
        <v/>
      </c>
      <c r="DX157" s="114" t="str">
        <f t="shared" ref="DX157:DX192" si="77">IF(Z$81=$DB157,"A","")&amp;IF(Z$82=$DB157,"B","")&amp;IF(Z$30=$DB157,"A'","")&amp;IF(Z$31=$DB157,"B'","")</f>
        <v/>
      </c>
      <c r="DY157" s="114" t="str">
        <f t="shared" ref="DY157:EG187" si="78">IF(AA$81=$DB157,"A","")&amp;IF(AA$82=$DB157,"B","")&amp;IF(AA$30=$DB157,"A'","")&amp;IF(AA$31=$DB157,"B'","")</f>
        <v/>
      </c>
      <c r="DZ157" s="114" t="str">
        <f t="shared" si="78"/>
        <v/>
      </c>
      <c r="EA157" s="114" t="str">
        <f t="shared" si="78"/>
        <v/>
      </c>
      <c r="EB157" s="114" t="str">
        <f t="shared" si="78"/>
        <v/>
      </c>
      <c r="EC157" s="114" t="str">
        <f t="shared" si="78"/>
        <v/>
      </c>
      <c r="ED157" s="114" t="str">
        <f t="shared" si="78"/>
        <v/>
      </c>
      <c r="EE157" s="114" t="str">
        <f t="shared" si="78"/>
        <v/>
      </c>
      <c r="EF157" s="114" t="str">
        <f t="shared" si="78"/>
        <v/>
      </c>
      <c r="EG157" s="114" t="str">
        <f t="shared" ref="EG157:EG180" si="79">IF(AI$81=$DB157,"A","")&amp;IF(AI$82=$DB157,"B","")&amp;IF(AI$30=$DB157,"C","")&amp;IF(AI$31=$DB157,"D","")</f>
        <v/>
      </c>
      <c r="EH157" s="437" t="str">
        <f t="shared" ref="EH157:EH192" si="80">IF($AI$84=$DB157,"P",IF($AI$86=$DB157,"X",""))</f>
        <v/>
      </c>
      <c r="EI157" s="437" t="str">
        <f t="shared" ref="EI157:EI192" si="81">IF($AI$85=$DB157,"E",IF($AI$87=$DB157,"PE",""))</f>
        <v/>
      </c>
      <c r="EV157" s="113"/>
      <c r="EW157" s="113"/>
      <c r="EX157" s="113"/>
      <c r="EY157" s="113"/>
      <c r="EZ157" s="113"/>
      <c r="FA157" s="113"/>
      <c r="FB157" s="113"/>
      <c r="FC157" s="113"/>
      <c r="FD157" s="113"/>
      <c r="FE157" s="113"/>
      <c r="FF157" s="113"/>
      <c r="FG157" s="113"/>
      <c r="FH157" s="113"/>
      <c r="FI157" s="113"/>
      <c r="FJ157" s="113"/>
      <c r="FK157" s="113"/>
      <c r="FL157" s="113"/>
      <c r="FM157" s="113"/>
      <c r="FN157" s="113"/>
      <c r="FO157" s="113"/>
    </row>
    <row r="158" spans="2:171" ht="14.25" x14ac:dyDescent="0.15">
      <c r="DA158" s="437">
        <v>72</v>
      </c>
      <c r="DB158" s="37" t="s">
        <v>1004</v>
      </c>
      <c r="DC158" s="25"/>
      <c r="DE158" s="450" t="str">
        <f t="shared" si="59"/>
        <v/>
      </c>
      <c r="DF158" s="12" t="s">
        <v>545</v>
      </c>
      <c r="DG158" s="300" t="str">
        <f t="shared" si="60"/>
        <v/>
      </c>
      <c r="DH158" s="300" t="str">
        <f t="shared" si="61"/>
        <v/>
      </c>
      <c r="DI158" s="114" t="str">
        <f t="shared" si="62"/>
        <v/>
      </c>
      <c r="DJ158" s="114" t="str">
        <f t="shared" si="63"/>
        <v/>
      </c>
      <c r="DK158" s="114" t="str">
        <f t="shared" si="64"/>
        <v/>
      </c>
      <c r="DL158" s="114" t="str">
        <f t="shared" si="65"/>
        <v/>
      </c>
      <c r="DM158" s="114" t="str">
        <f t="shared" si="66"/>
        <v/>
      </c>
      <c r="DN158" s="114" t="str">
        <f t="shared" si="67"/>
        <v/>
      </c>
      <c r="DO158" s="114" t="str">
        <f t="shared" si="68"/>
        <v/>
      </c>
      <c r="DP158" s="114" t="str">
        <f t="shared" si="69"/>
        <v/>
      </c>
      <c r="DQ158" s="114" t="str">
        <f t="shared" si="70"/>
        <v/>
      </c>
      <c r="DR158" s="114" t="str">
        <f t="shared" si="71"/>
        <v/>
      </c>
      <c r="DS158" s="114" t="str">
        <f t="shared" si="72"/>
        <v/>
      </c>
      <c r="DT158" s="114" t="str">
        <f t="shared" si="73"/>
        <v/>
      </c>
      <c r="DU158" s="114" t="str">
        <f t="shared" si="74"/>
        <v/>
      </c>
      <c r="DV158" s="114" t="str">
        <f t="shared" si="75"/>
        <v/>
      </c>
      <c r="DW158" s="114" t="str">
        <f t="shared" si="76"/>
        <v/>
      </c>
      <c r="DX158" s="114" t="str">
        <f t="shared" si="77"/>
        <v/>
      </c>
      <c r="DY158" s="114" t="str">
        <f t="shared" si="78"/>
        <v/>
      </c>
      <c r="DZ158" s="114" t="str">
        <f t="shared" si="78"/>
        <v/>
      </c>
      <c r="EA158" s="114" t="str">
        <f t="shared" si="78"/>
        <v/>
      </c>
      <c r="EB158" s="114" t="str">
        <f t="shared" si="78"/>
        <v/>
      </c>
      <c r="EC158" s="114" t="str">
        <f t="shared" si="78"/>
        <v/>
      </c>
      <c r="ED158" s="114" t="str">
        <f t="shared" si="78"/>
        <v/>
      </c>
      <c r="EE158" s="114" t="str">
        <f t="shared" si="78"/>
        <v/>
      </c>
      <c r="EF158" s="114" t="str">
        <f t="shared" si="78"/>
        <v/>
      </c>
      <c r="EG158" s="114" t="str">
        <f t="shared" si="79"/>
        <v/>
      </c>
      <c r="EH158" s="437" t="str">
        <f t="shared" si="80"/>
        <v/>
      </c>
      <c r="EI158" s="437" t="str">
        <f t="shared" si="81"/>
        <v/>
      </c>
      <c r="EV158" s="113"/>
      <c r="EW158" s="113"/>
      <c r="EX158" s="113"/>
      <c r="EY158" s="113"/>
      <c r="EZ158" s="113"/>
      <c r="FA158" s="113"/>
      <c r="FB158" s="113"/>
      <c r="FC158" s="113"/>
      <c r="FD158" s="113"/>
      <c r="FE158" s="113"/>
      <c r="FF158" s="113"/>
      <c r="FG158" s="113"/>
      <c r="FH158" s="113"/>
      <c r="FI158" s="113"/>
      <c r="FJ158" s="113"/>
      <c r="FK158" s="113"/>
      <c r="FL158" s="113"/>
      <c r="FM158" s="113"/>
      <c r="FN158" s="113"/>
      <c r="FO158" s="113"/>
    </row>
    <row r="159" spans="2:171" ht="14.25" x14ac:dyDescent="0.15">
      <c r="DA159" s="437">
        <v>73</v>
      </c>
      <c r="DB159" s="37" t="s">
        <v>1005</v>
      </c>
      <c r="DC159" s="25"/>
      <c r="DE159" s="450" t="str">
        <f t="shared" si="59"/>
        <v/>
      </c>
      <c r="DF159" s="12" t="s">
        <v>546</v>
      </c>
      <c r="DG159" s="300" t="str">
        <f t="shared" si="60"/>
        <v/>
      </c>
      <c r="DH159" s="300" t="str">
        <f t="shared" si="61"/>
        <v/>
      </c>
      <c r="DI159" s="114" t="str">
        <f t="shared" si="62"/>
        <v/>
      </c>
      <c r="DJ159" s="114" t="str">
        <f t="shared" si="63"/>
        <v/>
      </c>
      <c r="DK159" s="114" t="str">
        <f t="shared" si="64"/>
        <v/>
      </c>
      <c r="DL159" s="114" t="str">
        <f t="shared" si="65"/>
        <v/>
      </c>
      <c r="DM159" s="114" t="str">
        <f t="shared" si="66"/>
        <v/>
      </c>
      <c r="DN159" s="114" t="str">
        <f t="shared" si="67"/>
        <v/>
      </c>
      <c r="DO159" s="114" t="str">
        <f t="shared" si="68"/>
        <v/>
      </c>
      <c r="DP159" s="114" t="str">
        <f t="shared" si="69"/>
        <v/>
      </c>
      <c r="DQ159" s="114" t="str">
        <f t="shared" si="70"/>
        <v/>
      </c>
      <c r="DR159" s="114" t="str">
        <f t="shared" si="71"/>
        <v/>
      </c>
      <c r="DS159" s="114" t="str">
        <f t="shared" si="72"/>
        <v/>
      </c>
      <c r="DT159" s="114" t="str">
        <f t="shared" si="73"/>
        <v/>
      </c>
      <c r="DU159" s="114" t="str">
        <f t="shared" si="74"/>
        <v/>
      </c>
      <c r="DV159" s="114" t="str">
        <f t="shared" si="75"/>
        <v/>
      </c>
      <c r="DW159" s="114" t="str">
        <f t="shared" si="76"/>
        <v/>
      </c>
      <c r="DX159" s="114" t="str">
        <f t="shared" si="77"/>
        <v/>
      </c>
      <c r="DY159" s="114" t="str">
        <f t="shared" si="78"/>
        <v/>
      </c>
      <c r="DZ159" s="114" t="str">
        <f t="shared" si="78"/>
        <v/>
      </c>
      <c r="EA159" s="114" t="str">
        <f t="shared" si="78"/>
        <v/>
      </c>
      <c r="EB159" s="114" t="str">
        <f t="shared" si="78"/>
        <v/>
      </c>
      <c r="EC159" s="114" t="str">
        <f t="shared" si="78"/>
        <v/>
      </c>
      <c r="ED159" s="114" t="str">
        <f t="shared" si="78"/>
        <v/>
      </c>
      <c r="EE159" s="114" t="str">
        <f t="shared" si="78"/>
        <v/>
      </c>
      <c r="EF159" s="114" t="str">
        <f t="shared" si="78"/>
        <v/>
      </c>
      <c r="EG159" s="114" t="str">
        <f t="shared" si="79"/>
        <v/>
      </c>
      <c r="EH159" s="437" t="str">
        <f t="shared" si="80"/>
        <v/>
      </c>
      <c r="EI159" s="437" t="str">
        <f t="shared" si="81"/>
        <v/>
      </c>
      <c r="EV159" s="113"/>
      <c r="EW159" s="113"/>
      <c r="EX159" s="113"/>
      <c r="EY159" s="113"/>
      <c r="EZ159" s="113"/>
      <c r="FA159" s="113"/>
      <c r="FB159" s="113"/>
      <c r="FC159" s="113"/>
      <c r="FD159" s="113"/>
      <c r="FE159" s="113"/>
      <c r="FF159" s="113"/>
      <c r="FG159" s="113"/>
      <c r="FH159" s="113"/>
      <c r="FI159" s="113"/>
      <c r="FJ159" s="113"/>
      <c r="FK159" s="113"/>
      <c r="FL159" s="113"/>
      <c r="FM159" s="113"/>
      <c r="FN159" s="113"/>
      <c r="FO159" s="113"/>
    </row>
    <row r="160" spans="2:171"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437">
        <v>74</v>
      </c>
      <c r="DB160" s="37" t="s">
        <v>1006</v>
      </c>
      <c r="DC160" s="25"/>
      <c r="DE160" s="450" t="str">
        <f t="shared" si="59"/>
        <v/>
      </c>
      <c r="DF160" s="38" t="s">
        <v>252</v>
      </c>
      <c r="DG160" s="300" t="str">
        <f t="shared" si="60"/>
        <v/>
      </c>
      <c r="DH160" s="300" t="str">
        <f t="shared" si="61"/>
        <v/>
      </c>
      <c r="DI160" s="114" t="str">
        <f t="shared" si="62"/>
        <v/>
      </c>
      <c r="DJ160" s="114" t="str">
        <f t="shared" si="63"/>
        <v/>
      </c>
      <c r="DK160" s="114" t="str">
        <f t="shared" si="64"/>
        <v/>
      </c>
      <c r="DL160" s="114" t="str">
        <f t="shared" si="65"/>
        <v/>
      </c>
      <c r="DM160" s="114" t="str">
        <f t="shared" si="66"/>
        <v/>
      </c>
      <c r="DN160" s="114" t="str">
        <f t="shared" si="67"/>
        <v/>
      </c>
      <c r="DO160" s="114" t="str">
        <f t="shared" si="68"/>
        <v/>
      </c>
      <c r="DP160" s="114" t="str">
        <f t="shared" si="69"/>
        <v/>
      </c>
      <c r="DQ160" s="114" t="str">
        <f t="shared" si="70"/>
        <v/>
      </c>
      <c r="DR160" s="114" t="str">
        <f t="shared" si="71"/>
        <v/>
      </c>
      <c r="DS160" s="114" t="str">
        <f t="shared" si="72"/>
        <v/>
      </c>
      <c r="DT160" s="114" t="str">
        <f t="shared" si="73"/>
        <v/>
      </c>
      <c r="DU160" s="114" t="str">
        <f t="shared" si="74"/>
        <v/>
      </c>
      <c r="DV160" s="114" t="str">
        <f t="shared" si="75"/>
        <v/>
      </c>
      <c r="DW160" s="114" t="str">
        <f t="shared" si="76"/>
        <v/>
      </c>
      <c r="DX160" s="114" t="str">
        <f t="shared" si="77"/>
        <v/>
      </c>
      <c r="DY160" s="114" t="str">
        <f t="shared" si="78"/>
        <v/>
      </c>
      <c r="DZ160" s="114" t="str">
        <f t="shared" si="78"/>
        <v/>
      </c>
      <c r="EA160" s="114" t="str">
        <f t="shared" si="78"/>
        <v/>
      </c>
      <c r="EB160" s="114" t="str">
        <f t="shared" si="78"/>
        <v/>
      </c>
      <c r="EC160" s="114" t="str">
        <f t="shared" si="78"/>
        <v/>
      </c>
      <c r="ED160" s="114" t="str">
        <f t="shared" si="78"/>
        <v/>
      </c>
      <c r="EE160" s="114" t="str">
        <f t="shared" si="78"/>
        <v/>
      </c>
      <c r="EF160" s="114" t="str">
        <f t="shared" si="78"/>
        <v/>
      </c>
      <c r="EG160" s="114" t="str">
        <f t="shared" si="79"/>
        <v/>
      </c>
      <c r="EH160" s="437" t="str">
        <f t="shared" si="80"/>
        <v/>
      </c>
      <c r="EI160" s="437" t="str">
        <f t="shared" si="81"/>
        <v/>
      </c>
      <c r="EV160" s="113"/>
      <c r="EW160" s="113"/>
      <c r="EX160" s="113"/>
      <c r="EY160" s="113"/>
      <c r="EZ160" s="113"/>
      <c r="FA160" s="113"/>
      <c r="FB160" s="113"/>
      <c r="FC160" s="113"/>
      <c r="FD160" s="113"/>
      <c r="FE160" s="113"/>
      <c r="FF160" s="113"/>
      <c r="FG160" s="113"/>
      <c r="FH160" s="113"/>
      <c r="FI160" s="113"/>
      <c r="FJ160" s="113"/>
      <c r="FK160" s="113"/>
      <c r="FL160" s="113"/>
      <c r="FM160" s="113"/>
      <c r="FN160" s="113"/>
      <c r="FO160" s="113"/>
    </row>
    <row r="161" spans="10:171"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437">
        <v>75</v>
      </c>
      <c r="DB161" s="37" t="s">
        <v>1007</v>
      </c>
      <c r="DC161" s="25"/>
      <c r="DE161" s="450" t="str">
        <f t="shared" si="59"/>
        <v/>
      </c>
      <c r="DF161" s="38" t="s">
        <v>253</v>
      </c>
      <c r="DG161" s="300" t="str">
        <f t="shared" si="60"/>
        <v/>
      </c>
      <c r="DH161" s="300" t="str">
        <f t="shared" si="61"/>
        <v/>
      </c>
      <c r="DI161" s="114" t="str">
        <f t="shared" si="62"/>
        <v/>
      </c>
      <c r="DJ161" s="114" t="str">
        <f t="shared" si="63"/>
        <v/>
      </c>
      <c r="DK161" s="114" t="str">
        <f t="shared" si="64"/>
        <v/>
      </c>
      <c r="DL161" s="114" t="str">
        <f t="shared" si="65"/>
        <v/>
      </c>
      <c r="DM161" s="114" t="str">
        <f t="shared" si="66"/>
        <v/>
      </c>
      <c r="DN161" s="114" t="str">
        <f t="shared" si="67"/>
        <v/>
      </c>
      <c r="DO161" s="114" t="str">
        <f t="shared" si="68"/>
        <v/>
      </c>
      <c r="DP161" s="114" t="str">
        <f t="shared" si="69"/>
        <v/>
      </c>
      <c r="DQ161" s="114" t="str">
        <f t="shared" si="70"/>
        <v/>
      </c>
      <c r="DR161" s="114" t="str">
        <f t="shared" si="71"/>
        <v/>
      </c>
      <c r="DS161" s="114" t="str">
        <f t="shared" si="72"/>
        <v/>
      </c>
      <c r="DT161" s="114" t="str">
        <f t="shared" si="73"/>
        <v/>
      </c>
      <c r="DU161" s="114" t="str">
        <f t="shared" si="74"/>
        <v/>
      </c>
      <c r="DV161" s="114" t="str">
        <f t="shared" si="75"/>
        <v/>
      </c>
      <c r="DW161" s="114" t="str">
        <f t="shared" si="76"/>
        <v/>
      </c>
      <c r="DX161" s="114" t="str">
        <f t="shared" si="77"/>
        <v/>
      </c>
      <c r="DY161" s="114" t="str">
        <f t="shared" si="78"/>
        <v/>
      </c>
      <c r="DZ161" s="114" t="str">
        <f t="shared" si="78"/>
        <v/>
      </c>
      <c r="EA161" s="114" t="str">
        <f t="shared" si="78"/>
        <v/>
      </c>
      <c r="EB161" s="114" t="str">
        <f t="shared" si="78"/>
        <v/>
      </c>
      <c r="EC161" s="114" t="str">
        <f t="shared" si="78"/>
        <v/>
      </c>
      <c r="ED161" s="114" t="str">
        <f t="shared" si="78"/>
        <v/>
      </c>
      <c r="EE161" s="114" t="str">
        <f t="shared" si="78"/>
        <v/>
      </c>
      <c r="EF161" s="114" t="str">
        <f t="shared" si="78"/>
        <v/>
      </c>
      <c r="EG161" s="114" t="str">
        <f t="shared" si="79"/>
        <v/>
      </c>
      <c r="EH161" s="437" t="str">
        <f t="shared" si="80"/>
        <v/>
      </c>
      <c r="EI161" s="437" t="str">
        <f t="shared" si="81"/>
        <v/>
      </c>
      <c r="EV161" s="113"/>
      <c r="EW161" s="113"/>
      <c r="EX161" s="113"/>
      <c r="EY161" s="113"/>
      <c r="EZ161" s="113"/>
      <c r="FA161" s="113"/>
      <c r="FB161" s="113"/>
      <c r="FC161" s="113"/>
      <c r="FD161" s="113"/>
      <c r="FE161" s="113"/>
      <c r="FF161" s="113"/>
      <c r="FG161" s="113"/>
      <c r="FH161" s="113"/>
      <c r="FI161" s="113"/>
      <c r="FJ161" s="113"/>
      <c r="FK161" s="113"/>
      <c r="FL161" s="113"/>
      <c r="FM161" s="113"/>
      <c r="FN161" s="113"/>
      <c r="FO161" s="113"/>
    </row>
    <row r="162" spans="10:171"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437">
        <v>76</v>
      </c>
      <c r="DB162" s="37" t="s">
        <v>1008</v>
      </c>
      <c r="DC162" s="25"/>
      <c r="DE162" s="450" t="str">
        <f t="shared" si="59"/>
        <v/>
      </c>
      <c r="DF162" s="38" t="s">
        <v>254</v>
      </c>
      <c r="DG162" s="300" t="str">
        <f t="shared" si="60"/>
        <v/>
      </c>
      <c r="DH162" s="300" t="str">
        <f t="shared" si="61"/>
        <v/>
      </c>
      <c r="DI162" s="114" t="str">
        <f t="shared" si="62"/>
        <v/>
      </c>
      <c r="DJ162" s="114" t="str">
        <f t="shared" si="63"/>
        <v/>
      </c>
      <c r="DK162" s="114" t="str">
        <f t="shared" si="64"/>
        <v/>
      </c>
      <c r="DL162" s="114" t="str">
        <f t="shared" si="65"/>
        <v/>
      </c>
      <c r="DM162" s="114" t="str">
        <f t="shared" si="66"/>
        <v/>
      </c>
      <c r="DN162" s="114" t="str">
        <f t="shared" si="67"/>
        <v/>
      </c>
      <c r="DO162" s="114" t="str">
        <f t="shared" si="68"/>
        <v/>
      </c>
      <c r="DP162" s="114" t="str">
        <f t="shared" si="69"/>
        <v/>
      </c>
      <c r="DQ162" s="114" t="str">
        <f t="shared" si="70"/>
        <v/>
      </c>
      <c r="DR162" s="114" t="str">
        <f t="shared" si="71"/>
        <v/>
      </c>
      <c r="DS162" s="114" t="str">
        <f t="shared" si="72"/>
        <v/>
      </c>
      <c r="DT162" s="114" t="str">
        <f t="shared" si="73"/>
        <v/>
      </c>
      <c r="DU162" s="114" t="str">
        <f t="shared" si="74"/>
        <v/>
      </c>
      <c r="DV162" s="114" t="str">
        <f t="shared" si="75"/>
        <v/>
      </c>
      <c r="DW162" s="114" t="str">
        <f t="shared" si="76"/>
        <v/>
      </c>
      <c r="DX162" s="114" t="str">
        <f t="shared" si="77"/>
        <v/>
      </c>
      <c r="DY162" s="114" t="str">
        <f t="shared" si="78"/>
        <v/>
      </c>
      <c r="DZ162" s="114" t="str">
        <f t="shared" si="78"/>
        <v/>
      </c>
      <c r="EA162" s="114" t="str">
        <f t="shared" si="78"/>
        <v/>
      </c>
      <c r="EB162" s="114" t="str">
        <f t="shared" si="78"/>
        <v/>
      </c>
      <c r="EC162" s="114" t="str">
        <f t="shared" si="78"/>
        <v/>
      </c>
      <c r="ED162" s="114" t="str">
        <f t="shared" si="78"/>
        <v/>
      </c>
      <c r="EE162" s="114" t="str">
        <f t="shared" si="78"/>
        <v/>
      </c>
      <c r="EF162" s="114" t="str">
        <f t="shared" si="78"/>
        <v/>
      </c>
      <c r="EG162" s="114" t="str">
        <f t="shared" si="79"/>
        <v/>
      </c>
      <c r="EH162" s="437" t="str">
        <f t="shared" si="80"/>
        <v/>
      </c>
      <c r="EI162" s="437" t="str">
        <f t="shared" si="81"/>
        <v/>
      </c>
      <c r="EV162" s="113"/>
      <c r="EW162" s="113"/>
      <c r="EX162" s="113"/>
      <c r="EY162" s="113"/>
      <c r="EZ162" s="113"/>
      <c r="FA162" s="113"/>
      <c r="FB162" s="113"/>
      <c r="FC162" s="113"/>
      <c r="FD162" s="113"/>
      <c r="FE162" s="113"/>
      <c r="FF162" s="113"/>
      <c r="FG162" s="113"/>
      <c r="FH162" s="113"/>
      <c r="FI162" s="113"/>
      <c r="FJ162" s="113"/>
      <c r="FK162" s="113"/>
      <c r="FL162" s="113"/>
      <c r="FM162" s="113"/>
      <c r="FN162" s="113"/>
      <c r="FO162" s="113"/>
    </row>
    <row r="163" spans="10:171"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437">
        <v>77</v>
      </c>
      <c r="DB163" s="37" t="s">
        <v>1009</v>
      </c>
      <c r="DC163" s="25"/>
      <c r="DE163" s="450" t="str">
        <f t="shared" si="59"/>
        <v/>
      </c>
      <c r="DF163" s="38" t="s">
        <v>255</v>
      </c>
      <c r="DG163" s="300" t="str">
        <f t="shared" si="60"/>
        <v/>
      </c>
      <c r="DH163" s="300" t="str">
        <f t="shared" si="61"/>
        <v/>
      </c>
      <c r="DI163" s="114" t="str">
        <f t="shared" si="62"/>
        <v/>
      </c>
      <c r="DJ163" s="114" t="str">
        <f t="shared" si="63"/>
        <v/>
      </c>
      <c r="DK163" s="114" t="str">
        <f t="shared" si="64"/>
        <v/>
      </c>
      <c r="DL163" s="114" t="str">
        <f t="shared" si="65"/>
        <v/>
      </c>
      <c r="DM163" s="114" t="str">
        <f t="shared" si="66"/>
        <v/>
      </c>
      <c r="DN163" s="114" t="str">
        <f t="shared" si="67"/>
        <v/>
      </c>
      <c r="DO163" s="114" t="str">
        <f t="shared" si="68"/>
        <v/>
      </c>
      <c r="DP163" s="114" t="str">
        <f t="shared" si="69"/>
        <v/>
      </c>
      <c r="DQ163" s="114" t="str">
        <f t="shared" si="70"/>
        <v/>
      </c>
      <c r="DR163" s="114" t="str">
        <f t="shared" si="71"/>
        <v/>
      </c>
      <c r="DS163" s="114" t="str">
        <f t="shared" si="72"/>
        <v/>
      </c>
      <c r="DT163" s="114" t="str">
        <f t="shared" si="73"/>
        <v/>
      </c>
      <c r="DU163" s="114" t="str">
        <f t="shared" si="74"/>
        <v/>
      </c>
      <c r="DV163" s="114" t="str">
        <f t="shared" si="75"/>
        <v/>
      </c>
      <c r="DW163" s="114" t="str">
        <f t="shared" si="76"/>
        <v/>
      </c>
      <c r="DX163" s="114" t="str">
        <f t="shared" si="77"/>
        <v/>
      </c>
      <c r="DY163" s="114" t="str">
        <f t="shared" si="78"/>
        <v/>
      </c>
      <c r="DZ163" s="114" t="str">
        <f t="shared" si="78"/>
        <v/>
      </c>
      <c r="EA163" s="114" t="str">
        <f t="shared" si="78"/>
        <v/>
      </c>
      <c r="EB163" s="114" t="str">
        <f t="shared" si="78"/>
        <v/>
      </c>
      <c r="EC163" s="114" t="str">
        <f t="shared" si="78"/>
        <v/>
      </c>
      <c r="ED163" s="114" t="str">
        <f t="shared" si="78"/>
        <v/>
      </c>
      <c r="EE163" s="114" t="str">
        <f t="shared" si="78"/>
        <v/>
      </c>
      <c r="EF163" s="114" t="str">
        <f t="shared" si="78"/>
        <v/>
      </c>
      <c r="EG163" s="114" t="str">
        <f t="shared" si="79"/>
        <v/>
      </c>
      <c r="EH163" s="437" t="str">
        <f t="shared" si="80"/>
        <v/>
      </c>
      <c r="EI163" s="437" t="str">
        <f t="shared" si="81"/>
        <v/>
      </c>
      <c r="EV163" s="113"/>
      <c r="EW163" s="113"/>
      <c r="EX163" s="113"/>
      <c r="EY163" s="113"/>
      <c r="EZ163" s="113"/>
      <c r="FA163" s="113"/>
      <c r="FB163" s="113"/>
      <c r="FC163" s="113"/>
      <c r="FD163" s="113"/>
      <c r="FE163" s="113"/>
      <c r="FF163" s="113"/>
      <c r="FG163" s="113"/>
      <c r="FH163" s="113"/>
      <c r="FI163" s="113"/>
      <c r="FJ163" s="113"/>
      <c r="FK163" s="113"/>
      <c r="FL163" s="113"/>
      <c r="FM163" s="113"/>
      <c r="FN163" s="113"/>
      <c r="FO163" s="113"/>
    </row>
    <row r="164" spans="10:171"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437">
        <v>78</v>
      </c>
      <c r="DB164" s="37" t="s">
        <v>1010</v>
      </c>
      <c r="DC164" s="38"/>
      <c r="DD164" s="38"/>
      <c r="DE164" s="450" t="str">
        <f t="shared" si="59"/>
        <v/>
      </c>
      <c r="DF164" s="38" t="s">
        <v>256</v>
      </c>
      <c r="DG164" s="300" t="str">
        <f t="shared" si="60"/>
        <v/>
      </c>
      <c r="DH164" s="300" t="str">
        <f t="shared" si="61"/>
        <v/>
      </c>
      <c r="DI164" s="114" t="str">
        <f t="shared" si="62"/>
        <v/>
      </c>
      <c r="DJ164" s="114" t="str">
        <f t="shared" si="63"/>
        <v/>
      </c>
      <c r="DK164" s="114" t="str">
        <f t="shared" si="64"/>
        <v/>
      </c>
      <c r="DL164" s="114" t="str">
        <f t="shared" si="65"/>
        <v/>
      </c>
      <c r="DM164" s="114" t="str">
        <f t="shared" si="66"/>
        <v/>
      </c>
      <c r="DN164" s="114" t="str">
        <f t="shared" si="67"/>
        <v/>
      </c>
      <c r="DO164" s="114" t="str">
        <f t="shared" si="68"/>
        <v/>
      </c>
      <c r="DP164" s="114" t="str">
        <f t="shared" si="69"/>
        <v/>
      </c>
      <c r="DQ164" s="114" t="str">
        <f t="shared" si="70"/>
        <v/>
      </c>
      <c r="DR164" s="114" t="str">
        <f t="shared" si="71"/>
        <v/>
      </c>
      <c r="DS164" s="114" t="str">
        <f t="shared" si="72"/>
        <v/>
      </c>
      <c r="DT164" s="114" t="str">
        <f t="shared" si="73"/>
        <v/>
      </c>
      <c r="DU164" s="114" t="str">
        <f t="shared" si="74"/>
        <v/>
      </c>
      <c r="DV164" s="114" t="str">
        <f t="shared" si="75"/>
        <v/>
      </c>
      <c r="DW164" s="114" t="str">
        <f t="shared" si="76"/>
        <v/>
      </c>
      <c r="DX164" s="114" t="str">
        <f t="shared" si="77"/>
        <v/>
      </c>
      <c r="DY164" s="114" t="str">
        <f t="shared" si="78"/>
        <v/>
      </c>
      <c r="DZ164" s="114" t="str">
        <f t="shared" si="78"/>
        <v/>
      </c>
      <c r="EA164" s="114" t="str">
        <f t="shared" si="78"/>
        <v/>
      </c>
      <c r="EB164" s="114" t="str">
        <f t="shared" si="78"/>
        <v/>
      </c>
      <c r="EC164" s="114" t="str">
        <f t="shared" si="78"/>
        <v/>
      </c>
      <c r="ED164" s="114" t="str">
        <f t="shared" si="78"/>
        <v/>
      </c>
      <c r="EE164" s="114" t="str">
        <f t="shared" si="78"/>
        <v/>
      </c>
      <c r="EF164" s="114" t="str">
        <f t="shared" si="78"/>
        <v/>
      </c>
      <c r="EG164" s="114" t="str">
        <f t="shared" si="79"/>
        <v/>
      </c>
      <c r="EH164" s="437" t="str">
        <f t="shared" si="80"/>
        <v/>
      </c>
      <c r="EI164" s="437" t="str">
        <f t="shared" si="81"/>
        <v/>
      </c>
      <c r="EJ164" s="114"/>
      <c r="EK164" s="114"/>
      <c r="EL164" s="114"/>
      <c r="EM164" s="114"/>
      <c r="EN164" s="114"/>
      <c r="EO164" s="114"/>
      <c r="EP164" s="114"/>
      <c r="EQ164" s="114"/>
      <c r="ER164" s="114"/>
      <c r="ES164" s="114"/>
      <c r="ET164" s="114"/>
      <c r="EU164" s="114"/>
      <c r="EV164" s="257"/>
      <c r="EW164" s="257"/>
      <c r="EX164" s="257"/>
      <c r="EY164" s="257"/>
      <c r="EZ164" s="257"/>
      <c r="FA164" s="257"/>
      <c r="FB164" s="113"/>
      <c r="FC164" s="113"/>
      <c r="FD164" s="113"/>
      <c r="FE164" s="113"/>
      <c r="FF164" s="113"/>
      <c r="FG164" s="113"/>
      <c r="FH164" s="113"/>
      <c r="FI164" s="113"/>
      <c r="FJ164" s="113"/>
      <c r="FK164" s="113"/>
      <c r="FL164" s="113"/>
      <c r="FM164" s="113"/>
      <c r="FN164" s="113"/>
      <c r="FO164" s="113"/>
    </row>
    <row r="165" spans="10:171"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437">
        <v>79</v>
      </c>
      <c r="DB165" s="37" t="s">
        <v>1011</v>
      </c>
      <c r="DC165" s="38"/>
      <c r="DD165" s="38"/>
      <c r="DE165" s="450" t="str">
        <f t="shared" si="59"/>
        <v/>
      </c>
      <c r="DF165" s="38" t="s">
        <v>257</v>
      </c>
      <c r="DG165" s="300" t="str">
        <f t="shared" si="60"/>
        <v/>
      </c>
      <c r="DH165" s="300" t="str">
        <f t="shared" si="61"/>
        <v/>
      </c>
      <c r="DI165" s="114" t="str">
        <f t="shared" si="62"/>
        <v/>
      </c>
      <c r="DJ165" s="114" t="str">
        <f t="shared" si="63"/>
        <v/>
      </c>
      <c r="DK165" s="114" t="str">
        <f t="shared" si="64"/>
        <v/>
      </c>
      <c r="DL165" s="114" t="str">
        <f t="shared" si="65"/>
        <v/>
      </c>
      <c r="DM165" s="114" t="str">
        <f t="shared" si="66"/>
        <v/>
      </c>
      <c r="DN165" s="114" t="str">
        <f t="shared" si="67"/>
        <v/>
      </c>
      <c r="DO165" s="114" t="str">
        <f t="shared" si="68"/>
        <v/>
      </c>
      <c r="DP165" s="114" t="str">
        <f t="shared" si="69"/>
        <v/>
      </c>
      <c r="DQ165" s="114" t="str">
        <f t="shared" si="70"/>
        <v/>
      </c>
      <c r="DR165" s="114" t="str">
        <f t="shared" si="71"/>
        <v/>
      </c>
      <c r="DS165" s="114" t="str">
        <f t="shared" si="72"/>
        <v/>
      </c>
      <c r="DT165" s="114" t="str">
        <f t="shared" si="73"/>
        <v/>
      </c>
      <c r="DU165" s="114" t="str">
        <f t="shared" si="74"/>
        <v/>
      </c>
      <c r="DV165" s="114" t="str">
        <f t="shared" si="75"/>
        <v/>
      </c>
      <c r="DW165" s="114" t="str">
        <f t="shared" si="76"/>
        <v/>
      </c>
      <c r="DX165" s="114" t="str">
        <f t="shared" si="77"/>
        <v/>
      </c>
      <c r="DY165" s="114" t="str">
        <f t="shared" si="78"/>
        <v/>
      </c>
      <c r="DZ165" s="114" t="str">
        <f t="shared" si="78"/>
        <v/>
      </c>
      <c r="EA165" s="114" t="str">
        <f t="shared" si="78"/>
        <v/>
      </c>
      <c r="EB165" s="114" t="str">
        <f t="shared" si="78"/>
        <v/>
      </c>
      <c r="EC165" s="114" t="str">
        <f t="shared" si="78"/>
        <v/>
      </c>
      <c r="ED165" s="114" t="str">
        <f t="shared" si="78"/>
        <v/>
      </c>
      <c r="EE165" s="114" t="str">
        <f t="shared" si="78"/>
        <v/>
      </c>
      <c r="EF165" s="114" t="str">
        <f t="shared" si="78"/>
        <v/>
      </c>
      <c r="EG165" s="114" t="str">
        <f t="shared" si="79"/>
        <v/>
      </c>
      <c r="EH165" s="437" t="str">
        <f t="shared" si="80"/>
        <v/>
      </c>
      <c r="EI165" s="437" t="str">
        <f t="shared" si="81"/>
        <v/>
      </c>
      <c r="EV165" s="113"/>
      <c r="EW165" s="113"/>
      <c r="EX165" s="113"/>
      <c r="EY165" s="113"/>
      <c r="EZ165" s="113"/>
      <c r="FA165" s="113"/>
      <c r="FB165" s="113"/>
      <c r="FC165" s="113"/>
      <c r="FD165" s="113"/>
      <c r="FE165" s="113"/>
      <c r="FF165" s="113"/>
      <c r="FG165" s="113"/>
      <c r="FH165" s="113"/>
      <c r="FI165" s="113"/>
      <c r="FJ165" s="113"/>
      <c r="FK165" s="113"/>
      <c r="FL165" s="113"/>
      <c r="FM165" s="113"/>
      <c r="FN165" s="113"/>
      <c r="FO165" s="113"/>
    </row>
    <row r="166" spans="10:171" x14ac:dyDescent="0.15">
      <c r="DA166" s="437">
        <v>80</v>
      </c>
      <c r="DB166" s="37" t="s">
        <v>1012</v>
      </c>
      <c r="DC166" s="38"/>
      <c r="DD166" s="38"/>
      <c r="DE166" s="450" t="str">
        <f t="shared" si="59"/>
        <v/>
      </c>
      <c r="DF166" s="38" t="s">
        <v>679</v>
      </c>
      <c r="DG166" s="300" t="str">
        <f t="shared" si="60"/>
        <v/>
      </c>
      <c r="DH166" s="300" t="str">
        <f t="shared" si="61"/>
        <v/>
      </c>
      <c r="DI166" s="114" t="str">
        <f t="shared" si="62"/>
        <v/>
      </c>
      <c r="DJ166" s="114" t="str">
        <f t="shared" si="63"/>
        <v/>
      </c>
      <c r="DK166" s="114" t="str">
        <f t="shared" si="64"/>
        <v/>
      </c>
      <c r="DL166" s="114" t="str">
        <f t="shared" si="65"/>
        <v/>
      </c>
      <c r="DM166" s="114" t="str">
        <f t="shared" si="66"/>
        <v/>
      </c>
      <c r="DN166" s="114" t="str">
        <f t="shared" si="67"/>
        <v/>
      </c>
      <c r="DO166" s="114" t="str">
        <f t="shared" si="68"/>
        <v/>
      </c>
      <c r="DP166" s="114" t="str">
        <f t="shared" si="69"/>
        <v/>
      </c>
      <c r="DQ166" s="114" t="str">
        <f t="shared" si="70"/>
        <v/>
      </c>
      <c r="DR166" s="114" t="str">
        <f t="shared" si="71"/>
        <v/>
      </c>
      <c r="DS166" s="114" t="str">
        <f t="shared" si="72"/>
        <v/>
      </c>
      <c r="DT166" s="114" t="str">
        <f t="shared" si="73"/>
        <v/>
      </c>
      <c r="DU166" s="114" t="str">
        <f t="shared" si="74"/>
        <v/>
      </c>
      <c r="DV166" s="114" t="str">
        <f t="shared" si="75"/>
        <v/>
      </c>
      <c r="DW166" s="114" t="str">
        <f t="shared" si="76"/>
        <v/>
      </c>
      <c r="DX166" s="114" t="str">
        <f t="shared" si="77"/>
        <v/>
      </c>
      <c r="DY166" s="114" t="str">
        <f t="shared" si="78"/>
        <v/>
      </c>
      <c r="DZ166" s="114" t="str">
        <f t="shared" si="78"/>
        <v/>
      </c>
      <c r="EA166" s="114" t="str">
        <f t="shared" si="78"/>
        <v/>
      </c>
      <c r="EB166" s="114" t="str">
        <f t="shared" si="78"/>
        <v/>
      </c>
      <c r="EC166" s="114" t="str">
        <f t="shared" si="78"/>
        <v/>
      </c>
      <c r="ED166" s="114" t="str">
        <f t="shared" si="78"/>
        <v/>
      </c>
      <c r="EE166" s="114" t="str">
        <f t="shared" si="78"/>
        <v/>
      </c>
      <c r="EF166" s="114" t="str">
        <f t="shared" si="78"/>
        <v/>
      </c>
      <c r="EG166" s="114" t="str">
        <f t="shared" si="79"/>
        <v/>
      </c>
      <c r="EH166" s="437" t="str">
        <f t="shared" si="80"/>
        <v/>
      </c>
      <c r="EI166" s="437" t="str">
        <f t="shared" si="81"/>
        <v/>
      </c>
      <c r="EV166" s="113"/>
      <c r="EW166" s="113"/>
      <c r="EX166" s="113"/>
      <c r="EY166" s="113"/>
      <c r="EZ166" s="113"/>
      <c r="FA166" s="113"/>
      <c r="FB166" s="113"/>
      <c r="FC166" s="113"/>
      <c r="FD166" s="113"/>
      <c r="FE166" s="113"/>
      <c r="FF166" s="113"/>
      <c r="FG166" s="113"/>
      <c r="FH166" s="113"/>
      <c r="FI166" s="113"/>
      <c r="FJ166" s="113"/>
      <c r="FK166" s="113"/>
      <c r="FL166" s="113"/>
      <c r="FM166" s="113"/>
      <c r="FN166" s="113"/>
      <c r="FO166" s="113"/>
    </row>
    <row r="167" spans="10:171" x14ac:dyDescent="0.15">
      <c r="DA167" s="437">
        <v>81</v>
      </c>
      <c r="DB167" s="37" t="s">
        <v>1013</v>
      </c>
      <c r="DC167" s="38"/>
      <c r="DD167" s="38"/>
      <c r="DE167" s="450" t="str">
        <f t="shared" si="59"/>
        <v/>
      </c>
      <c r="DF167" s="38" t="s">
        <v>678</v>
      </c>
      <c r="DG167" s="300" t="str">
        <f t="shared" si="60"/>
        <v/>
      </c>
      <c r="DH167" s="300" t="str">
        <f t="shared" si="61"/>
        <v/>
      </c>
      <c r="DI167" s="114" t="str">
        <f t="shared" si="62"/>
        <v/>
      </c>
      <c r="DJ167" s="114" t="str">
        <f t="shared" si="63"/>
        <v/>
      </c>
      <c r="DK167" s="114" t="str">
        <f t="shared" si="64"/>
        <v/>
      </c>
      <c r="DL167" s="114" t="str">
        <f t="shared" si="65"/>
        <v/>
      </c>
      <c r="DM167" s="114" t="str">
        <f t="shared" si="66"/>
        <v/>
      </c>
      <c r="DN167" s="114" t="str">
        <f t="shared" si="67"/>
        <v/>
      </c>
      <c r="DO167" s="114" t="str">
        <f t="shared" si="68"/>
        <v/>
      </c>
      <c r="DP167" s="114" t="str">
        <f t="shared" si="69"/>
        <v/>
      </c>
      <c r="DQ167" s="114" t="str">
        <f t="shared" si="70"/>
        <v/>
      </c>
      <c r="DR167" s="114" t="str">
        <f t="shared" si="71"/>
        <v/>
      </c>
      <c r="DS167" s="114" t="str">
        <f t="shared" si="72"/>
        <v/>
      </c>
      <c r="DT167" s="114" t="str">
        <f t="shared" si="73"/>
        <v/>
      </c>
      <c r="DU167" s="114" t="str">
        <f t="shared" si="74"/>
        <v/>
      </c>
      <c r="DV167" s="114" t="str">
        <f t="shared" si="75"/>
        <v/>
      </c>
      <c r="DW167" s="114" t="str">
        <f t="shared" si="76"/>
        <v/>
      </c>
      <c r="DX167" s="114" t="str">
        <f t="shared" si="77"/>
        <v/>
      </c>
      <c r="DY167" s="114" t="str">
        <f t="shared" si="78"/>
        <v/>
      </c>
      <c r="DZ167" s="114" t="str">
        <f t="shared" si="78"/>
        <v/>
      </c>
      <c r="EA167" s="114" t="str">
        <f t="shared" si="78"/>
        <v/>
      </c>
      <c r="EB167" s="114" t="str">
        <f t="shared" si="78"/>
        <v/>
      </c>
      <c r="EC167" s="114" t="str">
        <f t="shared" si="78"/>
        <v/>
      </c>
      <c r="ED167" s="114" t="str">
        <f t="shared" si="78"/>
        <v/>
      </c>
      <c r="EE167" s="114" t="str">
        <f t="shared" si="78"/>
        <v/>
      </c>
      <c r="EF167" s="114" t="str">
        <f t="shared" si="78"/>
        <v/>
      </c>
      <c r="EG167" s="114" t="str">
        <f t="shared" si="79"/>
        <v/>
      </c>
      <c r="EH167" s="437" t="str">
        <f t="shared" si="80"/>
        <v/>
      </c>
      <c r="EI167" s="437" t="str">
        <f t="shared" si="81"/>
        <v/>
      </c>
      <c r="EV167" s="113"/>
      <c r="EW167" s="113"/>
      <c r="EX167" s="113"/>
      <c r="EY167" s="113"/>
      <c r="EZ167" s="113"/>
      <c r="FA167" s="113"/>
      <c r="FB167" s="113"/>
      <c r="FC167" s="113"/>
      <c r="FD167" s="113"/>
      <c r="FE167" s="113"/>
      <c r="FF167" s="113"/>
      <c r="FG167" s="113"/>
      <c r="FH167" s="113"/>
      <c r="FI167" s="113"/>
      <c r="FJ167" s="113"/>
      <c r="FK167" s="113"/>
      <c r="FL167" s="113"/>
      <c r="FM167" s="113"/>
      <c r="FN167" s="113"/>
      <c r="FO167" s="113"/>
    </row>
    <row r="168" spans="10:171" x14ac:dyDescent="0.15">
      <c r="DA168" s="437">
        <v>82</v>
      </c>
      <c r="DB168" s="37" t="s">
        <v>1014</v>
      </c>
      <c r="DC168" s="38"/>
      <c r="DD168" s="38"/>
      <c r="DE168" s="450" t="str">
        <f t="shared" si="59"/>
        <v/>
      </c>
      <c r="DF168" s="38" t="s">
        <v>680</v>
      </c>
      <c r="DG168" s="300" t="str">
        <f t="shared" si="60"/>
        <v/>
      </c>
      <c r="DH168" s="300" t="str">
        <f t="shared" si="61"/>
        <v/>
      </c>
      <c r="DI168" s="114" t="str">
        <f t="shared" si="62"/>
        <v/>
      </c>
      <c r="DJ168" s="114" t="str">
        <f t="shared" si="63"/>
        <v/>
      </c>
      <c r="DK168" s="114" t="str">
        <f t="shared" si="64"/>
        <v/>
      </c>
      <c r="DL168" s="114" t="str">
        <f t="shared" si="65"/>
        <v/>
      </c>
      <c r="DM168" s="114" t="str">
        <f t="shared" si="66"/>
        <v/>
      </c>
      <c r="DN168" s="114" t="str">
        <f t="shared" si="67"/>
        <v/>
      </c>
      <c r="DO168" s="114" t="str">
        <f t="shared" si="68"/>
        <v/>
      </c>
      <c r="DP168" s="114" t="str">
        <f t="shared" si="69"/>
        <v/>
      </c>
      <c r="DQ168" s="114" t="str">
        <f t="shared" si="70"/>
        <v/>
      </c>
      <c r="DR168" s="114" t="str">
        <f t="shared" si="71"/>
        <v/>
      </c>
      <c r="DS168" s="114" t="str">
        <f t="shared" si="72"/>
        <v/>
      </c>
      <c r="DT168" s="114" t="str">
        <f t="shared" si="73"/>
        <v/>
      </c>
      <c r="DU168" s="114" t="str">
        <f t="shared" si="74"/>
        <v/>
      </c>
      <c r="DV168" s="114" t="str">
        <f t="shared" si="75"/>
        <v/>
      </c>
      <c r="DW168" s="114" t="str">
        <f t="shared" si="76"/>
        <v/>
      </c>
      <c r="DX168" s="114" t="str">
        <f t="shared" si="77"/>
        <v/>
      </c>
      <c r="DY168" s="114" t="str">
        <f t="shared" si="78"/>
        <v/>
      </c>
      <c r="DZ168" s="114" t="str">
        <f t="shared" si="78"/>
        <v/>
      </c>
      <c r="EA168" s="114" t="str">
        <f t="shared" si="78"/>
        <v/>
      </c>
      <c r="EB168" s="114" t="str">
        <f t="shared" si="78"/>
        <v/>
      </c>
      <c r="EC168" s="114" t="str">
        <f t="shared" si="78"/>
        <v/>
      </c>
      <c r="ED168" s="114" t="str">
        <f t="shared" si="78"/>
        <v/>
      </c>
      <c r="EE168" s="114" t="str">
        <f t="shared" si="78"/>
        <v/>
      </c>
      <c r="EF168" s="114" t="str">
        <f t="shared" si="78"/>
        <v/>
      </c>
      <c r="EG168" s="114" t="str">
        <f t="shared" si="79"/>
        <v/>
      </c>
      <c r="EH168" s="437" t="str">
        <f t="shared" si="80"/>
        <v/>
      </c>
      <c r="EI168" s="437" t="str">
        <f t="shared" si="81"/>
        <v/>
      </c>
      <c r="EV168" s="113"/>
      <c r="EW168" s="113"/>
      <c r="EX168" s="113"/>
      <c r="EY168" s="113"/>
      <c r="EZ168" s="113"/>
      <c r="FA168" s="113"/>
      <c r="FB168" s="113"/>
      <c r="FC168" s="113"/>
      <c r="FD168" s="113"/>
      <c r="FE168" s="113"/>
      <c r="FF168" s="113"/>
      <c r="FG168" s="113"/>
      <c r="FH168" s="113"/>
      <c r="FI168" s="113"/>
      <c r="FJ168" s="113"/>
      <c r="FK168" s="113"/>
      <c r="FL168" s="113"/>
      <c r="FM168" s="113"/>
      <c r="FN168" s="113"/>
      <c r="FO168" s="113"/>
    </row>
    <row r="169" spans="10:171" x14ac:dyDescent="0.15">
      <c r="DA169" s="437">
        <v>83</v>
      </c>
      <c r="DB169" s="37" t="s">
        <v>1015</v>
      </c>
      <c r="DC169" s="38"/>
      <c r="DD169" s="38"/>
      <c r="DE169" s="450" t="str">
        <f t="shared" si="59"/>
        <v/>
      </c>
      <c r="DF169" s="38" t="s">
        <v>1016</v>
      </c>
      <c r="DG169" s="300" t="str">
        <f t="shared" si="60"/>
        <v/>
      </c>
      <c r="DH169" s="300" t="str">
        <f t="shared" si="61"/>
        <v/>
      </c>
      <c r="DI169" s="114" t="str">
        <f t="shared" si="62"/>
        <v/>
      </c>
      <c r="DJ169" s="114" t="str">
        <f t="shared" si="63"/>
        <v/>
      </c>
      <c r="DK169" s="114" t="str">
        <f t="shared" si="64"/>
        <v/>
      </c>
      <c r="DL169" s="114" t="str">
        <f t="shared" si="65"/>
        <v/>
      </c>
      <c r="DM169" s="114" t="str">
        <f t="shared" si="66"/>
        <v/>
      </c>
      <c r="DN169" s="114" t="str">
        <f t="shared" si="67"/>
        <v/>
      </c>
      <c r="DO169" s="114" t="str">
        <f t="shared" si="68"/>
        <v/>
      </c>
      <c r="DP169" s="114" t="str">
        <f t="shared" si="69"/>
        <v/>
      </c>
      <c r="DQ169" s="114" t="str">
        <f t="shared" si="70"/>
        <v/>
      </c>
      <c r="DR169" s="114" t="str">
        <f t="shared" si="71"/>
        <v/>
      </c>
      <c r="DS169" s="114" t="str">
        <f t="shared" si="72"/>
        <v/>
      </c>
      <c r="DT169" s="114" t="str">
        <f t="shared" si="73"/>
        <v/>
      </c>
      <c r="DU169" s="114" t="str">
        <f t="shared" si="74"/>
        <v/>
      </c>
      <c r="DV169" s="114" t="str">
        <f t="shared" si="75"/>
        <v/>
      </c>
      <c r="DW169" s="114" t="str">
        <f t="shared" si="76"/>
        <v/>
      </c>
      <c r="DX169" s="114" t="str">
        <f t="shared" si="77"/>
        <v/>
      </c>
      <c r="DY169" s="114" t="str">
        <f t="shared" si="78"/>
        <v/>
      </c>
      <c r="DZ169" s="114" t="str">
        <f t="shared" si="78"/>
        <v/>
      </c>
      <c r="EA169" s="114" t="str">
        <f t="shared" si="78"/>
        <v/>
      </c>
      <c r="EB169" s="114" t="str">
        <f t="shared" si="78"/>
        <v/>
      </c>
      <c r="EC169" s="114" t="str">
        <f t="shared" si="78"/>
        <v/>
      </c>
      <c r="ED169" s="114" t="str">
        <f t="shared" si="78"/>
        <v/>
      </c>
      <c r="EE169" s="114" t="str">
        <f t="shared" si="78"/>
        <v/>
      </c>
      <c r="EF169" s="114" t="str">
        <f t="shared" si="78"/>
        <v/>
      </c>
      <c r="EG169" s="114" t="str">
        <f t="shared" si="79"/>
        <v/>
      </c>
      <c r="EH169" s="437" t="str">
        <f t="shared" si="80"/>
        <v/>
      </c>
      <c r="EI169" s="437" t="str">
        <f t="shared" si="81"/>
        <v/>
      </c>
      <c r="EV169" s="113"/>
      <c r="EW169" s="113"/>
      <c r="EX169" s="113"/>
      <c r="EY169" s="113"/>
      <c r="EZ169" s="113"/>
      <c r="FA169" s="113"/>
      <c r="FB169" s="113"/>
      <c r="FC169" s="113"/>
      <c r="FD169" s="113"/>
      <c r="FE169" s="113"/>
      <c r="FF169" s="113"/>
      <c r="FG169" s="113"/>
      <c r="FH169" s="113"/>
      <c r="FI169" s="113"/>
      <c r="FJ169" s="113"/>
      <c r="FK169" s="113"/>
      <c r="FL169" s="113"/>
      <c r="FM169" s="113"/>
      <c r="FN169" s="113"/>
      <c r="FO169" s="113"/>
    </row>
    <row r="170" spans="10:171" x14ac:dyDescent="0.15">
      <c r="DA170" s="437">
        <v>84</v>
      </c>
      <c r="DB170" s="37" t="s">
        <v>1017</v>
      </c>
      <c r="DC170" s="38"/>
      <c r="DD170" s="38"/>
      <c r="DE170" s="450" t="str">
        <f t="shared" si="59"/>
        <v/>
      </c>
      <c r="DF170" s="38" t="s">
        <v>675</v>
      </c>
      <c r="DG170" s="300" t="str">
        <f t="shared" si="60"/>
        <v/>
      </c>
      <c r="DH170" s="300" t="str">
        <f t="shared" si="61"/>
        <v/>
      </c>
      <c r="DI170" s="114" t="str">
        <f t="shared" si="62"/>
        <v/>
      </c>
      <c r="DJ170" s="114" t="str">
        <f t="shared" si="63"/>
        <v/>
      </c>
      <c r="DK170" s="114" t="str">
        <f t="shared" si="64"/>
        <v/>
      </c>
      <c r="DL170" s="114" t="str">
        <f t="shared" si="65"/>
        <v/>
      </c>
      <c r="DM170" s="114" t="str">
        <f t="shared" si="66"/>
        <v/>
      </c>
      <c r="DN170" s="114" t="str">
        <f t="shared" si="67"/>
        <v/>
      </c>
      <c r="DO170" s="114" t="str">
        <f t="shared" si="68"/>
        <v/>
      </c>
      <c r="DP170" s="114" t="str">
        <f t="shared" si="69"/>
        <v/>
      </c>
      <c r="DQ170" s="114" t="str">
        <f t="shared" si="70"/>
        <v/>
      </c>
      <c r="DR170" s="114" t="str">
        <f t="shared" si="71"/>
        <v/>
      </c>
      <c r="DS170" s="114" t="str">
        <f t="shared" si="72"/>
        <v/>
      </c>
      <c r="DT170" s="114" t="str">
        <f t="shared" si="73"/>
        <v/>
      </c>
      <c r="DU170" s="114" t="str">
        <f t="shared" si="74"/>
        <v/>
      </c>
      <c r="DV170" s="114" t="str">
        <f t="shared" si="75"/>
        <v/>
      </c>
      <c r="DW170" s="114" t="str">
        <f t="shared" si="76"/>
        <v/>
      </c>
      <c r="DX170" s="114" t="str">
        <f t="shared" si="77"/>
        <v/>
      </c>
      <c r="DY170" s="114" t="str">
        <f t="shared" si="78"/>
        <v/>
      </c>
      <c r="DZ170" s="114" t="str">
        <f t="shared" si="78"/>
        <v/>
      </c>
      <c r="EA170" s="114" t="str">
        <f t="shared" si="78"/>
        <v/>
      </c>
      <c r="EB170" s="114" t="str">
        <f t="shared" si="78"/>
        <v/>
      </c>
      <c r="EC170" s="114" t="str">
        <f t="shared" si="78"/>
        <v/>
      </c>
      <c r="ED170" s="114" t="str">
        <f t="shared" si="78"/>
        <v/>
      </c>
      <c r="EE170" s="114" t="str">
        <f t="shared" si="78"/>
        <v/>
      </c>
      <c r="EF170" s="114" t="str">
        <f t="shared" si="78"/>
        <v/>
      </c>
      <c r="EG170" s="114" t="str">
        <f t="shared" si="79"/>
        <v/>
      </c>
      <c r="EH170" s="437" t="str">
        <f t="shared" si="80"/>
        <v/>
      </c>
      <c r="EI170" s="437" t="str">
        <f t="shared" si="81"/>
        <v/>
      </c>
      <c r="EV170" s="113"/>
      <c r="EW170" s="113"/>
      <c r="EX170" s="113"/>
      <c r="EY170" s="113"/>
      <c r="EZ170" s="113"/>
      <c r="FA170" s="113"/>
      <c r="FB170" s="113"/>
      <c r="FC170" s="113"/>
      <c r="FD170" s="113"/>
      <c r="FE170" s="113"/>
      <c r="FF170" s="113"/>
      <c r="FG170" s="113"/>
      <c r="FH170" s="113"/>
      <c r="FI170" s="113"/>
      <c r="FJ170" s="113"/>
      <c r="FK170" s="113"/>
      <c r="FL170" s="113"/>
      <c r="FM170" s="113"/>
      <c r="FN170" s="113"/>
      <c r="FO170" s="113"/>
    </row>
    <row r="171" spans="10:171" x14ac:dyDescent="0.15">
      <c r="DA171" s="437">
        <v>85</v>
      </c>
      <c r="DB171" s="37" t="s">
        <v>1018</v>
      </c>
      <c r="DC171" s="38"/>
      <c r="DD171" s="38"/>
      <c r="DE171" s="450" t="str">
        <f t="shared" si="59"/>
        <v/>
      </c>
      <c r="DF171" s="38" t="s">
        <v>674</v>
      </c>
      <c r="DG171" s="300" t="str">
        <f t="shared" si="60"/>
        <v/>
      </c>
      <c r="DH171" s="300" t="str">
        <f t="shared" si="61"/>
        <v/>
      </c>
      <c r="DI171" s="114" t="str">
        <f t="shared" si="62"/>
        <v/>
      </c>
      <c r="DJ171" s="114" t="str">
        <f t="shared" si="63"/>
        <v/>
      </c>
      <c r="DK171" s="114" t="str">
        <f t="shared" si="64"/>
        <v/>
      </c>
      <c r="DL171" s="114" t="str">
        <f t="shared" si="65"/>
        <v/>
      </c>
      <c r="DM171" s="114" t="str">
        <f t="shared" si="66"/>
        <v/>
      </c>
      <c r="DN171" s="114" t="str">
        <f t="shared" si="67"/>
        <v/>
      </c>
      <c r="DO171" s="114" t="str">
        <f t="shared" si="68"/>
        <v/>
      </c>
      <c r="DP171" s="114" t="str">
        <f t="shared" si="69"/>
        <v/>
      </c>
      <c r="DQ171" s="114" t="str">
        <f t="shared" si="70"/>
        <v/>
      </c>
      <c r="DR171" s="114" t="str">
        <f t="shared" si="71"/>
        <v/>
      </c>
      <c r="DS171" s="114" t="str">
        <f t="shared" si="72"/>
        <v/>
      </c>
      <c r="DT171" s="114" t="str">
        <f t="shared" si="73"/>
        <v/>
      </c>
      <c r="DU171" s="114" t="str">
        <f t="shared" si="74"/>
        <v/>
      </c>
      <c r="DV171" s="114" t="str">
        <f t="shared" si="75"/>
        <v/>
      </c>
      <c r="DW171" s="114" t="str">
        <f t="shared" si="76"/>
        <v/>
      </c>
      <c r="DX171" s="114" t="str">
        <f t="shared" si="77"/>
        <v/>
      </c>
      <c r="DY171" s="114" t="str">
        <f t="shared" si="78"/>
        <v/>
      </c>
      <c r="DZ171" s="114" t="str">
        <f t="shared" si="78"/>
        <v/>
      </c>
      <c r="EA171" s="114" t="str">
        <f t="shared" si="78"/>
        <v/>
      </c>
      <c r="EB171" s="114" t="str">
        <f t="shared" si="78"/>
        <v/>
      </c>
      <c r="EC171" s="114" t="str">
        <f t="shared" si="78"/>
        <v/>
      </c>
      <c r="ED171" s="114" t="str">
        <f t="shared" si="78"/>
        <v/>
      </c>
      <c r="EE171" s="114" t="str">
        <f t="shared" si="78"/>
        <v/>
      </c>
      <c r="EF171" s="114" t="str">
        <f t="shared" si="78"/>
        <v/>
      </c>
      <c r="EG171" s="114" t="str">
        <f t="shared" si="79"/>
        <v/>
      </c>
      <c r="EH171" s="437" t="str">
        <f t="shared" si="80"/>
        <v/>
      </c>
      <c r="EI171" s="437" t="str">
        <f t="shared" si="81"/>
        <v/>
      </c>
      <c r="EV171" s="113"/>
      <c r="EW171" s="113"/>
      <c r="EX171" s="113"/>
      <c r="EY171" s="113"/>
      <c r="EZ171" s="113"/>
      <c r="FA171" s="113"/>
      <c r="FB171" s="113"/>
      <c r="FC171" s="113"/>
      <c r="FD171" s="113"/>
      <c r="FE171" s="113"/>
      <c r="FF171" s="113"/>
      <c r="FG171" s="113"/>
      <c r="FH171" s="113"/>
      <c r="FI171" s="113"/>
      <c r="FJ171" s="113"/>
      <c r="FK171" s="113"/>
      <c r="FL171" s="113"/>
      <c r="FM171" s="113"/>
      <c r="FN171" s="113"/>
      <c r="FO171" s="113"/>
    </row>
    <row r="172" spans="10:171" x14ac:dyDescent="0.15">
      <c r="DA172" s="437">
        <v>86</v>
      </c>
      <c r="DB172" s="37" t="s">
        <v>1019</v>
      </c>
      <c r="DC172" s="38"/>
      <c r="DD172" s="38"/>
      <c r="DE172" s="450" t="str">
        <f t="shared" si="59"/>
        <v/>
      </c>
      <c r="DF172" s="38" t="s">
        <v>670</v>
      </c>
      <c r="DG172" s="300" t="str">
        <f t="shared" si="60"/>
        <v/>
      </c>
      <c r="DH172" s="300" t="str">
        <f t="shared" si="61"/>
        <v/>
      </c>
      <c r="DI172" s="114" t="str">
        <f t="shared" si="62"/>
        <v/>
      </c>
      <c r="DJ172" s="114" t="str">
        <f t="shared" si="63"/>
        <v/>
      </c>
      <c r="DK172" s="114" t="str">
        <f t="shared" si="64"/>
        <v/>
      </c>
      <c r="DL172" s="114" t="str">
        <f t="shared" si="65"/>
        <v/>
      </c>
      <c r="DM172" s="114" t="str">
        <f t="shared" si="66"/>
        <v/>
      </c>
      <c r="DN172" s="114" t="str">
        <f t="shared" si="67"/>
        <v/>
      </c>
      <c r="DO172" s="114" t="str">
        <f t="shared" si="68"/>
        <v/>
      </c>
      <c r="DP172" s="114" t="str">
        <f t="shared" si="69"/>
        <v/>
      </c>
      <c r="DQ172" s="114" t="str">
        <f t="shared" si="70"/>
        <v/>
      </c>
      <c r="DR172" s="114" t="str">
        <f t="shared" si="71"/>
        <v/>
      </c>
      <c r="DS172" s="114" t="str">
        <f t="shared" si="72"/>
        <v/>
      </c>
      <c r="DT172" s="114" t="str">
        <f t="shared" si="73"/>
        <v/>
      </c>
      <c r="DU172" s="114" t="str">
        <f t="shared" si="74"/>
        <v/>
      </c>
      <c r="DV172" s="114" t="str">
        <f t="shared" si="75"/>
        <v/>
      </c>
      <c r="DW172" s="114" t="str">
        <f t="shared" si="76"/>
        <v/>
      </c>
      <c r="DX172" s="114" t="str">
        <f t="shared" si="77"/>
        <v/>
      </c>
      <c r="DY172" s="114" t="str">
        <f t="shared" si="78"/>
        <v/>
      </c>
      <c r="DZ172" s="114" t="str">
        <f t="shared" si="78"/>
        <v/>
      </c>
      <c r="EA172" s="114" t="str">
        <f t="shared" si="78"/>
        <v/>
      </c>
      <c r="EB172" s="114" t="str">
        <f t="shared" si="78"/>
        <v/>
      </c>
      <c r="EC172" s="114" t="str">
        <f t="shared" si="78"/>
        <v/>
      </c>
      <c r="ED172" s="114" t="str">
        <f t="shared" si="78"/>
        <v/>
      </c>
      <c r="EE172" s="114" t="str">
        <f t="shared" si="78"/>
        <v/>
      </c>
      <c r="EF172" s="114" t="str">
        <f t="shared" si="78"/>
        <v/>
      </c>
      <c r="EG172" s="114" t="str">
        <f t="shared" si="79"/>
        <v/>
      </c>
      <c r="EH172" s="437" t="str">
        <f t="shared" si="80"/>
        <v/>
      </c>
      <c r="EI172" s="437" t="str">
        <f t="shared" si="81"/>
        <v/>
      </c>
      <c r="EV172" s="113"/>
      <c r="EW172" s="113"/>
      <c r="EX172" s="113"/>
      <c r="EY172" s="113"/>
      <c r="EZ172" s="113"/>
      <c r="FA172" s="113"/>
      <c r="FB172" s="113"/>
      <c r="FC172" s="113"/>
      <c r="FD172" s="113"/>
      <c r="FE172" s="113"/>
      <c r="FF172" s="113"/>
      <c r="FG172" s="113"/>
      <c r="FH172" s="113"/>
      <c r="FI172" s="113"/>
      <c r="FJ172" s="113"/>
      <c r="FK172" s="113"/>
      <c r="FL172" s="113"/>
      <c r="FM172" s="113"/>
      <c r="FN172" s="113"/>
      <c r="FO172" s="113"/>
    </row>
    <row r="173" spans="10:171" x14ac:dyDescent="0.15">
      <c r="DA173" s="437">
        <v>87</v>
      </c>
      <c r="DB173" s="37" t="s">
        <v>1020</v>
      </c>
      <c r="DC173" s="38"/>
      <c r="DD173" s="38"/>
      <c r="DE173" s="450" t="str">
        <f t="shared" si="59"/>
        <v/>
      </c>
      <c r="DF173" s="38" t="s">
        <v>669</v>
      </c>
      <c r="DG173" s="300" t="str">
        <f t="shared" si="60"/>
        <v/>
      </c>
      <c r="DH173" s="300" t="str">
        <f t="shared" si="61"/>
        <v/>
      </c>
      <c r="DI173" s="114" t="str">
        <f t="shared" si="62"/>
        <v/>
      </c>
      <c r="DJ173" s="114" t="str">
        <f t="shared" si="63"/>
        <v/>
      </c>
      <c r="DK173" s="114" t="str">
        <f t="shared" si="64"/>
        <v/>
      </c>
      <c r="DL173" s="114" t="str">
        <f t="shared" si="65"/>
        <v/>
      </c>
      <c r="DM173" s="114" t="str">
        <f t="shared" si="66"/>
        <v/>
      </c>
      <c r="DN173" s="114" t="str">
        <f t="shared" si="67"/>
        <v/>
      </c>
      <c r="DO173" s="114" t="str">
        <f t="shared" si="68"/>
        <v/>
      </c>
      <c r="DP173" s="114" t="str">
        <f t="shared" si="69"/>
        <v/>
      </c>
      <c r="DQ173" s="114" t="str">
        <f t="shared" si="70"/>
        <v/>
      </c>
      <c r="DR173" s="114" t="str">
        <f t="shared" si="71"/>
        <v/>
      </c>
      <c r="DS173" s="114" t="str">
        <f t="shared" si="72"/>
        <v/>
      </c>
      <c r="DT173" s="114" t="str">
        <f t="shared" si="73"/>
        <v/>
      </c>
      <c r="DU173" s="114" t="str">
        <f t="shared" si="74"/>
        <v/>
      </c>
      <c r="DV173" s="114" t="str">
        <f t="shared" si="75"/>
        <v/>
      </c>
      <c r="DW173" s="114" t="str">
        <f t="shared" si="76"/>
        <v/>
      </c>
      <c r="DX173" s="114" t="str">
        <f t="shared" si="77"/>
        <v/>
      </c>
      <c r="DY173" s="114" t="str">
        <f t="shared" si="78"/>
        <v/>
      </c>
      <c r="DZ173" s="114" t="str">
        <f t="shared" si="78"/>
        <v/>
      </c>
      <c r="EA173" s="114" t="str">
        <f t="shared" si="78"/>
        <v/>
      </c>
      <c r="EB173" s="114" t="str">
        <f t="shared" si="78"/>
        <v/>
      </c>
      <c r="EC173" s="114" t="str">
        <f t="shared" si="78"/>
        <v/>
      </c>
      <c r="ED173" s="114" t="str">
        <f t="shared" si="78"/>
        <v/>
      </c>
      <c r="EE173" s="114" t="str">
        <f t="shared" si="78"/>
        <v/>
      </c>
      <c r="EF173" s="114" t="str">
        <f t="shared" si="78"/>
        <v/>
      </c>
      <c r="EG173" s="114" t="str">
        <f t="shared" si="79"/>
        <v/>
      </c>
      <c r="EH173" s="437" t="str">
        <f t="shared" si="80"/>
        <v/>
      </c>
      <c r="EI173" s="437" t="str">
        <f t="shared" si="81"/>
        <v/>
      </c>
      <c r="EV173" s="113"/>
      <c r="EW173" s="113"/>
      <c r="EX173" s="113"/>
      <c r="EY173" s="113"/>
      <c r="EZ173" s="113"/>
      <c r="FA173" s="113"/>
      <c r="FB173" s="113"/>
      <c r="FC173" s="113"/>
      <c r="FD173" s="113"/>
      <c r="FE173" s="113"/>
      <c r="FF173" s="113"/>
      <c r="FG173" s="113"/>
      <c r="FH173" s="113"/>
      <c r="FI173" s="113"/>
      <c r="FJ173" s="113"/>
      <c r="FK173" s="113"/>
      <c r="FL173" s="113"/>
      <c r="FM173" s="113"/>
      <c r="FN173" s="113"/>
      <c r="FO173" s="113"/>
    </row>
    <row r="174" spans="10:171" x14ac:dyDescent="0.15">
      <c r="DA174" s="437">
        <v>88</v>
      </c>
      <c r="DB174" s="37" t="s">
        <v>1021</v>
      </c>
      <c r="DC174" s="38"/>
      <c r="DD174" s="38"/>
      <c r="DE174" s="450" t="str">
        <f t="shared" si="59"/>
        <v/>
      </c>
      <c r="DF174" s="38" t="s">
        <v>667</v>
      </c>
      <c r="DG174" s="300" t="str">
        <f t="shared" si="60"/>
        <v/>
      </c>
      <c r="DH174" s="300" t="str">
        <f t="shared" si="61"/>
        <v/>
      </c>
      <c r="DI174" s="114" t="str">
        <f t="shared" si="62"/>
        <v/>
      </c>
      <c r="DJ174" s="114" t="str">
        <f t="shared" si="63"/>
        <v/>
      </c>
      <c r="DK174" s="114" t="str">
        <f t="shared" si="64"/>
        <v/>
      </c>
      <c r="DL174" s="114" t="str">
        <f t="shared" si="65"/>
        <v/>
      </c>
      <c r="DM174" s="114" t="str">
        <f t="shared" si="66"/>
        <v/>
      </c>
      <c r="DN174" s="114" t="str">
        <f t="shared" si="67"/>
        <v/>
      </c>
      <c r="DO174" s="114" t="str">
        <f t="shared" si="68"/>
        <v/>
      </c>
      <c r="DP174" s="114" t="str">
        <f t="shared" si="69"/>
        <v/>
      </c>
      <c r="DQ174" s="114" t="str">
        <f t="shared" si="70"/>
        <v/>
      </c>
      <c r="DR174" s="114" t="str">
        <f t="shared" si="71"/>
        <v/>
      </c>
      <c r="DS174" s="114" t="str">
        <f t="shared" si="72"/>
        <v/>
      </c>
      <c r="DT174" s="114" t="str">
        <f t="shared" si="73"/>
        <v/>
      </c>
      <c r="DU174" s="114" t="str">
        <f t="shared" si="74"/>
        <v/>
      </c>
      <c r="DV174" s="114" t="str">
        <f t="shared" si="75"/>
        <v/>
      </c>
      <c r="DW174" s="114" t="str">
        <f t="shared" si="76"/>
        <v/>
      </c>
      <c r="DX174" s="114" t="str">
        <f t="shared" si="77"/>
        <v/>
      </c>
      <c r="DY174" s="114" t="str">
        <f t="shared" si="78"/>
        <v/>
      </c>
      <c r="DZ174" s="114" t="str">
        <f t="shared" si="78"/>
        <v/>
      </c>
      <c r="EA174" s="114" t="str">
        <f t="shared" si="78"/>
        <v/>
      </c>
      <c r="EB174" s="114" t="str">
        <f t="shared" si="78"/>
        <v/>
      </c>
      <c r="EC174" s="114" t="str">
        <f t="shared" si="78"/>
        <v/>
      </c>
      <c r="ED174" s="114" t="str">
        <f t="shared" si="78"/>
        <v/>
      </c>
      <c r="EE174" s="114" t="str">
        <f t="shared" si="78"/>
        <v/>
      </c>
      <c r="EF174" s="114" t="str">
        <f t="shared" si="78"/>
        <v/>
      </c>
      <c r="EG174" s="114" t="str">
        <f t="shared" si="79"/>
        <v/>
      </c>
      <c r="EH174" s="437" t="str">
        <f t="shared" si="80"/>
        <v/>
      </c>
      <c r="EI174" s="437" t="str">
        <f t="shared" si="81"/>
        <v/>
      </c>
      <c r="EV174" s="113"/>
      <c r="EW174" s="113"/>
      <c r="EX174" s="113"/>
      <c r="EY174" s="113"/>
      <c r="EZ174" s="113"/>
      <c r="FA174" s="113"/>
      <c r="FB174" s="113"/>
      <c r="FC174" s="113"/>
      <c r="FD174" s="113"/>
      <c r="FE174" s="113"/>
      <c r="FF174" s="113"/>
      <c r="FG174" s="113"/>
      <c r="FH174" s="113"/>
      <c r="FI174" s="113"/>
      <c r="FJ174" s="113"/>
      <c r="FK174" s="113"/>
      <c r="FL174" s="113"/>
      <c r="FM174" s="113"/>
      <c r="FN174" s="113"/>
      <c r="FO174" s="113"/>
    </row>
    <row r="175" spans="10:171" x14ac:dyDescent="0.15">
      <c r="DA175" s="437">
        <v>89</v>
      </c>
      <c r="DB175" s="37" t="s">
        <v>1022</v>
      </c>
      <c r="DC175" s="38"/>
      <c r="DD175" s="38"/>
      <c r="DE175" s="450" t="str">
        <f t="shared" si="59"/>
        <v/>
      </c>
      <c r="DF175" s="38" t="s">
        <v>665</v>
      </c>
      <c r="DG175" s="300" t="str">
        <f t="shared" si="60"/>
        <v/>
      </c>
      <c r="DH175" s="300" t="str">
        <f t="shared" si="61"/>
        <v/>
      </c>
      <c r="DI175" s="114" t="str">
        <f t="shared" si="62"/>
        <v/>
      </c>
      <c r="DJ175" s="114" t="str">
        <f t="shared" si="63"/>
        <v/>
      </c>
      <c r="DK175" s="114" t="str">
        <f t="shared" si="64"/>
        <v/>
      </c>
      <c r="DL175" s="114" t="str">
        <f t="shared" si="65"/>
        <v/>
      </c>
      <c r="DM175" s="114" t="str">
        <f t="shared" si="66"/>
        <v/>
      </c>
      <c r="DN175" s="114" t="str">
        <f t="shared" si="67"/>
        <v/>
      </c>
      <c r="DO175" s="114" t="str">
        <f t="shared" si="68"/>
        <v/>
      </c>
      <c r="DP175" s="114" t="str">
        <f t="shared" si="69"/>
        <v/>
      </c>
      <c r="DQ175" s="114" t="str">
        <f t="shared" si="70"/>
        <v/>
      </c>
      <c r="DR175" s="114" t="str">
        <f t="shared" si="71"/>
        <v/>
      </c>
      <c r="DS175" s="114" t="str">
        <f t="shared" si="72"/>
        <v/>
      </c>
      <c r="DT175" s="114" t="str">
        <f t="shared" si="73"/>
        <v/>
      </c>
      <c r="DU175" s="114" t="str">
        <f t="shared" si="74"/>
        <v/>
      </c>
      <c r="DV175" s="114" t="str">
        <f t="shared" si="75"/>
        <v/>
      </c>
      <c r="DW175" s="114" t="str">
        <f t="shared" si="76"/>
        <v/>
      </c>
      <c r="DX175" s="114" t="str">
        <f t="shared" si="77"/>
        <v/>
      </c>
      <c r="DY175" s="114" t="str">
        <f t="shared" si="78"/>
        <v/>
      </c>
      <c r="DZ175" s="114" t="str">
        <f t="shared" si="78"/>
        <v/>
      </c>
      <c r="EA175" s="114" t="str">
        <f t="shared" si="78"/>
        <v/>
      </c>
      <c r="EB175" s="114" t="str">
        <f t="shared" si="78"/>
        <v/>
      </c>
      <c r="EC175" s="114" t="str">
        <f t="shared" si="78"/>
        <v/>
      </c>
      <c r="ED175" s="114" t="str">
        <f t="shared" si="78"/>
        <v/>
      </c>
      <c r="EE175" s="114" t="str">
        <f t="shared" si="78"/>
        <v/>
      </c>
      <c r="EF175" s="114" t="str">
        <f t="shared" si="78"/>
        <v/>
      </c>
      <c r="EG175" s="114" t="str">
        <f t="shared" si="79"/>
        <v/>
      </c>
      <c r="EH175" s="437" t="str">
        <f t="shared" si="80"/>
        <v/>
      </c>
      <c r="EI175" s="437" t="str">
        <f t="shared" si="81"/>
        <v/>
      </c>
      <c r="EV175" s="113"/>
      <c r="EW175" s="113"/>
      <c r="EX175" s="113"/>
      <c r="EY175" s="113"/>
      <c r="EZ175" s="113"/>
      <c r="FA175" s="113"/>
      <c r="FB175" s="113"/>
      <c r="FC175" s="113"/>
      <c r="FD175" s="113"/>
      <c r="FE175" s="113"/>
      <c r="FF175" s="113"/>
      <c r="FG175" s="113"/>
      <c r="FH175" s="113"/>
      <c r="FI175" s="113"/>
      <c r="FJ175" s="113"/>
      <c r="FK175" s="113"/>
      <c r="FL175" s="113"/>
      <c r="FM175" s="113"/>
      <c r="FN175" s="113"/>
      <c r="FO175" s="113"/>
    </row>
    <row r="176" spans="10:171" x14ac:dyDescent="0.15">
      <c r="DA176" s="437">
        <v>90</v>
      </c>
      <c r="DB176" s="37" t="s">
        <v>1023</v>
      </c>
      <c r="DC176" s="38"/>
      <c r="DD176" s="38"/>
      <c r="DE176" s="450" t="str">
        <f t="shared" si="59"/>
        <v/>
      </c>
      <c r="DF176" s="38" t="s">
        <v>677</v>
      </c>
      <c r="DG176" s="300" t="str">
        <f t="shared" si="60"/>
        <v/>
      </c>
      <c r="DH176" s="300" t="str">
        <f t="shared" si="61"/>
        <v/>
      </c>
      <c r="DI176" s="114" t="str">
        <f t="shared" si="62"/>
        <v/>
      </c>
      <c r="DJ176" s="114" t="str">
        <f t="shared" si="63"/>
        <v/>
      </c>
      <c r="DK176" s="114" t="str">
        <f t="shared" si="64"/>
        <v/>
      </c>
      <c r="DL176" s="114" t="str">
        <f t="shared" si="65"/>
        <v/>
      </c>
      <c r="DM176" s="114" t="str">
        <f t="shared" si="66"/>
        <v/>
      </c>
      <c r="DN176" s="114" t="str">
        <f t="shared" si="67"/>
        <v/>
      </c>
      <c r="DO176" s="114" t="str">
        <f t="shared" si="68"/>
        <v/>
      </c>
      <c r="DP176" s="114" t="str">
        <f t="shared" si="69"/>
        <v/>
      </c>
      <c r="DQ176" s="114" t="str">
        <f t="shared" si="70"/>
        <v/>
      </c>
      <c r="DR176" s="114" t="str">
        <f t="shared" si="71"/>
        <v/>
      </c>
      <c r="DS176" s="114" t="str">
        <f t="shared" si="72"/>
        <v/>
      </c>
      <c r="DT176" s="114" t="str">
        <f t="shared" si="73"/>
        <v/>
      </c>
      <c r="DU176" s="114" t="str">
        <f t="shared" si="74"/>
        <v/>
      </c>
      <c r="DV176" s="114" t="str">
        <f t="shared" si="75"/>
        <v/>
      </c>
      <c r="DW176" s="114" t="str">
        <f t="shared" si="76"/>
        <v/>
      </c>
      <c r="DX176" s="114" t="str">
        <f t="shared" si="77"/>
        <v/>
      </c>
      <c r="DY176" s="114" t="str">
        <f t="shared" si="78"/>
        <v/>
      </c>
      <c r="DZ176" s="114" t="str">
        <f t="shared" si="78"/>
        <v/>
      </c>
      <c r="EA176" s="114" t="str">
        <f t="shared" si="78"/>
        <v/>
      </c>
      <c r="EB176" s="114" t="str">
        <f t="shared" si="78"/>
        <v/>
      </c>
      <c r="EC176" s="114" t="str">
        <f t="shared" si="78"/>
        <v/>
      </c>
      <c r="ED176" s="114" t="str">
        <f t="shared" si="78"/>
        <v/>
      </c>
      <c r="EE176" s="114" t="str">
        <f t="shared" si="78"/>
        <v/>
      </c>
      <c r="EF176" s="114" t="str">
        <f t="shared" si="78"/>
        <v/>
      </c>
      <c r="EG176" s="114" t="str">
        <f t="shared" si="79"/>
        <v/>
      </c>
      <c r="EH176" s="437" t="str">
        <f t="shared" si="80"/>
        <v/>
      </c>
      <c r="EI176" s="437" t="str">
        <f t="shared" si="81"/>
        <v/>
      </c>
      <c r="EV176" s="113"/>
      <c r="EW176" s="113"/>
      <c r="EX176" s="113"/>
      <c r="EY176" s="113"/>
      <c r="EZ176" s="113"/>
      <c r="FA176" s="113"/>
      <c r="FB176" s="113"/>
      <c r="FC176" s="113"/>
      <c r="FD176" s="113"/>
      <c r="FE176" s="113"/>
      <c r="FF176" s="113"/>
      <c r="FG176" s="113"/>
      <c r="FH176" s="113"/>
      <c r="FI176" s="113"/>
      <c r="FJ176" s="113"/>
      <c r="FK176" s="113"/>
      <c r="FL176" s="113"/>
      <c r="FM176" s="113"/>
      <c r="FN176" s="113"/>
      <c r="FO176" s="113"/>
    </row>
    <row r="177" spans="105:171" x14ac:dyDescent="0.15">
      <c r="DA177" s="437">
        <v>91</v>
      </c>
      <c r="DB177" s="37" t="s">
        <v>1024</v>
      </c>
      <c r="DC177" s="38"/>
      <c r="DD177" s="38"/>
      <c r="DE177" s="450" t="str">
        <f t="shared" si="59"/>
        <v/>
      </c>
      <c r="DF177" s="38" t="s">
        <v>673</v>
      </c>
      <c r="DG177" s="300" t="str">
        <f t="shared" si="60"/>
        <v/>
      </c>
      <c r="DH177" s="300" t="str">
        <f t="shared" si="61"/>
        <v/>
      </c>
      <c r="DI177" s="114" t="str">
        <f t="shared" si="62"/>
        <v/>
      </c>
      <c r="DJ177" s="114" t="str">
        <f t="shared" si="63"/>
        <v/>
      </c>
      <c r="DK177" s="114" t="str">
        <f t="shared" si="64"/>
        <v/>
      </c>
      <c r="DL177" s="114" t="str">
        <f t="shared" si="65"/>
        <v/>
      </c>
      <c r="DM177" s="114" t="str">
        <f t="shared" si="66"/>
        <v/>
      </c>
      <c r="DN177" s="114" t="str">
        <f t="shared" si="67"/>
        <v/>
      </c>
      <c r="DO177" s="114" t="str">
        <f t="shared" si="68"/>
        <v/>
      </c>
      <c r="DP177" s="114" t="str">
        <f t="shared" si="69"/>
        <v/>
      </c>
      <c r="DQ177" s="114" t="str">
        <f t="shared" si="70"/>
        <v/>
      </c>
      <c r="DR177" s="114" t="str">
        <f t="shared" si="71"/>
        <v/>
      </c>
      <c r="DS177" s="114" t="str">
        <f t="shared" si="72"/>
        <v/>
      </c>
      <c r="DT177" s="114" t="str">
        <f t="shared" si="73"/>
        <v/>
      </c>
      <c r="DU177" s="114" t="str">
        <f t="shared" si="74"/>
        <v/>
      </c>
      <c r="DV177" s="114" t="str">
        <f t="shared" si="75"/>
        <v/>
      </c>
      <c r="DW177" s="114" t="str">
        <f t="shared" si="76"/>
        <v/>
      </c>
      <c r="DX177" s="114" t="str">
        <f t="shared" si="77"/>
        <v/>
      </c>
      <c r="DY177" s="114" t="str">
        <f t="shared" si="78"/>
        <v/>
      </c>
      <c r="DZ177" s="114" t="str">
        <f t="shared" si="78"/>
        <v/>
      </c>
      <c r="EA177" s="114" t="str">
        <f t="shared" si="78"/>
        <v/>
      </c>
      <c r="EB177" s="114" t="str">
        <f t="shared" si="78"/>
        <v/>
      </c>
      <c r="EC177" s="114" t="str">
        <f t="shared" si="78"/>
        <v/>
      </c>
      <c r="ED177" s="114" t="str">
        <f t="shared" si="78"/>
        <v/>
      </c>
      <c r="EE177" s="114" t="str">
        <f t="shared" si="78"/>
        <v/>
      </c>
      <c r="EF177" s="114" t="str">
        <f t="shared" si="78"/>
        <v/>
      </c>
      <c r="EG177" s="114" t="str">
        <f t="shared" si="79"/>
        <v/>
      </c>
      <c r="EH177" s="437" t="str">
        <f t="shared" si="80"/>
        <v/>
      </c>
      <c r="EI177" s="437" t="str">
        <f t="shared" si="81"/>
        <v/>
      </c>
      <c r="EV177" s="113"/>
      <c r="EW177" s="113"/>
      <c r="EX177" s="113"/>
      <c r="EY177" s="113"/>
      <c r="EZ177" s="113"/>
      <c r="FA177" s="113"/>
      <c r="FB177" s="113"/>
      <c r="FC177" s="113"/>
      <c r="FD177" s="113"/>
      <c r="FE177" s="113"/>
      <c r="FF177" s="113"/>
      <c r="FG177" s="113"/>
      <c r="FH177" s="113"/>
      <c r="FI177" s="113"/>
      <c r="FJ177" s="113"/>
      <c r="FK177" s="113"/>
      <c r="FL177" s="113"/>
      <c r="FM177" s="113"/>
      <c r="FN177" s="113"/>
      <c r="FO177" s="113"/>
    </row>
    <row r="178" spans="105:171" x14ac:dyDescent="0.15">
      <c r="DA178" s="437">
        <v>92</v>
      </c>
      <c r="DB178" s="37" t="s">
        <v>1025</v>
      </c>
      <c r="DC178" s="38"/>
      <c r="DD178" s="38"/>
      <c r="DE178" s="450" t="str">
        <f t="shared" si="59"/>
        <v/>
      </c>
      <c r="DF178" s="38" t="s">
        <v>671</v>
      </c>
      <c r="DG178" s="300" t="str">
        <f t="shared" si="60"/>
        <v/>
      </c>
      <c r="DH178" s="300" t="str">
        <f t="shared" si="61"/>
        <v/>
      </c>
      <c r="DI178" s="114" t="str">
        <f t="shared" si="62"/>
        <v/>
      </c>
      <c r="DJ178" s="114" t="str">
        <f t="shared" si="63"/>
        <v/>
      </c>
      <c r="DK178" s="114" t="str">
        <f t="shared" si="64"/>
        <v/>
      </c>
      <c r="DL178" s="114" t="str">
        <f t="shared" si="65"/>
        <v/>
      </c>
      <c r="DM178" s="114" t="str">
        <f t="shared" si="66"/>
        <v/>
      </c>
      <c r="DN178" s="114" t="str">
        <f t="shared" si="67"/>
        <v/>
      </c>
      <c r="DO178" s="114" t="str">
        <f t="shared" si="68"/>
        <v/>
      </c>
      <c r="DP178" s="114" t="str">
        <f t="shared" si="69"/>
        <v/>
      </c>
      <c r="DQ178" s="114" t="str">
        <f t="shared" si="70"/>
        <v/>
      </c>
      <c r="DR178" s="114" t="str">
        <f t="shared" si="71"/>
        <v/>
      </c>
      <c r="DS178" s="114" t="str">
        <f t="shared" si="72"/>
        <v/>
      </c>
      <c r="DT178" s="114" t="str">
        <f t="shared" si="73"/>
        <v/>
      </c>
      <c r="DU178" s="114" t="str">
        <f t="shared" si="74"/>
        <v/>
      </c>
      <c r="DV178" s="114" t="str">
        <f t="shared" si="75"/>
        <v/>
      </c>
      <c r="DW178" s="114" t="str">
        <f t="shared" si="76"/>
        <v/>
      </c>
      <c r="DX178" s="114" t="str">
        <f t="shared" si="77"/>
        <v/>
      </c>
      <c r="DY178" s="114" t="str">
        <f t="shared" si="78"/>
        <v/>
      </c>
      <c r="DZ178" s="114" t="str">
        <f t="shared" si="78"/>
        <v/>
      </c>
      <c r="EA178" s="114" t="str">
        <f t="shared" si="78"/>
        <v/>
      </c>
      <c r="EB178" s="114" t="str">
        <f t="shared" si="78"/>
        <v/>
      </c>
      <c r="EC178" s="114" t="str">
        <f t="shared" si="78"/>
        <v/>
      </c>
      <c r="ED178" s="114" t="str">
        <f t="shared" si="78"/>
        <v/>
      </c>
      <c r="EE178" s="114" t="str">
        <f t="shared" si="78"/>
        <v/>
      </c>
      <c r="EF178" s="114" t="str">
        <f t="shared" si="78"/>
        <v/>
      </c>
      <c r="EG178" s="114" t="str">
        <f t="shared" si="79"/>
        <v/>
      </c>
      <c r="EH178" s="437" t="str">
        <f t="shared" si="80"/>
        <v/>
      </c>
      <c r="EI178" s="437" t="str">
        <f t="shared" si="81"/>
        <v/>
      </c>
      <c r="EV178" s="113"/>
      <c r="EW178" s="113"/>
      <c r="EX178" s="113"/>
      <c r="EY178" s="113"/>
      <c r="EZ178" s="113"/>
      <c r="FA178" s="113"/>
      <c r="FB178" s="113"/>
      <c r="FC178" s="113"/>
      <c r="FD178" s="113"/>
      <c r="FE178" s="113"/>
      <c r="FF178" s="113"/>
      <c r="FG178" s="113"/>
      <c r="FH178" s="113"/>
      <c r="FI178" s="113"/>
      <c r="FJ178" s="113"/>
      <c r="FK178" s="113"/>
      <c r="FL178" s="113"/>
      <c r="FM178" s="113"/>
      <c r="FN178" s="113"/>
      <c r="FO178" s="113"/>
    </row>
    <row r="179" spans="105:171" x14ac:dyDescent="0.15">
      <c r="DA179" s="437">
        <v>93</v>
      </c>
      <c r="DB179" s="37" t="s">
        <v>1026</v>
      </c>
      <c r="DC179" s="38"/>
      <c r="DD179" s="38"/>
      <c r="DE179" s="450" t="str">
        <f t="shared" si="59"/>
        <v/>
      </c>
      <c r="DF179" s="38" t="s">
        <v>668</v>
      </c>
      <c r="DG179" s="300" t="str">
        <f t="shared" si="60"/>
        <v/>
      </c>
      <c r="DH179" s="300" t="str">
        <f t="shared" si="61"/>
        <v/>
      </c>
      <c r="DI179" s="114" t="str">
        <f t="shared" si="62"/>
        <v/>
      </c>
      <c r="DJ179" s="114" t="str">
        <f t="shared" si="63"/>
        <v/>
      </c>
      <c r="DK179" s="114" t="str">
        <f t="shared" si="64"/>
        <v/>
      </c>
      <c r="DL179" s="114" t="str">
        <f t="shared" si="65"/>
        <v/>
      </c>
      <c r="DM179" s="114" t="str">
        <f t="shared" si="66"/>
        <v/>
      </c>
      <c r="DN179" s="114" t="str">
        <f t="shared" si="67"/>
        <v/>
      </c>
      <c r="DO179" s="114" t="str">
        <f t="shared" si="68"/>
        <v/>
      </c>
      <c r="DP179" s="114" t="str">
        <f t="shared" si="69"/>
        <v/>
      </c>
      <c r="DQ179" s="114" t="str">
        <f t="shared" si="70"/>
        <v/>
      </c>
      <c r="DR179" s="114" t="str">
        <f t="shared" si="71"/>
        <v/>
      </c>
      <c r="DS179" s="114" t="str">
        <f t="shared" si="72"/>
        <v/>
      </c>
      <c r="DT179" s="114" t="str">
        <f t="shared" si="73"/>
        <v/>
      </c>
      <c r="DU179" s="114" t="str">
        <f t="shared" si="74"/>
        <v/>
      </c>
      <c r="DV179" s="114" t="str">
        <f t="shared" si="75"/>
        <v/>
      </c>
      <c r="DW179" s="114" t="str">
        <f t="shared" si="76"/>
        <v/>
      </c>
      <c r="DX179" s="114" t="str">
        <f t="shared" si="77"/>
        <v/>
      </c>
      <c r="DY179" s="114" t="str">
        <f t="shared" si="78"/>
        <v/>
      </c>
      <c r="DZ179" s="114" t="str">
        <f t="shared" si="78"/>
        <v/>
      </c>
      <c r="EA179" s="114" t="str">
        <f t="shared" si="78"/>
        <v/>
      </c>
      <c r="EB179" s="114" t="str">
        <f t="shared" si="78"/>
        <v/>
      </c>
      <c r="EC179" s="114" t="str">
        <f t="shared" si="78"/>
        <v/>
      </c>
      <c r="ED179" s="114" t="str">
        <f t="shared" si="78"/>
        <v/>
      </c>
      <c r="EE179" s="114" t="str">
        <f t="shared" si="78"/>
        <v/>
      </c>
      <c r="EF179" s="114" t="str">
        <f t="shared" si="78"/>
        <v/>
      </c>
      <c r="EG179" s="114" t="str">
        <f t="shared" si="79"/>
        <v/>
      </c>
      <c r="EH179" s="437" t="str">
        <f t="shared" si="80"/>
        <v/>
      </c>
      <c r="EI179" s="437" t="str">
        <f t="shared" si="81"/>
        <v/>
      </c>
      <c r="EV179" s="113"/>
      <c r="EW179" s="113"/>
      <c r="EX179" s="113"/>
      <c r="EY179" s="113"/>
      <c r="EZ179" s="113"/>
      <c r="FA179" s="113"/>
      <c r="FB179" s="113"/>
      <c r="FC179" s="113"/>
      <c r="FD179" s="113"/>
      <c r="FE179" s="113"/>
      <c r="FF179" s="113"/>
      <c r="FG179" s="113"/>
      <c r="FH179" s="113"/>
      <c r="FI179" s="113"/>
      <c r="FJ179" s="113"/>
      <c r="FK179" s="113"/>
      <c r="FL179" s="113"/>
      <c r="FM179" s="113"/>
      <c r="FN179" s="113"/>
      <c r="FO179" s="113"/>
    </row>
    <row r="180" spans="105:171" x14ac:dyDescent="0.15">
      <c r="DA180" s="437">
        <v>94</v>
      </c>
      <c r="DB180" s="37" t="s">
        <v>1027</v>
      </c>
      <c r="DC180" s="38"/>
      <c r="DD180" s="38"/>
      <c r="DE180" s="450" t="str">
        <f t="shared" si="59"/>
        <v/>
      </c>
      <c r="DF180" s="38" t="s">
        <v>666</v>
      </c>
      <c r="DG180" s="300" t="str">
        <f t="shared" si="60"/>
        <v/>
      </c>
      <c r="DH180" s="300" t="str">
        <f t="shared" si="61"/>
        <v/>
      </c>
      <c r="DI180" s="114" t="str">
        <f t="shared" si="62"/>
        <v/>
      </c>
      <c r="DJ180" s="114" t="str">
        <f t="shared" si="63"/>
        <v/>
      </c>
      <c r="DK180" s="114" t="str">
        <f t="shared" si="64"/>
        <v/>
      </c>
      <c r="DL180" s="114" t="str">
        <f t="shared" si="65"/>
        <v/>
      </c>
      <c r="DM180" s="114" t="str">
        <f t="shared" si="66"/>
        <v/>
      </c>
      <c r="DN180" s="114" t="str">
        <f t="shared" si="67"/>
        <v/>
      </c>
      <c r="DO180" s="114" t="str">
        <f t="shared" si="68"/>
        <v/>
      </c>
      <c r="DP180" s="114" t="str">
        <f t="shared" si="69"/>
        <v/>
      </c>
      <c r="DQ180" s="114" t="str">
        <f t="shared" si="70"/>
        <v/>
      </c>
      <c r="DR180" s="114" t="str">
        <f t="shared" si="71"/>
        <v/>
      </c>
      <c r="DS180" s="114" t="str">
        <f t="shared" si="72"/>
        <v/>
      </c>
      <c r="DT180" s="114" t="str">
        <f t="shared" si="73"/>
        <v/>
      </c>
      <c r="DU180" s="114" t="str">
        <f t="shared" si="74"/>
        <v/>
      </c>
      <c r="DV180" s="114" t="str">
        <f t="shared" si="75"/>
        <v/>
      </c>
      <c r="DW180" s="114" t="str">
        <f t="shared" si="76"/>
        <v/>
      </c>
      <c r="DX180" s="114" t="str">
        <f t="shared" si="77"/>
        <v/>
      </c>
      <c r="DY180" s="114" t="str">
        <f t="shared" si="78"/>
        <v/>
      </c>
      <c r="DZ180" s="114" t="str">
        <f t="shared" si="78"/>
        <v/>
      </c>
      <c r="EA180" s="114" t="str">
        <f t="shared" si="78"/>
        <v/>
      </c>
      <c r="EB180" s="114" t="str">
        <f t="shared" si="78"/>
        <v/>
      </c>
      <c r="EC180" s="114" t="str">
        <f t="shared" si="78"/>
        <v/>
      </c>
      <c r="ED180" s="114" t="str">
        <f t="shared" si="78"/>
        <v/>
      </c>
      <c r="EE180" s="114" t="str">
        <f t="shared" si="78"/>
        <v/>
      </c>
      <c r="EF180" s="114" t="str">
        <f t="shared" si="78"/>
        <v/>
      </c>
      <c r="EG180" s="114" t="str">
        <f t="shared" si="79"/>
        <v/>
      </c>
      <c r="EH180" s="437" t="str">
        <f t="shared" si="80"/>
        <v/>
      </c>
      <c r="EI180" s="437" t="str">
        <f t="shared" si="81"/>
        <v/>
      </c>
      <c r="EV180" s="113"/>
      <c r="EW180" s="113"/>
      <c r="EX180" s="113"/>
      <c r="EY180" s="113"/>
      <c r="EZ180" s="113"/>
      <c r="FA180" s="113"/>
      <c r="FB180" s="113"/>
      <c r="FC180" s="113"/>
      <c r="FD180" s="113"/>
      <c r="FE180" s="113"/>
      <c r="FF180" s="113"/>
      <c r="FG180" s="113"/>
      <c r="FH180" s="113"/>
      <c r="FI180" s="113"/>
      <c r="FJ180" s="113"/>
      <c r="FK180" s="113"/>
      <c r="FL180" s="113"/>
      <c r="FM180" s="113"/>
      <c r="FN180" s="113"/>
      <c r="FO180" s="113"/>
    </row>
    <row r="181" spans="105:171" x14ac:dyDescent="0.15">
      <c r="DA181" s="437">
        <v>95</v>
      </c>
      <c r="DB181" s="37" t="s">
        <v>1028</v>
      </c>
      <c r="DC181" s="38"/>
      <c r="DD181" s="38"/>
      <c r="DE181" s="450" t="str">
        <f t="shared" si="59"/>
        <v/>
      </c>
      <c r="DF181" s="38" t="s">
        <v>676</v>
      </c>
      <c r="DG181" s="300" t="str">
        <f t="shared" si="60"/>
        <v/>
      </c>
      <c r="DH181" s="300" t="str">
        <f t="shared" si="61"/>
        <v/>
      </c>
      <c r="DI181" s="114" t="str">
        <f t="shared" si="62"/>
        <v/>
      </c>
      <c r="DJ181" s="114" t="str">
        <f t="shared" si="63"/>
        <v/>
      </c>
      <c r="DK181" s="114" t="str">
        <f t="shared" si="64"/>
        <v/>
      </c>
      <c r="DL181" s="114" t="str">
        <f t="shared" si="65"/>
        <v/>
      </c>
      <c r="DM181" s="114" t="str">
        <f t="shared" si="66"/>
        <v/>
      </c>
      <c r="DN181" s="114" t="str">
        <f t="shared" si="67"/>
        <v/>
      </c>
      <c r="DO181" s="114" t="str">
        <f t="shared" si="68"/>
        <v/>
      </c>
      <c r="DP181" s="114" t="str">
        <f t="shared" si="69"/>
        <v/>
      </c>
      <c r="DQ181" s="114" t="str">
        <f t="shared" si="70"/>
        <v/>
      </c>
      <c r="DR181" s="114" t="str">
        <f t="shared" si="71"/>
        <v/>
      </c>
      <c r="DS181" s="114" t="str">
        <f t="shared" si="72"/>
        <v/>
      </c>
      <c r="DT181" s="114" t="str">
        <f t="shared" si="73"/>
        <v/>
      </c>
      <c r="DU181" s="114" t="str">
        <f t="shared" si="74"/>
        <v/>
      </c>
      <c r="DV181" s="114" t="str">
        <f t="shared" si="75"/>
        <v/>
      </c>
      <c r="DW181" s="114" t="str">
        <f t="shared" si="76"/>
        <v/>
      </c>
      <c r="DX181" s="114" t="str">
        <f t="shared" si="77"/>
        <v/>
      </c>
      <c r="DY181" s="114" t="str">
        <f t="shared" si="78"/>
        <v/>
      </c>
      <c r="DZ181" s="114" t="str">
        <f t="shared" si="78"/>
        <v/>
      </c>
      <c r="EA181" s="114" t="str">
        <f t="shared" si="78"/>
        <v/>
      </c>
      <c r="EB181" s="114" t="str">
        <f t="shared" si="78"/>
        <v/>
      </c>
      <c r="EC181" s="114" t="str">
        <f t="shared" si="78"/>
        <v/>
      </c>
      <c r="ED181" s="114" t="str">
        <f t="shared" si="78"/>
        <v/>
      </c>
      <c r="EE181" s="114" t="str">
        <f t="shared" si="78"/>
        <v/>
      </c>
      <c r="EF181" s="114" t="str">
        <f t="shared" si="78"/>
        <v/>
      </c>
      <c r="EG181" s="114" t="str">
        <f t="shared" si="78"/>
        <v/>
      </c>
      <c r="EH181" s="437" t="str">
        <f t="shared" si="80"/>
        <v/>
      </c>
      <c r="EI181" s="437" t="str">
        <f t="shared" si="81"/>
        <v/>
      </c>
      <c r="EV181" s="113"/>
      <c r="EW181" s="113"/>
      <c r="EX181" s="113"/>
      <c r="EY181" s="113"/>
      <c r="EZ181" s="113"/>
      <c r="FA181" s="113"/>
      <c r="FB181" s="113"/>
      <c r="FC181" s="113"/>
      <c r="FD181" s="113"/>
      <c r="FE181" s="113"/>
      <c r="FF181" s="113"/>
      <c r="FG181" s="113"/>
      <c r="FH181" s="113"/>
      <c r="FI181" s="113"/>
      <c r="FJ181" s="113"/>
      <c r="FK181" s="113"/>
      <c r="FL181" s="113"/>
      <c r="FM181" s="113"/>
      <c r="FN181" s="113"/>
      <c r="FO181" s="113"/>
    </row>
    <row r="182" spans="105:171" x14ac:dyDescent="0.15">
      <c r="DA182" s="437">
        <v>96</v>
      </c>
      <c r="DB182" s="37" t="s">
        <v>1029</v>
      </c>
      <c r="DC182" s="38"/>
      <c r="DD182" s="38"/>
      <c r="DE182" s="450" t="str">
        <f t="shared" si="59"/>
        <v/>
      </c>
      <c r="DF182" s="38" t="s">
        <v>672</v>
      </c>
      <c r="DG182" s="300" t="str">
        <f t="shared" si="60"/>
        <v/>
      </c>
      <c r="DH182" s="300" t="str">
        <f t="shared" si="61"/>
        <v/>
      </c>
      <c r="DI182" s="114" t="str">
        <f t="shared" si="62"/>
        <v/>
      </c>
      <c r="DJ182" s="114" t="str">
        <f t="shared" si="63"/>
        <v/>
      </c>
      <c r="DK182" s="114" t="str">
        <f t="shared" si="64"/>
        <v/>
      </c>
      <c r="DL182" s="114" t="str">
        <f t="shared" si="65"/>
        <v/>
      </c>
      <c r="DM182" s="114" t="str">
        <f t="shared" si="66"/>
        <v/>
      </c>
      <c r="DN182" s="114" t="str">
        <f t="shared" si="67"/>
        <v/>
      </c>
      <c r="DO182" s="114" t="str">
        <f t="shared" si="68"/>
        <v/>
      </c>
      <c r="DP182" s="114" t="str">
        <f t="shared" si="69"/>
        <v/>
      </c>
      <c r="DQ182" s="114" t="str">
        <f t="shared" si="70"/>
        <v/>
      </c>
      <c r="DR182" s="114" t="str">
        <f t="shared" si="71"/>
        <v/>
      </c>
      <c r="DS182" s="114" t="str">
        <f t="shared" si="72"/>
        <v/>
      </c>
      <c r="DT182" s="114" t="str">
        <f t="shared" si="73"/>
        <v/>
      </c>
      <c r="DU182" s="114" t="str">
        <f t="shared" si="74"/>
        <v/>
      </c>
      <c r="DV182" s="114" t="str">
        <f t="shared" si="75"/>
        <v/>
      </c>
      <c r="DW182" s="114" t="str">
        <f t="shared" si="76"/>
        <v/>
      </c>
      <c r="DX182" s="114" t="str">
        <f t="shared" si="77"/>
        <v/>
      </c>
      <c r="DY182" s="114" t="str">
        <f t="shared" si="78"/>
        <v/>
      </c>
      <c r="DZ182" s="114" t="str">
        <f t="shared" si="78"/>
        <v/>
      </c>
      <c r="EA182" s="114" t="str">
        <f t="shared" si="78"/>
        <v/>
      </c>
      <c r="EB182" s="114" t="str">
        <f t="shared" si="78"/>
        <v/>
      </c>
      <c r="EC182" s="114" t="str">
        <f t="shared" si="78"/>
        <v/>
      </c>
      <c r="ED182" s="114" t="str">
        <f t="shared" si="78"/>
        <v/>
      </c>
      <c r="EE182" s="114" t="str">
        <f t="shared" si="78"/>
        <v/>
      </c>
      <c r="EF182" s="114" t="str">
        <f t="shared" si="78"/>
        <v/>
      </c>
      <c r="EG182" s="114" t="str">
        <f t="shared" si="78"/>
        <v/>
      </c>
      <c r="EH182" s="437" t="str">
        <f t="shared" si="80"/>
        <v/>
      </c>
      <c r="EI182" s="437" t="str">
        <f t="shared" si="81"/>
        <v/>
      </c>
      <c r="EV182" s="113"/>
      <c r="EW182" s="113"/>
      <c r="EX182" s="113"/>
      <c r="EY182" s="113"/>
      <c r="EZ182" s="113"/>
      <c r="FA182" s="113"/>
      <c r="FB182" s="113"/>
      <c r="FC182" s="113"/>
      <c r="FD182" s="113"/>
      <c r="FE182" s="113"/>
      <c r="FF182" s="113"/>
      <c r="FG182" s="113"/>
      <c r="FH182" s="113"/>
      <c r="FI182" s="113"/>
      <c r="FJ182" s="113"/>
      <c r="FK182" s="113"/>
      <c r="FL182" s="113"/>
      <c r="FM182" s="113"/>
      <c r="FN182" s="113"/>
      <c r="FO182" s="113"/>
    </row>
    <row r="183" spans="105:171" x14ac:dyDescent="0.15">
      <c r="DA183" s="437">
        <v>97</v>
      </c>
      <c r="DB183" s="37" t="s">
        <v>1030</v>
      </c>
      <c r="DC183" s="38"/>
      <c r="DD183" s="38"/>
      <c r="DE183" s="450" t="str">
        <f t="shared" si="59"/>
        <v/>
      </c>
      <c r="DF183" s="38" t="s">
        <v>664</v>
      </c>
      <c r="DG183" s="300" t="str">
        <f t="shared" si="60"/>
        <v/>
      </c>
      <c r="DH183" s="300" t="str">
        <f t="shared" si="61"/>
        <v/>
      </c>
      <c r="DI183" s="114" t="str">
        <f t="shared" si="62"/>
        <v/>
      </c>
      <c r="DJ183" s="114" t="str">
        <f t="shared" si="63"/>
        <v/>
      </c>
      <c r="DK183" s="114" t="str">
        <f t="shared" si="64"/>
        <v/>
      </c>
      <c r="DL183" s="114" t="str">
        <f t="shared" si="65"/>
        <v/>
      </c>
      <c r="DM183" s="114" t="str">
        <f t="shared" si="66"/>
        <v/>
      </c>
      <c r="DN183" s="114" t="str">
        <f t="shared" si="67"/>
        <v/>
      </c>
      <c r="DO183" s="114" t="str">
        <f t="shared" si="68"/>
        <v/>
      </c>
      <c r="DP183" s="114" t="str">
        <f t="shared" si="69"/>
        <v/>
      </c>
      <c r="DQ183" s="114" t="str">
        <f t="shared" si="70"/>
        <v/>
      </c>
      <c r="DR183" s="114" t="str">
        <f t="shared" si="71"/>
        <v/>
      </c>
      <c r="DS183" s="114" t="str">
        <f t="shared" si="72"/>
        <v/>
      </c>
      <c r="DT183" s="114" t="str">
        <f t="shared" si="73"/>
        <v/>
      </c>
      <c r="DU183" s="114" t="str">
        <f t="shared" si="74"/>
        <v/>
      </c>
      <c r="DV183" s="114" t="str">
        <f t="shared" si="75"/>
        <v/>
      </c>
      <c r="DW183" s="114" t="str">
        <f t="shared" si="76"/>
        <v/>
      </c>
      <c r="DX183" s="114" t="str">
        <f t="shared" si="77"/>
        <v/>
      </c>
      <c r="DY183" s="114" t="str">
        <f t="shared" si="78"/>
        <v/>
      </c>
      <c r="DZ183" s="114" t="str">
        <f t="shared" si="78"/>
        <v/>
      </c>
      <c r="EA183" s="114" t="str">
        <f t="shared" si="78"/>
        <v/>
      </c>
      <c r="EB183" s="114" t="str">
        <f t="shared" si="78"/>
        <v/>
      </c>
      <c r="EC183" s="114" t="str">
        <f t="shared" si="78"/>
        <v/>
      </c>
      <c r="ED183" s="114" t="str">
        <f t="shared" si="78"/>
        <v/>
      </c>
      <c r="EE183" s="114" t="str">
        <f t="shared" si="78"/>
        <v/>
      </c>
      <c r="EF183" s="114" t="str">
        <f t="shared" si="78"/>
        <v/>
      </c>
      <c r="EG183" s="114" t="str">
        <f t="shared" si="78"/>
        <v/>
      </c>
      <c r="EH183" s="437" t="str">
        <f t="shared" si="80"/>
        <v/>
      </c>
      <c r="EI183" s="437" t="str">
        <f t="shared" si="81"/>
        <v/>
      </c>
      <c r="EV183" s="113"/>
      <c r="EW183" s="113"/>
      <c r="EX183" s="113"/>
      <c r="EY183" s="113"/>
      <c r="EZ183" s="113"/>
      <c r="FA183" s="113"/>
      <c r="FB183" s="113"/>
      <c r="FC183" s="113"/>
      <c r="FD183" s="113"/>
      <c r="FE183" s="113"/>
      <c r="FF183" s="113"/>
      <c r="FG183" s="113"/>
      <c r="FH183" s="113"/>
      <c r="FI183" s="113"/>
      <c r="FJ183" s="113"/>
      <c r="FK183" s="113"/>
      <c r="FL183" s="113"/>
      <c r="FM183" s="113"/>
      <c r="FN183" s="113"/>
      <c r="FO183" s="113"/>
    </row>
    <row r="184" spans="105:171" x14ac:dyDescent="0.15">
      <c r="DA184" s="437">
        <v>98</v>
      </c>
      <c r="DB184" s="37" t="s">
        <v>1031</v>
      </c>
      <c r="DC184" s="38"/>
      <c r="DD184" s="38"/>
      <c r="DE184" s="450" t="str">
        <f t="shared" si="59"/>
        <v/>
      </c>
      <c r="DF184" s="38" t="s">
        <v>663</v>
      </c>
      <c r="DG184" s="300" t="str">
        <f t="shared" si="60"/>
        <v/>
      </c>
      <c r="DH184" s="300" t="str">
        <f t="shared" si="61"/>
        <v/>
      </c>
      <c r="DI184" s="114" t="str">
        <f t="shared" si="62"/>
        <v/>
      </c>
      <c r="DJ184" s="114" t="str">
        <f t="shared" si="63"/>
        <v/>
      </c>
      <c r="DK184" s="114" t="str">
        <f t="shared" si="64"/>
        <v/>
      </c>
      <c r="DL184" s="114" t="str">
        <f t="shared" si="65"/>
        <v/>
      </c>
      <c r="DM184" s="114" t="str">
        <f t="shared" si="66"/>
        <v/>
      </c>
      <c r="DN184" s="114" t="str">
        <f t="shared" si="67"/>
        <v/>
      </c>
      <c r="DO184" s="114" t="str">
        <f t="shared" si="68"/>
        <v/>
      </c>
      <c r="DP184" s="114" t="str">
        <f t="shared" si="69"/>
        <v/>
      </c>
      <c r="DQ184" s="114" t="str">
        <f t="shared" si="70"/>
        <v/>
      </c>
      <c r="DR184" s="114" t="str">
        <f t="shared" si="71"/>
        <v/>
      </c>
      <c r="DS184" s="114" t="str">
        <f t="shared" si="72"/>
        <v/>
      </c>
      <c r="DT184" s="114" t="str">
        <f t="shared" si="73"/>
        <v/>
      </c>
      <c r="DU184" s="114" t="str">
        <f t="shared" si="74"/>
        <v/>
      </c>
      <c r="DV184" s="114" t="str">
        <f t="shared" si="75"/>
        <v/>
      </c>
      <c r="DW184" s="114" t="str">
        <f t="shared" si="76"/>
        <v/>
      </c>
      <c r="DX184" s="114" t="str">
        <f t="shared" si="77"/>
        <v/>
      </c>
      <c r="DY184" s="114" t="str">
        <f t="shared" si="78"/>
        <v/>
      </c>
      <c r="DZ184" s="114" t="str">
        <f t="shared" si="78"/>
        <v/>
      </c>
      <c r="EA184" s="114" t="str">
        <f t="shared" si="78"/>
        <v/>
      </c>
      <c r="EB184" s="114" t="str">
        <f t="shared" si="78"/>
        <v/>
      </c>
      <c r="EC184" s="114" t="str">
        <f t="shared" si="78"/>
        <v/>
      </c>
      <c r="ED184" s="114" t="str">
        <f t="shared" si="78"/>
        <v/>
      </c>
      <c r="EE184" s="114" t="str">
        <f t="shared" si="78"/>
        <v/>
      </c>
      <c r="EF184" s="114" t="str">
        <f t="shared" si="78"/>
        <v/>
      </c>
      <c r="EG184" s="114" t="str">
        <f t="shared" si="78"/>
        <v/>
      </c>
      <c r="EH184" s="437" t="str">
        <f t="shared" si="80"/>
        <v/>
      </c>
      <c r="EI184" s="437" t="str">
        <f t="shared" si="81"/>
        <v/>
      </c>
      <c r="EV184" s="113"/>
      <c r="EW184" s="113"/>
      <c r="EX184" s="113"/>
      <c r="EY184" s="113"/>
      <c r="EZ184" s="113"/>
      <c r="FA184" s="113"/>
      <c r="FB184" s="113"/>
      <c r="FC184" s="113"/>
      <c r="FD184" s="113"/>
      <c r="FE184" s="113"/>
      <c r="FF184" s="113"/>
      <c r="FG184" s="113"/>
      <c r="FH184" s="113"/>
      <c r="FI184" s="113"/>
      <c r="FJ184" s="113"/>
      <c r="FK184" s="113"/>
      <c r="FL184" s="113"/>
      <c r="FM184" s="113"/>
      <c r="FN184" s="113"/>
      <c r="FO184" s="113"/>
    </row>
    <row r="185" spans="105:171" x14ac:dyDescent="0.15">
      <c r="DA185" s="437">
        <v>99</v>
      </c>
      <c r="DB185" s="37" t="s">
        <v>1032</v>
      </c>
      <c r="DC185" s="38"/>
      <c r="DD185" s="38"/>
      <c r="DE185" s="450" t="str">
        <f t="shared" si="59"/>
        <v/>
      </c>
      <c r="DF185" s="38" t="s">
        <v>383</v>
      </c>
      <c r="DG185" s="300" t="str">
        <f t="shared" si="60"/>
        <v/>
      </c>
      <c r="DH185" s="300" t="str">
        <f t="shared" si="61"/>
        <v/>
      </c>
      <c r="DI185" s="114" t="str">
        <f t="shared" si="62"/>
        <v/>
      </c>
      <c r="DJ185" s="114" t="str">
        <f t="shared" si="63"/>
        <v/>
      </c>
      <c r="DK185" s="114" t="str">
        <f t="shared" si="64"/>
        <v/>
      </c>
      <c r="DL185" s="114" t="str">
        <f t="shared" si="65"/>
        <v/>
      </c>
      <c r="DM185" s="114" t="str">
        <f t="shared" si="66"/>
        <v/>
      </c>
      <c r="DN185" s="114" t="str">
        <f t="shared" si="67"/>
        <v/>
      </c>
      <c r="DO185" s="114" t="str">
        <f t="shared" si="68"/>
        <v/>
      </c>
      <c r="DP185" s="114" t="str">
        <f t="shared" si="69"/>
        <v/>
      </c>
      <c r="DQ185" s="114" t="str">
        <f t="shared" si="70"/>
        <v/>
      </c>
      <c r="DR185" s="114" t="str">
        <f t="shared" si="71"/>
        <v/>
      </c>
      <c r="DS185" s="114" t="str">
        <f t="shared" si="72"/>
        <v/>
      </c>
      <c r="DT185" s="114" t="str">
        <f t="shared" si="73"/>
        <v/>
      </c>
      <c r="DU185" s="114" t="str">
        <f t="shared" si="74"/>
        <v/>
      </c>
      <c r="DV185" s="114" t="str">
        <f t="shared" si="75"/>
        <v/>
      </c>
      <c r="DW185" s="114" t="str">
        <f t="shared" si="76"/>
        <v/>
      </c>
      <c r="DX185" s="114" t="str">
        <f t="shared" si="77"/>
        <v/>
      </c>
      <c r="DY185" s="114" t="str">
        <f t="shared" si="78"/>
        <v/>
      </c>
      <c r="DZ185" s="114" t="str">
        <f t="shared" si="78"/>
        <v/>
      </c>
      <c r="EA185" s="114" t="str">
        <f t="shared" si="78"/>
        <v/>
      </c>
      <c r="EB185" s="114" t="str">
        <f t="shared" si="78"/>
        <v/>
      </c>
      <c r="EC185" s="114" t="str">
        <f t="shared" si="78"/>
        <v/>
      </c>
      <c r="ED185" s="114" t="str">
        <f t="shared" si="78"/>
        <v/>
      </c>
      <c r="EE185" s="114" t="str">
        <f t="shared" si="78"/>
        <v/>
      </c>
      <c r="EF185" s="114" t="str">
        <f t="shared" si="78"/>
        <v/>
      </c>
      <c r="EG185" s="114" t="str">
        <f t="shared" si="78"/>
        <v/>
      </c>
      <c r="EH185" s="437" t="str">
        <f t="shared" si="80"/>
        <v/>
      </c>
      <c r="EI185" s="437" t="str">
        <f t="shared" si="81"/>
        <v/>
      </c>
      <c r="EV185" s="113"/>
      <c r="EW185" s="113"/>
      <c r="EX185" s="113"/>
      <c r="EY185" s="113"/>
      <c r="EZ185" s="113"/>
      <c r="FA185" s="113"/>
      <c r="FB185" s="113"/>
      <c r="FC185" s="113"/>
      <c r="FD185" s="113"/>
      <c r="FE185" s="113"/>
      <c r="FF185" s="113"/>
      <c r="FG185" s="113"/>
      <c r="FH185" s="113"/>
      <c r="FI185" s="113"/>
      <c r="FJ185" s="113"/>
      <c r="FK185" s="113"/>
      <c r="FL185" s="113"/>
      <c r="FM185" s="113"/>
      <c r="FN185" s="113"/>
      <c r="FO185" s="113"/>
    </row>
    <row r="186" spans="105:171" x14ac:dyDescent="0.15">
      <c r="DA186" s="437">
        <v>100</v>
      </c>
      <c r="DB186" s="37" t="s">
        <v>1033</v>
      </c>
      <c r="DC186" s="38"/>
      <c r="DD186" s="38"/>
      <c r="DE186" s="450" t="str">
        <f t="shared" si="59"/>
        <v/>
      </c>
      <c r="DF186" s="38" t="s">
        <v>381</v>
      </c>
      <c r="DG186" s="300" t="str">
        <f t="shared" si="60"/>
        <v/>
      </c>
      <c r="DH186" s="300" t="str">
        <f t="shared" si="61"/>
        <v/>
      </c>
      <c r="DI186" s="114" t="str">
        <f t="shared" si="62"/>
        <v/>
      </c>
      <c r="DJ186" s="114" t="str">
        <f t="shared" si="63"/>
        <v/>
      </c>
      <c r="DK186" s="114" t="str">
        <f t="shared" si="64"/>
        <v/>
      </c>
      <c r="DL186" s="114" t="str">
        <f t="shared" si="65"/>
        <v/>
      </c>
      <c r="DM186" s="114" t="str">
        <f t="shared" si="66"/>
        <v/>
      </c>
      <c r="DN186" s="114" t="str">
        <f t="shared" si="67"/>
        <v/>
      </c>
      <c r="DO186" s="114" t="str">
        <f t="shared" si="68"/>
        <v/>
      </c>
      <c r="DP186" s="114" t="str">
        <f t="shared" si="69"/>
        <v/>
      </c>
      <c r="DQ186" s="114" t="str">
        <f t="shared" si="70"/>
        <v/>
      </c>
      <c r="DR186" s="114" t="str">
        <f t="shared" si="71"/>
        <v/>
      </c>
      <c r="DS186" s="114" t="str">
        <f t="shared" si="72"/>
        <v/>
      </c>
      <c r="DT186" s="114" t="str">
        <f t="shared" si="73"/>
        <v/>
      </c>
      <c r="DU186" s="114" t="str">
        <f t="shared" si="74"/>
        <v/>
      </c>
      <c r="DV186" s="114" t="str">
        <f t="shared" si="75"/>
        <v/>
      </c>
      <c r="DW186" s="114" t="str">
        <f t="shared" si="76"/>
        <v/>
      </c>
      <c r="DX186" s="114" t="str">
        <f t="shared" si="77"/>
        <v/>
      </c>
      <c r="DY186" s="114" t="str">
        <f t="shared" si="78"/>
        <v/>
      </c>
      <c r="DZ186" s="114" t="str">
        <f t="shared" si="78"/>
        <v/>
      </c>
      <c r="EA186" s="114" t="str">
        <f t="shared" si="78"/>
        <v/>
      </c>
      <c r="EB186" s="114" t="str">
        <f t="shared" si="78"/>
        <v/>
      </c>
      <c r="EC186" s="114" t="str">
        <f t="shared" si="78"/>
        <v/>
      </c>
      <c r="ED186" s="114" t="str">
        <f t="shared" si="78"/>
        <v/>
      </c>
      <c r="EE186" s="114" t="str">
        <f t="shared" si="78"/>
        <v/>
      </c>
      <c r="EF186" s="114" t="str">
        <f t="shared" si="78"/>
        <v/>
      </c>
      <c r="EG186" s="114" t="str">
        <f t="shared" si="78"/>
        <v/>
      </c>
      <c r="EH186" s="437" t="str">
        <f t="shared" si="80"/>
        <v/>
      </c>
      <c r="EI186" s="437" t="str">
        <f t="shared" si="81"/>
        <v/>
      </c>
      <c r="EV186" s="113"/>
      <c r="EW186" s="113"/>
      <c r="EX186" s="113"/>
      <c r="EY186" s="113"/>
      <c r="EZ186" s="113"/>
      <c r="FA186" s="113"/>
      <c r="FB186" s="113"/>
      <c r="FC186" s="113"/>
      <c r="FD186" s="113"/>
      <c r="FE186" s="113"/>
      <c r="FF186" s="113"/>
      <c r="FG186" s="113"/>
      <c r="FH186" s="113"/>
      <c r="FI186" s="113"/>
      <c r="FJ186" s="113"/>
      <c r="FK186" s="113"/>
      <c r="FL186" s="113"/>
      <c r="FM186" s="113"/>
      <c r="FN186" s="113"/>
      <c r="FO186" s="113"/>
    </row>
    <row r="187" spans="105:171" x14ac:dyDescent="0.15">
      <c r="DA187" s="437">
        <v>101</v>
      </c>
      <c r="DB187" s="37" t="s">
        <v>1034</v>
      </c>
      <c r="DC187" s="38"/>
      <c r="DD187" s="38"/>
      <c r="DE187" s="450" t="str">
        <f t="shared" si="59"/>
        <v/>
      </c>
      <c r="DF187" s="38" t="s">
        <v>657</v>
      </c>
      <c r="DG187" s="300" t="str">
        <f t="shared" si="60"/>
        <v/>
      </c>
      <c r="DH187" s="300" t="str">
        <f t="shared" si="61"/>
        <v/>
      </c>
      <c r="DI187" s="114" t="str">
        <f t="shared" si="62"/>
        <v/>
      </c>
      <c r="DJ187" s="114" t="str">
        <f t="shared" si="63"/>
        <v/>
      </c>
      <c r="DK187" s="114" t="str">
        <f t="shared" si="64"/>
        <v/>
      </c>
      <c r="DL187" s="114" t="str">
        <f t="shared" si="65"/>
        <v/>
      </c>
      <c r="DM187" s="114" t="str">
        <f t="shared" si="66"/>
        <v/>
      </c>
      <c r="DN187" s="114" t="str">
        <f t="shared" si="67"/>
        <v/>
      </c>
      <c r="DO187" s="114" t="str">
        <f t="shared" si="68"/>
        <v/>
      </c>
      <c r="DP187" s="114" t="str">
        <f t="shared" si="69"/>
        <v/>
      </c>
      <c r="DQ187" s="114" t="str">
        <f t="shared" si="70"/>
        <v/>
      </c>
      <c r="DR187" s="114" t="str">
        <f t="shared" si="71"/>
        <v/>
      </c>
      <c r="DS187" s="114" t="str">
        <f t="shared" si="72"/>
        <v/>
      </c>
      <c r="DT187" s="114" t="str">
        <f t="shared" si="73"/>
        <v/>
      </c>
      <c r="DU187" s="114" t="str">
        <f t="shared" si="74"/>
        <v/>
      </c>
      <c r="DV187" s="114" t="str">
        <f t="shared" si="75"/>
        <v/>
      </c>
      <c r="DW187" s="114" t="str">
        <f t="shared" si="76"/>
        <v/>
      </c>
      <c r="DX187" s="114" t="str">
        <f t="shared" si="77"/>
        <v/>
      </c>
      <c r="DY187" s="114" t="str">
        <f t="shared" si="78"/>
        <v/>
      </c>
      <c r="DZ187" s="114" t="str">
        <f t="shared" si="78"/>
        <v/>
      </c>
      <c r="EA187" s="114" t="str">
        <f t="shared" si="78"/>
        <v/>
      </c>
      <c r="EB187" s="114" t="str">
        <f t="shared" si="78"/>
        <v/>
      </c>
      <c r="EC187" s="114" t="str">
        <f t="shared" si="78"/>
        <v/>
      </c>
      <c r="ED187" s="114" t="str">
        <f t="shared" si="78"/>
        <v/>
      </c>
      <c r="EE187" s="114" t="str">
        <f t="shared" si="78"/>
        <v/>
      </c>
      <c r="EF187" s="114" t="str">
        <f t="shared" si="78"/>
        <v/>
      </c>
      <c r="EG187" s="114" t="str">
        <f t="shared" si="78"/>
        <v/>
      </c>
      <c r="EH187" s="437" t="str">
        <f t="shared" si="80"/>
        <v/>
      </c>
      <c r="EI187" s="437" t="str">
        <f t="shared" si="81"/>
        <v/>
      </c>
      <c r="EV187" s="113"/>
      <c r="EW187" s="113"/>
      <c r="EX187" s="113"/>
      <c r="EY187" s="113"/>
      <c r="EZ187" s="113"/>
      <c r="FA187" s="113"/>
      <c r="FB187" s="113"/>
      <c r="FC187" s="113"/>
      <c r="FD187" s="113"/>
      <c r="FE187" s="113"/>
      <c r="FF187" s="113"/>
      <c r="FG187" s="113"/>
      <c r="FH187" s="113"/>
      <c r="FI187" s="113"/>
      <c r="FJ187" s="113"/>
      <c r="FK187" s="113"/>
      <c r="FL187" s="113"/>
      <c r="FM187" s="113"/>
      <c r="FN187" s="113"/>
      <c r="FO187" s="113"/>
    </row>
    <row r="188" spans="105:171" x14ac:dyDescent="0.15">
      <c r="DA188" s="437">
        <v>102</v>
      </c>
      <c r="DB188" s="37" t="s">
        <v>1035</v>
      </c>
      <c r="DC188" s="38"/>
      <c r="DD188" s="38"/>
      <c r="DE188" s="450" t="str">
        <f t="shared" si="59"/>
        <v/>
      </c>
      <c r="DF188" s="38" t="s">
        <v>1036</v>
      </c>
      <c r="DG188" s="300" t="str">
        <f t="shared" si="60"/>
        <v/>
      </c>
      <c r="DH188" s="300" t="str">
        <f t="shared" si="61"/>
        <v/>
      </c>
      <c r="DI188" s="114" t="str">
        <f t="shared" si="62"/>
        <v/>
      </c>
      <c r="DJ188" s="114" t="str">
        <f t="shared" si="63"/>
        <v/>
      </c>
      <c r="DK188" s="114" t="str">
        <f t="shared" si="64"/>
        <v/>
      </c>
      <c r="DL188" s="114" t="str">
        <f t="shared" si="65"/>
        <v/>
      </c>
      <c r="DM188" s="114" t="str">
        <f t="shared" si="66"/>
        <v/>
      </c>
      <c r="DN188" s="114" t="str">
        <f t="shared" si="67"/>
        <v/>
      </c>
      <c r="DO188" s="114" t="str">
        <f t="shared" si="68"/>
        <v/>
      </c>
      <c r="DP188" s="114" t="str">
        <f t="shared" si="69"/>
        <v/>
      </c>
      <c r="DQ188" s="114" t="str">
        <f t="shared" si="70"/>
        <v/>
      </c>
      <c r="DR188" s="114" t="str">
        <f t="shared" si="71"/>
        <v/>
      </c>
      <c r="DS188" s="114" t="str">
        <f t="shared" si="72"/>
        <v/>
      </c>
      <c r="DT188" s="114" t="str">
        <f t="shared" si="73"/>
        <v/>
      </c>
      <c r="DU188" s="114" t="str">
        <f t="shared" si="74"/>
        <v/>
      </c>
      <c r="DV188" s="114" t="str">
        <f t="shared" si="75"/>
        <v/>
      </c>
      <c r="DW188" s="114" t="str">
        <f t="shared" si="76"/>
        <v/>
      </c>
      <c r="DX188" s="114" t="str">
        <f t="shared" si="77"/>
        <v/>
      </c>
      <c r="DY188" s="114" t="str">
        <f t="shared" ref="DY188:EG192" si="82">IF(AA$81=$DB188,"A","")&amp;IF(AA$82=$DB188,"B","")&amp;IF(AA$30=$DB188,"A'","")&amp;IF(AA$31=$DB188,"B'","")</f>
        <v/>
      </c>
      <c r="DZ188" s="114" t="str">
        <f t="shared" si="82"/>
        <v/>
      </c>
      <c r="EA188" s="114" t="str">
        <f t="shared" si="82"/>
        <v/>
      </c>
      <c r="EB188" s="114" t="str">
        <f t="shared" si="82"/>
        <v/>
      </c>
      <c r="EC188" s="114" t="str">
        <f t="shared" si="82"/>
        <v/>
      </c>
      <c r="ED188" s="114" t="str">
        <f t="shared" si="82"/>
        <v/>
      </c>
      <c r="EE188" s="114" t="str">
        <f t="shared" si="82"/>
        <v/>
      </c>
      <c r="EF188" s="114" t="str">
        <f t="shared" si="82"/>
        <v/>
      </c>
      <c r="EG188" s="114" t="str">
        <f t="shared" si="82"/>
        <v/>
      </c>
      <c r="EH188" s="437" t="str">
        <f t="shared" si="80"/>
        <v/>
      </c>
      <c r="EI188" s="437" t="str">
        <f t="shared" si="81"/>
        <v/>
      </c>
      <c r="EV188" s="113"/>
      <c r="EW188" s="113"/>
      <c r="EX188" s="113"/>
      <c r="EY188" s="113"/>
      <c r="EZ188" s="113"/>
      <c r="FA188" s="113"/>
      <c r="FB188" s="113"/>
      <c r="FC188" s="113"/>
      <c r="FD188" s="113"/>
      <c r="FE188" s="113"/>
      <c r="FF188" s="113"/>
      <c r="FG188" s="113"/>
      <c r="FH188" s="113"/>
      <c r="FI188" s="113"/>
      <c r="FJ188" s="113"/>
      <c r="FK188" s="113"/>
      <c r="FL188" s="113"/>
      <c r="FM188" s="113"/>
      <c r="FN188" s="113"/>
      <c r="FO188" s="113"/>
    </row>
    <row r="189" spans="105:171" x14ac:dyDescent="0.15">
      <c r="DA189" s="437">
        <v>103</v>
      </c>
      <c r="DB189" s="37" t="s">
        <v>937</v>
      </c>
      <c r="DC189" s="38"/>
      <c r="DD189" s="38"/>
      <c r="DE189" s="450" t="str">
        <f t="shared" si="59"/>
        <v/>
      </c>
      <c r="DF189" s="12" t="s">
        <v>1037</v>
      </c>
      <c r="DG189" s="300" t="str">
        <f t="shared" si="60"/>
        <v/>
      </c>
      <c r="DH189" s="300" t="str">
        <f t="shared" si="61"/>
        <v/>
      </c>
      <c r="DI189" s="114" t="str">
        <f t="shared" si="62"/>
        <v/>
      </c>
      <c r="DJ189" s="114" t="str">
        <f t="shared" si="63"/>
        <v/>
      </c>
      <c r="DK189" s="114" t="str">
        <f t="shared" si="64"/>
        <v/>
      </c>
      <c r="DL189" s="114" t="str">
        <f t="shared" si="65"/>
        <v/>
      </c>
      <c r="DM189" s="114" t="str">
        <f t="shared" si="66"/>
        <v/>
      </c>
      <c r="DN189" s="114" t="str">
        <f t="shared" si="67"/>
        <v/>
      </c>
      <c r="DO189" s="114" t="str">
        <f t="shared" si="68"/>
        <v/>
      </c>
      <c r="DP189" s="114" t="str">
        <f t="shared" si="69"/>
        <v/>
      </c>
      <c r="DQ189" s="114" t="str">
        <f t="shared" si="70"/>
        <v/>
      </c>
      <c r="DR189" s="114" t="str">
        <f t="shared" si="71"/>
        <v/>
      </c>
      <c r="DS189" s="114" t="str">
        <f t="shared" si="72"/>
        <v/>
      </c>
      <c r="DT189" s="114" t="str">
        <f t="shared" si="73"/>
        <v/>
      </c>
      <c r="DU189" s="114" t="str">
        <f t="shared" si="74"/>
        <v/>
      </c>
      <c r="DV189" s="114" t="str">
        <f t="shared" si="75"/>
        <v/>
      </c>
      <c r="DW189" s="114" t="str">
        <f t="shared" si="76"/>
        <v/>
      </c>
      <c r="DX189" s="114" t="str">
        <f t="shared" si="77"/>
        <v/>
      </c>
      <c r="DY189" s="114" t="str">
        <f t="shared" si="82"/>
        <v/>
      </c>
      <c r="DZ189" s="114" t="str">
        <f t="shared" si="82"/>
        <v/>
      </c>
      <c r="EA189" s="114" t="str">
        <f t="shared" si="82"/>
        <v/>
      </c>
      <c r="EB189" s="114" t="str">
        <f t="shared" si="82"/>
        <v/>
      </c>
      <c r="EC189" s="114" t="str">
        <f t="shared" si="82"/>
        <v/>
      </c>
      <c r="ED189" s="114" t="str">
        <f t="shared" si="82"/>
        <v/>
      </c>
      <c r="EE189" s="114" t="str">
        <f t="shared" si="82"/>
        <v/>
      </c>
      <c r="EF189" s="114" t="str">
        <f t="shared" si="82"/>
        <v/>
      </c>
      <c r="EG189" s="114" t="str">
        <f t="shared" si="82"/>
        <v/>
      </c>
      <c r="EH189" s="437" t="str">
        <f t="shared" si="80"/>
        <v/>
      </c>
      <c r="EI189" s="437" t="str">
        <f t="shared" si="81"/>
        <v/>
      </c>
      <c r="EV189" s="113"/>
      <c r="EW189" s="113"/>
      <c r="EX189" s="113"/>
      <c r="EY189" s="113"/>
      <c r="EZ189" s="113"/>
      <c r="FA189" s="113"/>
      <c r="FB189" s="113"/>
      <c r="FC189" s="113"/>
      <c r="FD189" s="113"/>
      <c r="FE189" s="113"/>
      <c r="FF189" s="113"/>
      <c r="FG189" s="113"/>
      <c r="FH189" s="113"/>
      <c r="FI189" s="113"/>
      <c r="FJ189" s="113"/>
      <c r="FK189" s="113"/>
      <c r="FL189" s="113"/>
      <c r="FM189" s="113"/>
      <c r="FN189" s="113"/>
      <c r="FO189" s="113"/>
    </row>
    <row r="190" spans="105:171" x14ac:dyDescent="0.15">
      <c r="DA190" s="437">
        <v>104</v>
      </c>
      <c r="DB190" s="37" t="s">
        <v>938</v>
      </c>
      <c r="DC190" s="38"/>
      <c r="DD190" s="38"/>
      <c r="DE190" s="450" t="str">
        <f t="shared" si="59"/>
        <v/>
      </c>
      <c r="DF190" s="38" t="s">
        <v>1038</v>
      </c>
      <c r="DG190" s="300" t="str">
        <f t="shared" si="60"/>
        <v/>
      </c>
      <c r="DH190" s="300" t="str">
        <f t="shared" si="61"/>
        <v/>
      </c>
      <c r="DI190" s="114" t="str">
        <f t="shared" si="62"/>
        <v/>
      </c>
      <c r="DJ190" s="114" t="str">
        <f t="shared" si="63"/>
        <v/>
      </c>
      <c r="DK190" s="114" t="str">
        <f t="shared" si="64"/>
        <v/>
      </c>
      <c r="DL190" s="114" t="str">
        <f t="shared" si="65"/>
        <v/>
      </c>
      <c r="DM190" s="114" t="str">
        <f t="shared" si="66"/>
        <v/>
      </c>
      <c r="DN190" s="114" t="str">
        <f t="shared" si="67"/>
        <v/>
      </c>
      <c r="DO190" s="114" t="str">
        <f t="shared" si="68"/>
        <v/>
      </c>
      <c r="DP190" s="114" t="str">
        <f t="shared" si="69"/>
        <v/>
      </c>
      <c r="DQ190" s="114" t="str">
        <f t="shared" si="70"/>
        <v/>
      </c>
      <c r="DR190" s="114" t="str">
        <f t="shared" si="71"/>
        <v/>
      </c>
      <c r="DS190" s="114" t="str">
        <f t="shared" si="72"/>
        <v/>
      </c>
      <c r="DT190" s="114" t="str">
        <f t="shared" si="73"/>
        <v/>
      </c>
      <c r="DU190" s="114" t="str">
        <f t="shared" si="74"/>
        <v/>
      </c>
      <c r="DV190" s="114" t="str">
        <f t="shared" si="75"/>
        <v/>
      </c>
      <c r="DW190" s="114" t="str">
        <f t="shared" si="76"/>
        <v/>
      </c>
      <c r="DX190" s="114" t="str">
        <f t="shared" si="77"/>
        <v/>
      </c>
      <c r="DY190" s="114" t="str">
        <f t="shared" si="82"/>
        <v/>
      </c>
      <c r="DZ190" s="114" t="str">
        <f t="shared" si="82"/>
        <v/>
      </c>
      <c r="EA190" s="114" t="str">
        <f t="shared" si="82"/>
        <v/>
      </c>
      <c r="EB190" s="114" t="str">
        <f t="shared" si="82"/>
        <v/>
      </c>
      <c r="EC190" s="114" t="str">
        <f t="shared" si="82"/>
        <v/>
      </c>
      <c r="ED190" s="114" t="str">
        <f t="shared" si="82"/>
        <v/>
      </c>
      <c r="EE190" s="114" t="str">
        <f t="shared" si="82"/>
        <v/>
      </c>
      <c r="EF190" s="114" t="str">
        <f t="shared" si="82"/>
        <v/>
      </c>
      <c r="EG190" s="114" t="str">
        <f t="shared" si="82"/>
        <v/>
      </c>
      <c r="EH190" s="437" t="str">
        <f t="shared" si="80"/>
        <v/>
      </c>
      <c r="EI190" s="437" t="str">
        <f t="shared" si="81"/>
        <v/>
      </c>
      <c r="EV190" s="113"/>
      <c r="EW190" s="113"/>
      <c r="EX190" s="113"/>
      <c r="EY190" s="113"/>
      <c r="EZ190" s="113"/>
      <c r="FA190" s="113"/>
      <c r="FB190" s="113"/>
      <c r="FC190" s="113"/>
      <c r="FD190" s="113"/>
      <c r="FE190" s="113"/>
      <c r="FF190" s="113"/>
      <c r="FG190" s="113"/>
      <c r="FH190" s="113"/>
      <c r="FI190" s="113"/>
      <c r="FJ190" s="113"/>
      <c r="FK190" s="113"/>
      <c r="FL190" s="113"/>
      <c r="FM190" s="113"/>
      <c r="FN190" s="113"/>
      <c r="FO190" s="113"/>
    </row>
    <row r="191" spans="105:171" x14ac:dyDescent="0.15">
      <c r="DA191" s="437">
        <v>105</v>
      </c>
      <c r="DB191" s="37" t="s">
        <v>1039</v>
      </c>
      <c r="DC191" s="38"/>
      <c r="DD191" s="38"/>
      <c r="DE191" s="450" t="str">
        <f t="shared" si="59"/>
        <v/>
      </c>
      <c r="DF191" s="38" t="s">
        <v>1040</v>
      </c>
      <c r="DG191" s="300" t="str">
        <f t="shared" si="60"/>
        <v/>
      </c>
      <c r="DH191" s="300" t="str">
        <f t="shared" si="61"/>
        <v/>
      </c>
      <c r="DI191" s="114" t="str">
        <f t="shared" si="62"/>
        <v/>
      </c>
      <c r="DJ191" s="114" t="str">
        <f t="shared" si="63"/>
        <v/>
      </c>
      <c r="DK191" s="114" t="str">
        <f t="shared" si="64"/>
        <v/>
      </c>
      <c r="DL191" s="114" t="str">
        <f t="shared" si="65"/>
        <v/>
      </c>
      <c r="DM191" s="114" t="str">
        <f t="shared" si="66"/>
        <v/>
      </c>
      <c r="DN191" s="114" t="str">
        <f t="shared" si="67"/>
        <v/>
      </c>
      <c r="DO191" s="114" t="str">
        <f t="shared" si="68"/>
        <v/>
      </c>
      <c r="DP191" s="114" t="str">
        <f t="shared" si="69"/>
        <v/>
      </c>
      <c r="DQ191" s="114" t="str">
        <f t="shared" si="70"/>
        <v/>
      </c>
      <c r="DR191" s="114" t="str">
        <f t="shared" si="71"/>
        <v/>
      </c>
      <c r="DS191" s="114" t="str">
        <f t="shared" si="72"/>
        <v/>
      </c>
      <c r="DT191" s="114" t="str">
        <f t="shared" si="73"/>
        <v/>
      </c>
      <c r="DU191" s="114" t="str">
        <f t="shared" si="74"/>
        <v/>
      </c>
      <c r="DV191" s="114" t="str">
        <f t="shared" si="75"/>
        <v/>
      </c>
      <c r="DW191" s="114" t="str">
        <f t="shared" si="76"/>
        <v/>
      </c>
      <c r="DX191" s="114" t="str">
        <f t="shared" si="77"/>
        <v/>
      </c>
      <c r="DY191" s="114" t="str">
        <f t="shared" si="82"/>
        <v/>
      </c>
      <c r="DZ191" s="114" t="str">
        <f t="shared" si="82"/>
        <v/>
      </c>
      <c r="EA191" s="114" t="str">
        <f t="shared" si="82"/>
        <v/>
      </c>
      <c r="EB191" s="114" t="str">
        <f t="shared" si="82"/>
        <v/>
      </c>
      <c r="EC191" s="114" t="str">
        <f t="shared" si="82"/>
        <v/>
      </c>
      <c r="ED191" s="114" t="str">
        <f t="shared" si="82"/>
        <v/>
      </c>
      <c r="EE191" s="114" t="str">
        <f t="shared" si="82"/>
        <v/>
      </c>
      <c r="EF191" s="114" t="str">
        <f t="shared" si="82"/>
        <v/>
      </c>
      <c r="EG191" s="114" t="str">
        <f t="shared" si="82"/>
        <v/>
      </c>
      <c r="EH191" s="437" t="str">
        <f t="shared" si="80"/>
        <v/>
      </c>
      <c r="EI191" s="437" t="str">
        <f t="shared" si="81"/>
        <v/>
      </c>
      <c r="EV191" s="113"/>
      <c r="EW191" s="113"/>
      <c r="EX191" s="113"/>
      <c r="EY191" s="113"/>
      <c r="EZ191" s="113"/>
      <c r="FA191" s="113"/>
      <c r="FB191" s="113"/>
      <c r="FC191" s="113"/>
      <c r="FD191" s="113"/>
      <c r="FE191" s="113"/>
      <c r="FF191" s="113"/>
      <c r="FG191" s="113"/>
      <c r="FH191" s="113"/>
      <c r="FI191" s="113"/>
      <c r="FJ191" s="113"/>
      <c r="FK191" s="113"/>
      <c r="FL191" s="113"/>
      <c r="FM191" s="113"/>
      <c r="FN191" s="113"/>
      <c r="FO191" s="113"/>
    </row>
    <row r="192" spans="105:171" x14ac:dyDescent="0.15">
      <c r="DA192" s="437">
        <v>106</v>
      </c>
      <c r="DB192" s="37" t="s">
        <v>1041</v>
      </c>
      <c r="DC192" s="38"/>
      <c r="DD192" s="38"/>
      <c r="DE192" s="450" t="str">
        <f t="shared" si="59"/>
        <v/>
      </c>
      <c r="DF192" s="38" t="s">
        <v>1042</v>
      </c>
      <c r="DG192" s="300" t="str">
        <f t="shared" si="60"/>
        <v/>
      </c>
      <c r="DH192" s="300" t="str">
        <f t="shared" si="61"/>
        <v/>
      </c>
      <c r="DI192" s="114" t="str">
        <f t="shared" si="62"/>
        <v/>
      </c>
      <c r="DJ192" s="114" t="str">
        <f t="shared" si="63"/>
        <v/>
      </c>
      <c r="DK192" s="114" t="str">
        <f t="shared" si="64"/>
        <v/>
      </c>
      <c r="DL192" s="114" t="str">
        <f t="shared" si="65"/>
        <v/>
      </c>
      <c r="DM192" s="114" t="str">
        <f t="shared" si="66"/>
        <v/>
      </c>
      <c r="DN192" s="114" t="str">
        <f t="shared" si="67"/>
        <v/>
      </c>
      <c r="DO192" s="114" t="str">
        <f t="shared" si="68"/>
        <v/>
      </c>
      <c r="DP192" s="114" t="str">
        <f t="shared" si="69"/>
        <v/>
      </c>
      <c r="DQ192" s="114" t="str">
        <f t="shared" si="70"/>
        <v/>
      </c>
      <c r="DR192" s="114" t="str">
        <f t="shared" si="71"/>
        <v/>
      </c>
      <c r="DS192" s="114" t="str">
        <f t="shared" si="72"/>
        <v/>
      </c>
      <c r="DT192" s="114" t="str">
        <f t="shared" si="73"/>
        <v/>
      </c>
      <c r="DU192" s="114" t="str">
        <f t="shared" si="74"/>
        <v/>
      </c>
      <c r="DV192" s="114" t="str">
        <f t="shared" si="75"/>
        <v/>
      </c>
      <c r="DW192" s="114" t="str">
        <f t="shared" si="76"/>
        <v/>
      </c>
      <c r="DX192" s="114" t="str">
        <f t="shared" si="77"/>
        <v/>
      </c>
      <c r="DY192" s="114" t="str">
        <f t="shared" si="82"/>
        <v/>
      </c>
      <c r="DZ192" s="114" t="str">
        <f t="shared" si="82"/>
        <v/>
      </c>
      <c r="EA192" s="114" t="str">
        <f t="shared" si="82"/>
        <v/>
      </c>
      <c r="EB192" s="114" t="str">
        <f t="shared" si="82"/>
        <v/>
      </c>
      <c r="EC192" s="114" t="str">
        <f t="shared" si="82"/>
        <v/>
      </c>
      <c r="ED192" s="114" t="str">
        <f t="shared" si="82"/>
        <v/>
      </c>
      <c r="EE192" s="114" t="str">
        <f t="shared" si="82"/>
        <v/>
      </c>
      <c r="EF192" s="114" t="str">
        <f t="shared" si="82"/>
        <v/>
      </c>
      <c r="EG192" s="114" t="str">
        <f t="shared" si="82"/>
        <v/>
      </c>
      <c r="EH192" s="437" t="str">
        <f t="shared" si="80"/>
        <v/>
      </c>
      <c r="EI192" s="437" t="str">
        <f t="shared" si="81"/>
        <v/>
      </c>
      <c r="EV192" s="113"/>
      <c r="EW192" s="113"/>
      <c r="EX192" s="113"/>
      <c r="EY192" s="113"/>
      <c r="EZ192" s="113"/>
      <c r="FA192" s="113"/>
      <c r="FB192" s="113"/>
      <c r="FC192" s="113"/>
      <c r="FD192" s="113"/>
      <c r="FE192" s="113"/>
      <c r="FF192" s="113"/>
      <c r="FG192" s="113"/>
      <c r="FH192" s="113"/>
      <c r="FI192" s="113"/>
      <c r="FJ192" s="113"/>
      <c r="FK192" s="113"/>
      <c r="FL192" s="113"/>
      <c r="FM192" s="113"/>
      <c r="FN192" s="113"/>
      <c r="FO192" s="113"/>
    </row>
    <row r="193" spans="106:171" x14ac:dyDescent="0.15">
      <c r="DB193" s="300"/>
      <c r="DC193" s="300"/>
      <c r="DD193" s="300"/>
      <c r="DE193" s="446"/>
      <c r="DF193" s="300"/>
      <c r="DG193" s="300" t="s">
        <v>1043</v>
      </c>
      <c r="DH193" s="300"/>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437" t="s">
        <v>1044</v>
      </c>
      <c r="EV193" s="113"/>
      <c r="EW193" s="113"/>
      <c r="EX193" s="113"/>
      <c r="EY193" s="113"/>
      <c r="EZ193" s="113"/>
      <c r="FA193" s="113"/>
      <c r="FB193" s="113"/>
      <c r="FC193" s="113"/>
      <c r="FD193" s="113"/>
      <c r="FE193" s="113"/>
      <c r="FF193" s="113"/>
      <c r="FG193" s="113"/>
      <c r="FH193" s="113"/>
      <c r="FI193" s="113"/>
      <c r="FJ193" s="113"/>
      <c r="FK193" s="113"/>
      <c r="FL193" s="113"/>
      <c r="FM193" s="113"/>
      <c r="FN193" s="113"/>
      <c r="FO193" s="113"/>
    </row>
    <row r="197" spans="106:171" ht="14.25" x14ac:dyDescent="0.15">
      <c r="DB197" s="24"/>
      <c r="DC197" s="25"/>
    </row>
    <row r="198" spans="106:171" ht="14.25" x14ac:dyDescent="0.15">
      <c r="DB198" s="24"/>
      <c r="DC198" s="25"/>
    </row>
    <row r="199" spans="106:171" ht="14.25" x14ac:dyDescent="0.15">
      <c r="DB199" s="24"/>
      <c r="DC199" s="25"/>
    </row>
    <row r="200" spans="106:171" ht="14.25" x14ac:dyDescent="0.15">
      <c r="DB200" s="24"/>
      <c r="DC200" s="25"/>
    </row>
    <row r="201" spans="106:171" ht="14.25" x14ac:dyDescent="0.15">
      <c r="DB201" s="24"/>
      <c r="DC201" s="25"/>
    </row>
    <row r="202" spans="106:171" ht="14.25" x14ac:dyDescent="0.15">
      <c r="DB202" s="24"/>
      <c r="DC202" s="25"/>
    </row>
    <row r="203" spans="106:171" ht="14.25" x14ac:dyDescent="0.15">
      <c r="DB203" s="24"/>
      <c r="DC203" s="25"/>
    </row>
  </sheetData>
  <sheetProtection password="CC67" sheet="1" objects="1" selectLockedCells="1"/>
  <mergeCells count="206">
    <mergeCell ref="AP88:AP89"/>
    <mergeCell ref="AJ80:AO80"/>
    <mergeCell ref="AP74:AP75"/>
    <mergeCell ref="AJ78:AO78"/>
    <mergeCell ref="AJ55:AO55"/>
    <mergeCell ref="AJ41:AO41"/>
    <mergeCell ref="AJ47:AO47"/>
    <mergeCell ref="AJ84:AO84"/>
    <mergeCell ref="AJ85:AO85"/>
    <mergeCell ref="AJ83:AO83"/>
    <mergeCell ref="AJ86:AO86"/>
    <mergeCell ref="AJ87:AO87"/>
    <mergeCell ref="AJ70:AP70"/>
    <mergeCell ref="AJ81:AO81"/>
    <mergeCell ref="S1:X1"/>
    <mergeCell ref="Y1:AA1"/>
    <mergeCell ref="AC1:AJ2"/>
    <mergeCell ref="AK1:AL2"/>
    <mergeCell ref="AJ39:AO39"/>
    <mergeCell ref="AJ9:AO9"/>
    <mergeCell ref="AJ17:AO18"/>
    <mergeCell ref="AJ19:AO27"/>
    <mergeCell ref="AI25:AI27"/>
    <mergeCell ref="AJ11:AO11"/>
    <mergeCell ref="C74:I74"/>
    <mergeCell ref="J74:J76"/>
    <mergeCell ref="AI74:AI76"/>
    <mergeCell ref="AJ74:AO74"/>
    <mergeCell ref="F82:I82"/>
    <mergeCell ref="AJ82:AO82"/>
    <mergeCell ref="C83:I83"/>
    <mergeCell ref="B88:I89"/>
    <mergeCell ref="J88:J89"/>
    <mergeCell ref="AI88:AI89"/>
    <mergeCell ref="AJ88:AO89"/>
    <mergeCell ref="B84:B87"/>
    <mergeCell ref="B40:B83"/>
    <mergeCell ref="J42:J49"/>
    <mergeCell ref="C86:I86"/>
    <mergeCell ref="C87:I87"/>
    <mergeCell ref="C81:E82"/>
    <mergeCell ref="F81:I81"/>
    <mergeCell ref="C84:I84"/>
    <mergeCell ref="C85:I85"/>
    <mergeCell ref="C79:I79"/>
    <mergeCell ref="AJ79:AO79"/>
    <mergeCell ref="C77:I77"/>
    <mergeCell ref="J77:J79"/>
    <mergeCell ref="AI77:AI79"/>
    <mergeCell ref="AJ77:AO77"/>
    <mergeCell ref="C78:I78"/>
    <mergeCell ref="C75:I75"/>
    <mergeCell ref="AJ75:AO75"/>
    <mergeCell ref="C76:I76"/>
    <mergeCell ref="AJ76:AO76"/>
    <mergeCell ref="AJ72:AO72"/>
    <mergeCell ref="AJ73:AO73"/>
    <mergeCell ref="AJ67:AO67"/>
    <mergeCell ref="AJ63:AO63"/>
    <mergeCell ref="AJ64:AO64"/>
    <mergeCell ref="AJ65:AO65"/>
    <mergeCell ref="AJ68:AO68"/>
    <mergeCell ref="AJ58:AO58"/>
    <mergeCell ref="AJ60:AO60"/>
    <mergeCell ref="AI81:AI83"/>
    <mergeCell ref="C80:I80"/>
    <mergeCell ref="C52:I52"/>
    <mergeCell ref="C53:I53"/>
    <mergeCell ref="AI58:AI62"/>
    <mergeCell ref="J81:J83"/>
    <mergeCell ref="C58:I58"/>
    <mergeCell ref="C72:I72"/>
    <mergeCell ref="AJ43:AO43"/>
    <mergeCell ref="AJ44:AP44"/>
    <mergeCell ref="AJ45:AO45"/>
    <mergeCell ref="AJ46:AP46"/>
    <mergeCell ref="AJ48:AP48"/>
    <mergeCell ref="AJ49:AP49"/>
    <mergeCell ref="J50:J57"/>
    <mergeCell ref="AI50:AI57"/>
    <mergeCell ref="AJ52:AP52"/>
    <mergeCell ref="AJ53:AO53"/>
    <mergeCell ref="AJ54:AP54"/>
    <mergeCell ref="AJ56:AP56"/>
    <mergeCell ref="AJ57:AP57"/>
    <mergeCell ref="AJ51:AO51"/>
    <mergeCell ref="AJ50:AO50"/>
    <mergeCell ref="AJ59:AP59"/>
    <mergeCell ref="B32:B33"/>
    <mergeCell ref="J32:J33"/>
    <mergeCell ref="AI32:AI33"/>
    <mergeCell ref="AJ33:AP33"/>
    <mergeCell ref="AJ32:AO32"/>
    <mergeCell ref="B28:B31"/>
    <mergeCell ref="C28:I28"/>
    <mergeCell ref="J28:J31"/>
    <mergeCell ref="AI28:AI31"/>
    <mergeCell ref="C29:I29"/>
    <mergeCell ref="C30:E31"/>
    <mergeCell ref="F30:I30"/>
    <mergeCell ref="F31:I31"/>
    <mergeCell ref="C32:I32"/>
    <mergeCell ref="C34:I34"/>
    <mergeCell ref="C49:I49"/>
    <mergeCell ref="C33:I33"/>
    <mergeCell ref="C27:I27"/>
    <mergeCell ref="C25:I25"/>
    <mergeCell ref="C41:I41"/>
    <mergeCell ref="C44:I44"/>
    <mergeCell ref="C26:I26"/>
    <mergeCell ref="C37:I37"/>
    <mergeCell ref="C35:I35"/>
    <mergeCell ref="C36:I36"/>
    <mergeCell ref="C38:I38"/>
    <mergeCell ref="AO6:AP6"/>
    <mergeCell ref="Z6:AI6"/>
    <mergeCell ref="B8:I8"/>
    <mergeCell ref="B6:E6"/>
    <mergeCell ref="F6:Q6"/>
    <mergeCell ref="AP9:AP11"/>
    <mergeCell ref="AJ8:AO8"/>
    <mergeCell ref="AI9:AI11"/>
    <mergeCell ref="AJ10:AO10"/>
    <mergeCell ref="AJ12:AP12"/>
    <mergeCell ref="AP14:AP16"/>
    <mergeCell ref="AJ16:AO16"/>
    <mergeCell ref="B9:F11"/>
    <mergeCell ref="AJ15:AO15"/>
    <mergeCell ref="G9:G11"/>
    <mergeCell ref="B13:I13"/>
    <mergeCell ref="H9:I11"/>
    <mergeCell ref="B14:B27"/>
    <mergeCell ref="C16:I16"/>
    <mergeCell ref="C17:I17"/>
    <mergeCell ref="C24:I24"/>
    <mergeCell ref="C23:I23"/>
    <mergeCell ref="K2:M2"/>
    <mergeCell ref="T2:V2"/>
    <mergeCell ref="E2:J2"/>
    <mergeCell ref="N2:S2"/>
    <mergeCell ref="J9:J11"/>
    <mergeCell ref="AJ28:AP28"/>
    <mergeCell ref="B12:I12"/>
    <mergeCell ref="AJ14:AO14"/>
    <mergeCell ref="R6:Y6"/>
    <mergeCell ref="B2:D2"/>
    <mergeCell ref="C18:I18"/>
    <mergeCell ref="C22:I22"/>
    <mergeCell ref="C20:I20"/>
    <mergeCell ref="C19:I19"/>
    <mergeCell ref="C15:I15"/>
    <mergeCell ref="J25:J27"/>
    <mergeCell ref="C21:I21"/>
    <mergeCell ref="C14:I14"/>
    <mergeCell ref="J21:J22"/>
    <mergeCell ref="AI21:AI22"/>
    <mergeCell ref="J23:J24"/>
    <mergeCell ref="AI23:AI24"/>
    <mergeCell ref="J19:J20"/>
    <mergeCell ref="AI19:AI20"/>
    <mergeCell ref="AJ37:AO37"/>
    <mergeCell ref="W2:AB2"/>
    <mergeCell ref="AJ42:AO42"/>
    <mergeCell ref="AJ36:AO36"/>
    <mergeCell ref="AJ38:AO38"/>
    <mergeCell ref="AJ34:AO34"/>
    <mergeCell ref="AJ31:AP31"/>
    <mergeCell ref="AJ35:AO35"/>
    <mergeCell ref="AK6:AN6"/>
    <mergeCell ref="AJ30:AP30"/>
    <mergeCell ref="AJ29:AP29"/>
    <mergeCell ref="AI42:AI49"/>
    <mergeCell ref="AJ40:AO40"/>
    <mergeCell ref="AJ69:AO69"/>
    <mergeCell ref="AJ71:AO71"/>
    <mergeCell ref="C62:I62"/>
    <mergeCell ref="C64:I64"/>
    <mergeCell ref="C65:I65"/>
    <mergeCell ref="C61:I61"/>
    <mergeCell ref="C63:I63"/>
    <mergeCell ref="C69:I69"/>
    <mergeCell ref="C71:I71"/>
    <mergeCell ref="C70:I70"/>
    <mergeCell ref="C66:I66"/>
    <mergeCell ref="J58:J62"/>
    <mergeCell ref="AJ61:AP61"/>
    <mergeCell ref="AJ62:AP62"/>
    <mergeCell ref="C73:I73"/>
    <mergeCell ref="C39:I39"/>
    <mergeCell ref="C68:I68"/>
    <mergeCell ref="C67:I67"/>
    <mergeCell ref="C48:I48"/>
    <mergeCell ref="C47:I47"/>
    <mergeCell ref="C45:I45"/>
    <mergeCell ref="C43:I43"/>
    <mergeCell ref="C40:I40"/>
    <mergeCell ref="C54:I54"/>
    <mergeCell ref="C55:I55"/>
    <mergeCell ref="C56:I56"/>
    <mergeCell ref="C60:I60"/>
    <mergeCell ref="C50:I50"/>
    <mergeCell ref="C51:I51"/>
    <mergeCell ref="C42:I42"/>
    <mergeCell ref="C46:I46"/>
    <mergeCell ref="C59:I59"/>
    <mergeCell ref="C57:I57"/>
  </mergeCells>
  <phoneticPr fontId="2"/>
  <conditionalFormatting sqref="C49:I49 K49:AH49">
    <cfRule type="expression" dxfId="22" priority="28" stopIfTrue="1">
      <formula>AND($AC$1=$BB$1,$AK$1=$BD$1,$C$49=$BG$49)</formula>
    </cfRule>
  </conditionalFormatting>
  <conditionalFormatting sqref="C57:I57 K57:AH57">
    <cfRule type="expression" dxfId="21" priority="29" stopIfTrue="1">
      <formula>AND($AC$1=$BB$1,$AK$1=$BD$1,$C$57=$BG$57)</formula>
    </cfRule>
  </conditionalFormatting>
  <conditionalFormatting sqref="C62:I62">
    <cfRule type="expression" dxfId="20" priority="5"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4" stopIfTrue="1" operator="equal">
      <formula>$BB$6</formula>
    </cfRule>
    <cfRule type="cellIs" dxfId="17" priority="15" stopIfTrue="1" operator="equal">
      <formula>$BC$6</formula>
    </cfRule>
    <cfRule type="cellIs" dxfId="16" priority="16" stopIfTrue="1" operator="equal">
      <formula>"型式構成エラーがあります"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3" stopIfTrue="1" operator="equal">
      <formula>"X"</formula>
    </cfRule>
  </conditionalFormatting>
  <conditionalFormatting sqref="K79:AH79">
    <cfRule type="cellIs" dxfId="10" priority="17" stopIfTrue="1" operator="equal">
      <formula>$BB$90</formula>
    </cfRule>
  </conditionalFormatting>
  <conditionalFormatting sqref="R6:Y6">
    <cfRule type="cellIs" dxfId="9" priority="11"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26" stopIfTrue="1">
      <formula>$AK$1=$BD$1</formula>
    </cfRule>
    <cfRule type="expression" dxfId="5" priority="27" stopIfTrue="1">
      <formula>AND(AJ62=BC62,$AK$1=BC1)</formula>
    </cfRule>
  </conditionalFormatting>
  <conditionalFormatting sqref="AK1:AL2">
    <cfRule type="expression" dxfId="4" priority="18" stopIfTrue="1">
      <formula>$AC$1=$BB$1</formula>
    </cfRule>
  </conditionalFormatting>
  <conditionalFormatting sqref="AP40">
    <cfRule type="cellIs" dxfId="3" priority="12" stopIfTrue="1" operator="greaterThan">
      <formula>24</formula>
    </cfRule>
  </conditionalFormatting>
  <dataValidations count="31">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$BQ$21:$CE$21</formula1>
    </dataValidation>
    <dataValidation type="list" allowBlank="1" showInputMessage="1" showErrorMessage="1" sqref="K45:AH45 K47:AH47 K55:AH55 K53:AH53" xr:uid="{00000000-0002-0000-0300-00000D000000}">
      <formula1>$BP$27:$BV$27</formula1>
    </dataValidation>
    <dataValidation type="list" allowBlank="1" showInputMessage="1" showErrorMessage="1" sqref="K77:AH77 K43:AH43 K51:AH51" xr:uid="{00000000-0002-0000-0300-00000E000000}">
      <formula1>$BP$26:$BY$26</formula1>
    </dataValidation>
    <dataValidation type="list" allowBlank="1" showInputMessage="1" showErrorMessage="1" sqref="J85 AI85" xr:uid="{00000000-0002-0000-0300-00000F000000}">
      <formula1>$BP$49:$BU$49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$BP$45:$CR$45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T296"/>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16384" width="9" style="12"/>
  </cols>
  <sheetData>
    <row r="1" spans="1:46" ht="17.25" customHeight="1" x14ac:dyDescent="0.15">
      <c r="A1" s="66" t="s">
        <v>258</v>
      </c>
      <c r="B1" s="94"/>
      <c r="C1" s="94"/>
      <c r="E1" s="450" t="s">
        <v>1049</v>
      </c>
      <c r="F1" s="437"/>
      <c r="K1" s="37" t="s">
        <v>259</v>
      </c>
      <c r="L1" s="37" t="s">
        <v>260</v>
      </c>
      <c r="M1" s="37" t="s">
        <v>506</v>
      </c>
      <c r="N1" s="37" t="s">
        <v>506</v>
      </c>
      <c r="R1" s="37" t="s">
        <v>16</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27</v>
      </c>
      <c r="AT1" s="99"/>
    </row>
    <row r="2" spans="1:46" ht="20.25" customHeight="1" x14ac:dyDescent="0.15">
      <c r="A2" s="94"/>
      <c r="B2" s="94"/>
      <c r="C2" s="143" t="s">
        <v>261</v>
      </c>
      <c r="D2" s="144">
        <v>1</v>
      </c>
      <c r="E2" s="145" t="s">
        <v>507</v>
      </c>
      <c r="F2" s="437"/>
      <c r="K2" s="12" t="s">
        <v>798</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T2" s="99"/>
    </row>
    <row r="3" spans="1:46" ht="13.5" customHeight="1" x14ac:dyDescent="0.15">
      <c r="A3" s="94"/>
      <c r="B3" s="404" t="str">
        <f>IF(OR(仕様書作成!R6&lt;&gt;"",仕様書作成!Z6&lt;&gt;""),発注情報!F3,"")</f>
        <v/>
      </c>
      <c r="C3" s="12" t="s">
        <v>662</v>
      </c>
      <c r="F3" s="12" t="s">
        <v>796</v>
      </c>
      <c r="G3" s="12" t="str">
        <f>IF(OR(COUNTIF(O3,"*SY51*"),COUNTIF(O3,"*SY31*")),$H$3,IF(OR(COUNTIF(O3,"*SY52*"),COUNTIF(O3,"*SY32*")),$H$4,IF(OR(COUNTIF(O3,"*SY53*"),COUNTIF(O3,"*SY33*")),$H$5,IF(OR(COUNTIF(O3,"*SY54*"),COUNTIF(O3,"*SY34*")),$H$6,IF(OR(COUNTIF(O3,"*SY55*"),COUNTIF(O3,"*SY35*")),$H$7,IF(COUNTIF(O3,"*78*"),$H$12,IF(COUNTIF(O3,"*79*"),$H$13,"")))))))</f>
        <v/>
      </c>
      <c r="H3" s="12" t="s">
        <v>28</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T3" s="99"/>
    </row>
    <row r="4" spans="1:46" ht="18" customHeight="1" x14ac:dyDescent="0.15">
      <c r="A4" s="146"/>
      <c r="B4" s="147" t="s">
        <v>262</v>
      </c>
      <c r="C4" s="147" t="s">
        <v>263</v>
      </c>
      <c r="D4" s="146" t="s">
        <v>506</v>
      </c>
      <c r="E4" s="146" t="s">
        <v>264</v>
      </c>
      <c r="G4" s="12" t="str">
        <f t="shared" ref="G4:G26" si="4">IF(OR(COUNTIF(O4,"*SY51*"),COUNTIF(O4,"*SY31*")),$H$3,IF(OR(COUNTIF(O4,"*SY52*"),COUNTIF(O4,"*SY32*")),$H$4,IF(OR(COUNTIF(O4,"*SY53*"),COUNTIF(O4,"*SY33*")),$H$5,IF(OR(COUNTIF(O4,"*SY54*"),COUNTIF(O4,"*SY34*")),$H$6,IF(OR(COUNTIF(O4,"*SY55*"),COUNTIF(O4,"*SY35*")),$H$7,IF(COUNTIF(O4,"*78*"),$H$12,IF(COUNTIF(O4,"*79*"),$H$13,"")))))))</f>
        <v/>
      </c>
      <c r="H4" s="12" t="s">
        <v>29</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T4" s="99"/>
    </row>
    <row r="5" spans="1:46" ht="18" customHeight="1" x14ac:dyDescent="0.15">
      <c r="A5" s="148">
        <v>1</v>
      </c>
      <c r="B5" s="271" t="str">
        <f t="shared" ref="B5:B40" si="7">IF(ISERROR(K178)=TRUE,"",IF(OR(K178=$K$166,K178=$K$167,K178=$K$168,K178=$K$169),"",K178))</f>
        <v>マニホールドベース</v>
      </c>
      <c r="C5" s="153" t="str">
        <f>IF(ISERROR(L178)=TRUE,"",IF(B5="","",L178))</f>
        <v>必須項目に入力漏れがあります</v>
      </c>
      <c r="D5" s="149">
        <f>IF(ISERROR(M178)=TRUE,"",IF(C5="","",M178))</f>
        <v>1</v>
      </c>
      <c r="E5" s="150">
        <f t="shared" ref="E5:E40" si="8">IF(D5="","",D5*$D$2)</f>
        <v>1</v>
      </c>
      <c r="G5" s="12" t="str">
        <f t="shared" si="4"/>
        <v/>
      </c>
      <c r="H5" s="12" t="s">
        <v>30</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T5" s="99"/>
    </row>
    <row r="6" spans="1:46" ht="18" customHeight="1" x14ac:dyDescent="0.15">
      <c r="A6" s="148">
        <v>2</v>
      </c>
      <c r="B6" s="271" t="str">
        <f t="shared" si="7"/>
        <v/>
      </c>
      <c r="C6" s="153" t="str">
        <f t="shared" ref="C6:C40" si="9">IF(ISERROR(L179)=TRUE,"",IF(B6="","","*"&amp;L179))</f>
        <v/>
      </c>
      <c r="D6" s="149" t="str">
        <f t="shared" ref="D6:D40" si="10">IF(ISERROR(M179)=TRUE,"",IF(C6="","",M179))</f>
        <v/>
      </c>
      <c r="E6" s="150" t="str">
        <f t="shared" si="8"/>
        <v/>
      </c>
      <c r="G6" s="12" t="str">
        <f t="shared" si="4"/>
        <v/>
      </c>
      <c r="H6" s="12" t="s">
        <v>31</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T6" s="99"/>
    </row>
    <row r="7" spans="1:46" ht="18" customHeight="1" x14ac:dyDescent="0.15">
      <c r="A7" s="148">
        <v>3</v>
      </c>
      <c r="B7" s="271" t="str">
        <f t="shared" si="7"/>
        <v/>
      </c>
      <c r="C7" s="153" t="str">
        <f t="shared" si="9"/>
        <v/>
      </c>
      <c r="D7" s="149" t="str">
        <f t="shared" si="10"/>
        <v/>
      </c>
      <c r="E7" s="150" t="str">
        <f t="shared" si="8"/>
        <v/>
      </c>
      <c r="G7" s="12" t="str">
        <f t="shared" si="4"/>
        <v/>
      </c>
      <c r="H7" s="12" t="s">
        <v>32</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T7" s="99"/>
    </row>
    <row r="8" spans="1:46" ht="18" customHeight="1" x14ac:dyDescent="0.15">
      <c r="A8" s="148">
        <v>4</v>
      </c>
      <c r="B8" s="271" t="str">
        <f t="shared" si="7"/>
        <v/>
      </c>
      <c r="C8" s="153" t="str">
        <f t="shared" si="9"/>
        <v/>
      </c>
      <c r="D8" s="149" t="str">
        <f t="shared" si="10"/>
        <v/>
      </c>
      <c r="E8" s="150" t="str">
        <f t="shared" si="8"/>
        <v/>
      </c>
      <c r="G8" s="12" t="str">
        <f t="shared" si="4"/>
        <v/>
      </c>
      <c r="H8" s="12" t="s">
        <v>33</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T8" s="99"/>
    </row>
    <row r="9" spans="1:46" ht="18" customHeight="1" x14ac:dyDescent="0.15">
      <c r="A9" s="148">
        <v>5</v>
      </c>
      <c r="B9" s="271" t="str">
        <f t="shared" si="7"/>
        <v/>
      </c>
      <c r="C9" s="153" t="str">
        <f t="shared" si="9"/>
        <v/>
      </c>
      <c r="D9" s="149" t="str">
        <f t="shared" si="10"/>
        <v/>
      </c>
      <c r="E9" s="150" t="str">
        <f t="shared" si="8"/>
        <v/>
      </c>
      <c r="G9" s="12" t="str">
        <f t="shared" si="4"/>
        <v/>
      </c>
      <c r="H9" s="12" t="s">
        <v>34</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T9" s="99"/>
    </row>
    <row r="10" spans="1:46" ht="18" customHeight="1" x14ac:dyDescent="0.15">
      <c r="A10" s="148">
        <v>6</v>
      </c>
      <c r="B10" s="271" t="str">
        <f t="shared" si="7"/>
        <v/>
      </c>
      <c r="C10" s="153" t="str">
        <f t="shared" si="9"/>
        <v/>
      </c>
      <c r="D10" s="149" t="str">
        <f t="shared" si="10"/>
        <v/>
      </c>
      <c r="E10" s="150" t="str">
        <f t="shared" si="8"/>
        <v/>
      </c>
      <c r="G10" s="12" t="str">
        <f t="shared" si="4"/>
        <v/>
      </c>
      <c r="H10" s="12" t="s">
        <v>35</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T10" s="99"/>
    </row>
    <row r="11" spans="1:46" ht="18" customHeight="1" x14ac:dyDescent="0.15">
      <c r="A11" s="148">
        <v>7</v>
      </c>
      <c r="B11" s="271" t="str">
        <f t="shared" si="7"/>
        <v/>
      </c>
      <c r="C11" s="153" t="str">
        <f t="shared" si="9"/>
        <v/>
      </c>
      <c r="D11" s="149" t="str">
        <f t="shared" si="10"/>
        <v/>
      </c>
      <c r="E11" s="150" t="str">
        <f t="shared" si="8"/>
        <v/>
      </c>
      <c r="G11" s="12" t="str">
        <f t="shared" si="4"/>
        <v/>
      </c>
      <c r="H11" s="12" t="s">
        <v>704</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T11" s="99"/>
    </row>
    <row r="12" spans="1:46" ht="18" customHeight="1" x14ac:dyDescent="0.15">
      <c r="A12" s="148">
        <v>8</v>
      </c>
      <c r="B12" s="271" t="str">
        <f t="shared" si="7"/>
        <v/>
      </c>
      <c r="C12" s="153" t="str">
        <f t="shared" si="9"/>
        <v/>
      </c>
      <c r="D12" s="149" t="str">
        <f t="shared" si="10"/>
        <v/>
      </c>
      <c r="E12" s="150" t="str">
        <f t="shared" si="8"/>
        <v/>
      </c>
      <c r="G12" s="12" t="str">
        <f t="shared" si="4"/>
        <v/>
      </c>
      <c r="H12" s="12" t="s">
        <v>36</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T12" s="99"/>
    </row>
    <row r="13" spans="1:46" ht="18" customHeight="1" x14ac:dyDescent="0.15">
      <c r="A13" s="148">
        <v>9</v>
      </c>
      <c r="B13" s="271" t="str">
        <f t="shared" si="7"/>
        <v/>
      </c>
      <c r="C13" s="153" t="str">
        <f t="shared" si="9"/>
        <v/>
      </c>
      <c r="D13" s="149" t="str">
        <f t="shared" si="10"/>
        <v/>
      </c>
      <c r="E13" s="150" t="str">
        <f t="shared" si="8"/>
        <v/>
      </c>
      <c r="G13" s="12" t="str">
        <f t="shared" si="4"/>
        <v/>
      </c>
      <c r="H13" s="12" t="s">
        <v>37</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T13" s="99"/>
    </row>
    <row r="14" spans="1:46" ht="18" customHeight="1" x14ac:dyDescent="0.15">
      <c r="A14" s="148">
        <v>10</v>
      </c>
      <c r="B14" s="271" t="str">
        <f t="shared" si="7"/>
        <v/>
      </c>
      <c r="C14" s="153" t="str">
        <f t="shared" si="9"/>
        <v/>
      </c>
      <c r="D14" s="149" t="str">
        <f t="shared" si="10"/>
        <v/>
      </c>
      <c r="E14" s="150" t="str">
        <f t="shared" si="8"/>
        <v/>
      </c>
      <c r="G14" s="12" t="str">
        <f t="shared" si="4"/>
        <v/>
      </c>
      <c r="H14" s="12" t="s">
        <v>38</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T14" s="99"/>
    </row>
    <row r="15" spans="1:46" ht="18" customHeight="1" x14ac:dyDescent="0.15">
      <c r="A15" s="148">
        <v>11</v>
      </c>
      <c r="B15" s="271" t="str">
        <f t="shared" si="7"/>
        <v/>
      </c>
      <c r="C15" s="153" t="str">
        <f t="shared" si="9"/>
        <v/>
      </c>
      <c r="D15" s="149" t="str">
        <f t="shared" si="10"/>
        <v/>
      </c>
      <c r="E15" s="150"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T15" s="99"/>
    </row>
    <row r="16" spans="1:46" ht="18" customHeight="1" x14ac:dyDescent="0.15">
      <c r="A16" s="148">
        <v>12</v>
      </c>
      <c r="B16" s="271" t="str">
        <f t="shared" si="7"/>
        <v/>
      </c>
      <c r="C16" s="153" t="str">
        <f t="shared" si="9"/>
        <v/>
      </c>
      <c r="D16" s="149" t="str">
        <f t="shared" si="10"/>
        <v/>
      </c>
      <c r="E16" s="150"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T16" s="99"/>
    </row>
    <row r="17" spans="1:46" ht="18" customHeight="1" x14ac:dyDescent="0.15">
      <c r="A17" s="148">
        <v>13</v>
      </c>
      <c r="B17" s="271" t="str">
        <f t="shared" si="7"/>
        <v/>
      </c>
      <c r="C17" s="153" t="str">
        <f t="shared" si="9"/>
        <v/>
      </c>
      <c r="D17" s="149" t="str">
        <f t="shared" si="10"/>
        <v/>
      </c>
      <c r="E17" s="150"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T17" s="99"/>
    </row>
    <row r="18" spans="1:46" ht="18" customHeight="1" x14ac:dyDescent="0.15">
      <c r="A18" s="148">
        <v>14</v>
      </c>
      <c r="B18" s="271" t="str">
        <f t="shared" si="7"/>
        <v/>
      </c>
      <c r="C18" s="153" t="str">
        <f t="shared" si="9"/>
        <v/>
      </c>
      <c r="D18" s="149" t="str">
        <f t="shared" si="10"/>
        <v/>
      </c>
      <c r="E18" s="150" t="str">
        <f t="shared" si="8"/>
        <v/>
      </c>
      <c r="G18" s="12" t="str">
        <f t="shared" si="4"/>
        <v/>
      </c>
      <c r="J18" s="12">
        <v>16</v>
      </c>
      <c r="K18" s="12" t="str">
        <f t="shared" si="0"/>
        <v/>
      </c>
      <c r="L18" s="12" t="str">
        <f>IF(COUNTIF($O$3:O17,O18)&gt;=1,"",O18)</f>
        <v/>
      </c>
      <c r="M18" s="12" t="str">
        <f t="shared" si="1"/>
        <v/>
      </c>
      <c r="N18" s="12" t="str">
        <f t="shared" si="5"/>
        <v/>
      </c>
      <c r="O18" s="340"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T18" s="99"/>
    </row>
    <row r="19" spans="1:46" ht="18" customHeight="1" x14ac:dyDescent="0.15">
      <c r="A19" s="148">
        <v>15</v>
      </c>
      <c r="B19" s="271" t="str">
        <f t="shared" si="7"/>
        <v/>
      </c>
      <c r="C19" s="153" t="str">
        <f t="shared" si="9"/>
        <v/>
      </c>
      <c r="D19" s="149" t="str">
        <f t="shared" si="10"/>
        <v/>
      </c>
      <c r="E19" s="150" t="str">
        <f t="shared" si="8"/>
        <v/>
      </c>
      <c r="G19" s="12" t="str">
        <f t="shared" si="4"/>
        <v/>
      </c>
      <c r="J19" s="12">
        <v>17</v>
      </c>
      <c r="K19" s="12" t="str">
        <f t="shared" si="0"/>
        <v/>
      </c>
      <c r="L19" s="12" t="str">
        <f>IF(COUNTIF($O$3:O18,O19)&gt;=1,"",O19)</f>
        <v/>
      </c>
      <c r="M19" s="12" t="str">
        <f t="shared" si="1"/>
        <v/>
      </c>
      <c r="N19" s="12" t="str">
        <f t="shared" si="5"/>
        <v/>
      </c>
      <c r="O19" s="340"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T19" s="99"/>
    </row>
    <row r="20" spans="1:46" ht="18" customHeight="1" x14ac:dyDescent="0.15">
      <c r="A20" s="148">
        <v>16</v>
      </c>
      <c r="B20" s="271" t="str">
        <f t="shared" si="7"/>
        <v/>
      </c>
      <c r="C20" s="153" t="str">
        <f t="shared" si="9"/>
        <v/>
      </c>
      <c r="D20" s="149" t="str">
        <f t="shared" si="10"/>
        <v/>
      </c>
      <c r="E20" s="150"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T20" s="99"/>
    </row>
    <row r="21" spans="1:46" ht="18" customHeight="1" x14ac:dyDescent="0.15">
      <c r="A21" s="148">
        <v>17</v>
      </c>
      <c r="B21" s="271" t="str">
        <f t="shared" si="7"/>
        <v/>
      </c>
      <c r="C21" s="153" t="str">
        <f t="shared" si="9"/>
        <v/>
      </c>
      <c r="D21" s="149" t="str">
        <f t="shared" si="10"/>
        <v/>
      </c>
      <c r="E21" s="150"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T21" s="99"/>
    </row>
    <row r="22" spans="1:46" ht="18" customHeight="1" x14ac:dyDescent="0.15">
      <c r="A22" s="148">
        <v>18</v>
      </c>
      <c r="B22" s="271" t="str">
        <f t="shared" si="7"/>
        <v/>
      </c>
      <c r="C22" s="153" t="str">
        <f t="shared" si="9"/>
        <v/>
      </c>
      <c r="D22" s="149" t="str">
        <f t="shared" si="10"/>
        <v/>
      </c>
      <c r="E22" s="150"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T22" s="99"/>
    </row>
    <row r="23" spans="1:46" ht="18" customHeight="1" x14ac:dyDescent="0.15">
      <c r="A23" s="148">
        <v>19</v>
      </c>
      <c r="B23" s="271" t="str">
        <f t="shared" si="7"/>
        <v/>
      </c>
      <c r="C23" s="153" t="str">
        <f t="shared" si="9"/>
        <v/>
      </c>
      <c r="D23" s="149" t="str">
        <f t="shared" si="10"/>
        <v/>
      </c>
      <c r="E23" s="150"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T23" s="99"/>
    </row>
    <row r="24" spans="1:46" ht="18" customHeight="1" x14ac:dyDescent="0.15">
      <c r="A24" s="148">
        <v>20</v>
      </c>
      <c r="B24" s="271" t="str">
        <f t="shared" si="7"/>
        <v/>
      </c>
      <c r="C24" s="153" t="str">
        <f t="shared" si="9"/>
        <v/>
      </c>
      <c r="D24" s="149" t="str">
        <f t="shared" si="10"/>
        <v/>
      </c>
      <c r="E24" s="150"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T24" s="99"/>
    </row>
    <row r="25" spans="1:46" ht="18" customHeight="1" x14ac:dyDescent="0.15">
      <c r="A25" s="148">
        <v>21</v>
      </c>
      <c r="B25" s="271" t="str">
        <f t="shared" si="7"/>
        <v/>
      </c>
      <c r="C25" s="153" t="str">
        <f t="shared" si="9"/>
        <v/>
      </c>
      <c r="D25" s="149" t="str">
        <f t="shared" si="10"/>
        <v/>
      </c>
      <c r="E25" s="150"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T25" s="99"/>
    </row>
    <row r="26" spans="1:46" ht="18" customHeight="1" x14ac:dyDescent="0.15">
      <c r="A26" s="148">
        <v>22</v>
      </c>
      <c r="B26" s="271" t="str">
        <f t="shared" si="7"/>
        <v/>
      </c>
      <c r="C26" s="153" t="str">
        <f t="shared" si="9"/>
        <v/>
      </c>
      <c r="D26" s="149" t="str">
        <f t="shared" si="10"/>
        <v/>
      </c>
      <c r="E26" s="150"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T26" s="99"/>
    </row>
    <row r="27" spans="1:46" ht="18" customHeight="1" x14ac:dyDescent="0.15">
      <c r="A27" s="148">
        <v>23</v>
      </c>
      <c r="B27" s="271" t="str">
        <f t="shared" si="7"/>
        <v/>
      </c>
      <c r="C27" s="153" t="str">
        <f t="shared" si="9"/>
        <v/>
      </c>
      <c r="D27" s="149" t="str">
        <f t="shared" si="10"/>
        <v/>
      </c>
      <c r="E27" s="150" t="str">
        <f t="shared" si="8"/>
        <v/>
      </c>
      <c r="J27" s="450">
        <v>1</v>
      </c>
      <c r="K27" s="12" t="s">
        <v>36</v>
      </c>
      <c r="L27" t="s">
        <v>774</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T27" s="99"/>
    </row>
    <row r="28" spans="1:46" ht="18" customHeight="1" x14ac:dyDescent="0.15">
      <c r="A28" s="148">
        <v>24</v>
      </c>
      <c r="B28" s="271" t="str">
        <f t="shared" si="7"/>
        <v/>
      </c>
      <c r="C28" s="153" t="str">
        <f t="shared" si="9"/>
        <v/>
      </c>
      <c r="D28" s="149" t="str">
        <f t="shared" si="10"/>
        <v/>
      </c>
      <c r="E28" s="150" t="str">
        <f t="shared" si="8"/>
        <v/>
      </c>
      <c r="J28" s="450">
        <v>2</v>
      </c>
      <c r="K28" s="12" t="s">
        <v>36</v>
      </c>
      <c r="L28" t="s">
        <v>775</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T28" s="99"/>
    </row>
    <row r="29" spans="1:46" ht="18" customHeight="1" x14ac:dyDescent="0.15">
      <c r="A29" s="148">
        <v>25</v>
      </c>
      <c r="B29" s="271" t="str">
        <f t="shared" si="7"/>
        <v/>
      </c>
      <c r="C29" s="153" t="str">
        <f t="shared" si="9"/>
        <v/>
      </c>
      <c r="D29" s="149" t="str">
        <f t="shared" si="10"/>
        <v/>
      </c>
      <c r="E29" s="150" t="str">
        <f t="shared" si="8"/>
        <v/>
      </c>
      <c r="J29" s="450">
        <v>3</v>
      </c>
      <c r="K29" s="12" t="s">
        <v>36</v>
      </c>
      <c r="L29" t="s">
        <v>776</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T29" s="99"/>
    </row>
    <row r="30" spans="1:46" ht="18" customHeight="1" x14ac:dyDescent="0.15">
      <c r="A30" s="148">
        <v>26</v>
      </c>
      <c r="B30" s="271" t="str">
        <f t="shared" si="7"/>
        <v/>
      </c>
      <c r="C30" s="153" t="str">
        <f t="shared" si="9"/>
        <v/>
      </c>
      <c r="D30" s="149" t="str">
        <f t="shared" si="10"/>
        <v/>
      </c>
      <c r="E30" s="150" t="str">
        <f t="shared" si="8"/>
        <v/>
      </c>
      <c r="J30" s="450">
        <v>4</v>
      </c>
      <c r="K30" s="12" t="s">
        <v>36</v>
      </c>
      <c r="L30" t="s">
        <v>777</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T30" s="99"/>
    </row>
    <row r="31" spans="1:46" ht="18" customHeight="1" x14ac:dyDescent="0.15">
      <c r="A31" s="148">
        <v>27</v>
      </c>
      <c r="B31" s="271" t="str">
        <f t="shared" si="7"/>
        <v/>
      </c>
      <c r="C31" s="153" t="str">
        <f t="shared" si="9"/>
        <v/>
      </c>
      <c r="D31" s="149" t="str">
        <f t="shared" si="10"/>
        <v/>
      </c>
      <c r="E31" s="150" t="str">
        <f t="shared" si="8"/>
        <v/>
      </c>
      <c r="J31" s="450">
        <v>5</v>
      </c>
      <c r="K31" s="12" t="s">
        <v>36</v>
      </c>
      <c r="L31" t="s">
        <v>778</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T31" s="99"/>
    </row>
    <row r="32" spans="1:46" ht="18" customHeight="1" x14ac:dyDescent="0.15">
      <c r="A32" s="148">
        <v>28</v>
      </c>
      <c r="B32" s="271" t="str">
        <f t="shared" si="7"/>
        <v/>
      </c>
      <c r="C32" s="153" t="str">
        <f t="shared" si="9"/>
        <v/>
      </c>
      <c r="D32" s="149" t="str">
        <f t="shared" si="10"/>
        <v/>
      </c>
      <c r="E32" s="150" t="str">
        <f t="shared" si="8"/>
        <v/>
      </c>
      <c r="J32" s="450">
        <v>6</v>
      </c>
      <c r="K32" s="12" t="s">
        <v>36</v>
      </c>
      <c r="L32" t="s">
        <v>779</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T32" s="99"/>
    </row>
    <row r="33" spans="1:46" ht="18" customHeight="1" x14ac:dyDescent="0.15">
      <c r="A33" s="148">
        <v>29</v>
      </c>
      <c r="B33" s="271" t="str">
        <f t="shared" si="7"/>
        <v/>
      </c>
      <c r="C33" s="153" t="str">
        <f t="shared" si="9"/>
        <v/>
      </c>
      <c r="D33" s="149" t="str">
        <f t="shared" si="10"/>
        <v/>
      </c>
      <c r="E33" s="150" t="str">
        <f t="shared" si="8"/>
        <v/>
      </c>
      <c r="J33" s="450">
        <v>7</v>
      </c>
      <c r="K33" s="12" t="s">
        <v>39</v>
      </c>
      <c r="L33" s="12" t="s">
        <v>39</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T33" s="99"/>
    </row>
    <row r="34" spans="1:46" ht="18" customHeight="1" x14ac:dyDescent="0.15">
      <c r="A34" s="148">
        <v>30</v>
      </c>
      <c r="B34" s="271" t="str">
        <f t="shared" si="7"/>
        <v/>
      </c>
      <c r="C34" s="153" t="str">
        <f t="shared" si="9"/>
        <v/>
      </c>
      <c r="D34" s="149" t="str">
        <f t="shared" si="10"/>
        <v/>
      </c>
      <c r="E34" s="150" t="str">
        <f t="shared" si="8"/>
        <v/>
      </c>
      <c r="J34" s="450">
        <v>8</v>
      </c>
      <c r="K34" s="12" t="s">
        <v>37</v>
      </c>
      <c r="L34" t="s">
        <v>780</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T34" s="99"/>
    </row>
    <row r="35" spans="1:46" ht="18" customHeight="1" x14ac:dyDescent="0.15">
      <c r="A35" s="148">
        <v>31</v>
      </c>
      <c r="B35" s="271" t="str">
        <f t="shared" si="7"/>
        <v/>
      </c>
      <c r="C35" s="153" t="str">
        <f t="shared" si="9"/>
        <v/>
      </c>
      <c r="D35" s="149" t="str">
        <f t="shared" si="10"/>
        <v/>
      </c>
      <c r="E35" s="150" t="str">
        <f t="shared" si="8"/>
        <v/>
      </c>
      <c r="J35" s="450">
        <v>9</v>
      </c>
      <c r="K35" s="12" t="s">
        <v>37</v>
      </c>
      <c r="L35" t="s">
        <v>781</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T35" s="99"/>
    </row>
    <row r="36" spans="1:46" ht="18" customHeight="1" x14ac:dyDescent="0.15">
      <c r="A36" s="148">
        <v>32</v>
      </c>
      <c r="B36" s="271" t="str">
        <f t="shared" si="7"/>
        <v/>
      </c>
      <c r="C36" s="153" t="str">
        <f t="shared" si="9"/>
        <v/>
      </c>
      <c r="D36" s="149" t="str">
        <f t="shared" si="10"/>
        <v/>
      </c>
      <c r="E36" s="150" t="str">
        <f t="shared" si="8"/>
        <v/>
      </c>
      <c r="J36" s="450">
        <v>10</v>
      </c>
      <c r="K36" s="12" t="s">
        <v>37</v>
      </c>
      <c r="L36" t="s">
        <v>782</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T36" s="99"/>
    </row>
    <row r="37" spans="1:46" ht="18" customHeight="1" x14ac:dyDescent="0.15">
      <c r="A37" s="148">
        <v>33</v>
      </c>
      <c r="B37" s="271" t="str">
        <f t="shared" si="7"/>
        <v/>
      </c>
      <c r="C37" s="153" t="str">
        <f t="shared" si="9"/>
        <v/>
      </c>
      <c r="D37" s="149" t="str">
        <f t="shared" si="10"/>
        <v/>
      </c>
      <c r="E37" s="150" t="str">
        <f t="shared" si="8"/>
        <v/>
      </c>
      <c r="J37" s="450">
        <v>11</v>
      </c>
      <c r="K37" s="12" t="s">
        <v>37</v>
      </c>
      <c r="L37" t="s">
        <v>783</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T37" s="99"/>
    </row>
    <row r="38" spans="1:46" ht="18" customHeight="1" x14ac:dyDescent="0.15">
      <c r="A38" s="148">
        <v>34</v>
      </c>
      <c r="B38" s="271" t="str">
        <f t="shared" si="7"/>
        <v/>
      </c>
      <c r="C38" s="153" t="str">
        <f t="shared" si="9"/>
        <v/>
      </c>
      <c r="D38" s="149" t="str">
        <f t="shared" si="10"/>
        <v/>
      </c>
      <c r="E38" s="150" t="str">
        <f t="shared" si="8"/>
        <v/>
      </c>
      <c r="J38" s="450">
        <v>12</v>
      </c>
      <c r="K38" s="12" t="s">
        <v>37</v>
      </c>
      <c r="L38" t="s">
        <v>784</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T38" s="99"/>
    </row>
    <row r="39" spans="1:46" ht="18" customHeight="1" x14ac:dyDescent="0.15">
      <c r="A39" s="148">
        <v>35</v>
      </c>
      <c r="B39" s="271" t="str">
        <f t="shared" si="7"/>
        <v/>
      </c>
      <c r="C39" s="153" t="str">
        <f t="shared" si="9"/>
        <v/>
      </c>
      <c r="D39" s="149" t="str">
        <f t="shared" si="10"/>
        <v/>
      </c>
      <c r="E39" s="150" t="str">
        <f t="shared" si="8"/>
        <v/>
      </c>
      <c r="J39" s="450">
        <v>13</v>
      </c>
      <c r="K39" s="12" t="s">
        <v>37</v>
      </c>
      <c r="L39" t="s">
        <v>785</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T39" s="99"/>
    </row>
    <row r="40" spans="1:46" ht="18" customHeight="1" x14ac:dyDescent="0.15">
      <c r="A40" s="148">
        <v>36</v>
      </c>
      <c r="B40" s="271" t="str">
        <f t="shared" si="7"/>
        <v/>
      </c>
      <c r="C40" s="153" t="str">
        <f t="shared" si="9"/>
        <v/>
      </c>
      <c r="D40" s="149" t="str">
        <f t="shared" si="10"/>
        <v/>
      </c>
      <c r="E40" s="150" t="str">
        <f t="shared" si="8"/>
        <v/>
      </c>
      <c r="J40" s="450">
        <v>14</v>
      </c>
      <c r="K40" s="12" t="s">
        <v>40</v>
      </c>
      <c r="L40" s="12" t="s">
        <v>40</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T40" s="99"/>
    </row>
    <row r="41" spans="1:46" ht="18" customHeight="1" x14ac:dyDescent="0.15">
      <c r="A41" s="416"/>
      <c r="B41" s="417"/>
      <c r="C41" s="225"/>
      <c r="D41" s="225"/>
      <c r="E41" s="418"/>
      <c r="J41" s="450">
        <v>1</v>
      </c>
      <c r="K41" s="12" t="s">
        <v>799</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T41" s="99"/>
    </row>
    <row r="42" spans="1:46" ht="18" customHeight="1" x14ac:dyDescent="0.15">
      <c r="A42" s="416"/>
      <c r="B42" s="417"/>
      <c r="C42" s="225"/>
      <c r="D42" s="225"/>
      <c r="E42" s="418"/>
      <c r="J42" s="450">
        <v>2</v>
      </c>
      <c r="K42" s="12" t="s">
        <v>800</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T42" s="99"/>
    </row>
    <row r="43" spans="1:46" ht="18" customHeight="1" x14ac:dyDescent="0.15">
      <c r="A43" s="416"/>
      <c r="B43" s="417"/>
      <c r="C43" s="225"/>
      <c r="D43" s="225"/>
      <c r="E43" s="418"/>
      <c r="J43" s="450">
        <v>3</v>
      </c>
      <c r="K43" s="12" t="s">
        <v>801</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T43" s="99"/>
    </row>
    <row r="44" spans="1:46" ht="18" customHeight="1" x14ac:dyDescent="0.15">
      <c r="A44" s="416"/>
      <c r="B44" s="417"/>
      <c r="C44" s="225"/>
      <c r="D44" s="225"/>
      <c r="E44" s="418"/>
      <c r="J44" s="450">
        <v>4</v>
      </c>
      <c r="K44" s="12" t="s">
        <v>802</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T44" s="99"/>
    </row>
    <row r="45" spans="1:46" ht="18" customHeight="1" x14ac:dyDescent="0.15">
      <c r="A45" s="416"/>
      <c r="B45" s="417"/>
      <c r="C45" s="225"/>
      <c r="D45" s="225"/>
      <c r="E45" s="418"/>
      <c r="J45" s="450">
        <v>5</v>
      </c>
      <c r="K45" s="12" t="s">
        <v>803</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T45" s="99"/>
    </row>
    <row r="46" spans="1:46" ht="18" customHeight="1" x14ac:dyDescent="0.15">
      <c r="A46" s="416"/>
      <c r="B46" s="417"/>
      <c r="C46" s="225"/>
      <c r="D46" s="225"/>
      <c r="E46" s="418"/>
      <c r="J46" s="450">
        <v>6</v>
      </c>
      <c r="K46" s="12" t="s">
        <v>804</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T46" s="99"/>
    </row>
    <row r="47" spans="1:46" ht="12.75" customHeight="1" x14ac:dyDescent="0.15">
      <c r="A47" s="416"/>
      <c r="B47" s="419" t="str">
        <f>IF(基本情報!E4="","",基本情報!E4)</f>
        <v/>
      </c>
      <c r="C47" s="419" t="str">
        <f>IF(基本情報!M4="","",基本情報!M4)</f>
        <v/>
      </c>
      <c r="D47" s="858" t="str">
        <f>IF(基本情報!U4="","",基本情報!U4&amp;"　様")</f>
        <v/>
      </c>
      <c r="E47" s="858"/>
      <c r="J47" s="450">
        <v>7</v>
      </c>
      <c r="K47" s="12" t="s">
        <v>805</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T47" s="99"/>
    </row>
    <row r="48" spans="1:46" ht="12.75" customHeight="1" x14ac:dyDescent="0.15">
      <c r="A48" s="416"/>
      <c r="B48" s="419" t="str">
        <f>IF(基本情報!E8="","",基本情報!E8)</f>
        <v/>
      </c>
      <c r="C48" s="419" t="str">
        <f>IF(基本情報!M8="","",基本情報!M8)</f>
        <v/>
      </c>
      <c r="D48" s="858" t="str">
        <f>IF(基本情報!U8="","",基本情報!U8)</f>
        <v/>
      </c>
      <c r="E48" s="858"/>
      <c r="J48" s="450">
        <v>8</v>
      </c>
      <c r="K48" s="12" t="s">
        <v>806</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T48" s="99"/>
    </row>
    <row r="49" spans="1:46" ht="18.75" customHeight="1" x14ac:dyDescent="0.15">
      <c r="A49" s="416"/>
      <c r="B49" s="416"/>
      <c r="C49" s="416"/>
      <c r="D49" s="416"/>
      <c r="E49" s="416"/>
      <c r="J49" s="450">
        <v>9</v>
      </c>
      <c r="K49" s="12" t="s">
        <v>807</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T49" s="99"/>
    </row>
    <row r="50" spans="1:46" ht="18.75" customHeight="1" x14ac:dyDescent="0.15">
      <c r="A50" s="416"/>
      <c r="B50" s="416"/>
      <c r="C50" s="416"/>
      <c r="D50" s="416"/>
      <c r="E50" s="416"/>
      <c r="J50" s="450">
        <v>10</v>
      </c>
      <c r="K50" s="12" t="s">
        <v>808</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T50" s="99"/>
    </row>
    <row r="51" spans="1:46" ht="18.75" customHeight="1" x14ac:dyDescent="0.15">
      <c r="A51" s="416"/>
      <c r="B51" s="416"/>
      <c r="C51" s="416"/>
      <c r="D51" s="416"/>
      <c r="E51" s="416"/>
      <c r="J51" s="450">
        <v>11</v>
      </c>
      <c r="K51" s="12" t="s">
        <v>809</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T51" s="99"/>
    </row>
    <row r="52" spans="1:46" ht="18.75" customHeight="1" x14ac:dyDescent="0.15">
      <c r="A52" s="416"/>
      <c r="B52" s="416"/>
      <c r="C52" s="416"/>
      <c r="D52" s="416"/>
      <c r="E52" s="416"/>
      <c r="J52" s="450">
        <v>12</v>
      </c>
      <c r="K52" s="12" t="s">
        <v>810</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T52" s="99"/>
    </row>
    <row r="53" spans="1:46" ht="18.75" customHeight="1" x14ac:dyDescent="0.15">
      <c r="A53" s="416"/>
      <c r="B53" s="416"/>
      <c r="C53" s="416"/>
      <c r="D53" s="416"/>
      <c r="E53" s="416"/>
      <c r="J53" s="450">
        <v>13</v>
      </c>
      <c r="K53" s="12" t="s">
        <v>811</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T53" s="99"/>
    </row>
    <row r="54" spans="1:46" ht="18.75" customHeight="1" x14ac:dyDescent="0.15">
      <c r="A54" s="416"/>
      <c r="B54" s="416"/>
      <c r="C54" s="416"/>
      <c r="D54" s="416"/>
      <c r="E54" s="416"/>
      <c r="J54" s="450">
        <v>14</v>
      </c>
      <c r="K54" s="12" t="s">
        <v>812</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T54" s="99"/>
    </row>
    <row r="55" spans="1:46" ht="18.75" customHeight="1" x14ac:dyDescent="0.15">
      <c r="A55" s="416"/>
      <c r="B55" s="416"/>
      <c r="C55" s="416"/>
      <c r="D55" s="416"/>
      <c r="E55" s="416"/>
      <c r="J55" s="450">
        <v>15</v>
      </c>
      <c r="K55" s="12" t="s">
        <v>813</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T55" s="99"/>
    </row>
    <row r="56" spans="1:46" ht="18.75" customHeight="1" x14ac:dyDescent="0.15">
      <c r="A56" s="416"/>
      <c r="B56" s="416"/>
      <c r="C56" s="416"/>
      <c r="D56" s="416"/>
      <c r="E56" s="416"/>
      <c r="J56" s="450">
        <v>16</v>
      </c>
      <c r="K56" s="12" t="s">
        <v>814</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T56" s="99"/>
    </row>
    <row r="57" spans="1:46" ht="18.75" customHeight="1" x14ac:dyDescent="0.15">
      <c r="A57" s="416"/>
      <c r="B57" s="416"/>
      <c r="C57" s="416"/>
      <c r="D57" s="416"/>
      <c r="E57" s="416"/>
      <c r="J57" s="450">
        <v>17</v>
      </c>
      <c r="K57" s="12" t="s">
        <v>815</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T57" s="99"/>
    </row>
    <row r="58" spans="1:46" ht="18.75" customHeight="1" x14ac:dyDescent="0.15">
      <c r="A58" s="416"/>
      <c r="B58" s="416"/>
      <c r="C58" s="416"/>
      <c r="D58" s="416"/>
      <c r="E58" s="416"/>
      <c r="J58" s="450">
        <v>18</v>
      </c>
      <c r="K58" s="12" t="s">
        <v>816</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T58" s="99"/>
    </row>
    <row r="59" spans="1:46" ht="18.75" customHeight="1" x14ac:dyDescent="0.15">
      <c r="A59" s="416"/>
      <c r="B59" s="416"/>
      <c r="C59" s="416"/>
      <c r="D59" s="416"/>
      <c r="E59" s="416"/>
      <c r="J59" s="450">
        <v>19</v>
      </c>
      <c r="K59" s="12" t="s">
        <v>817</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T59" s="99"/>
    </row>
    <row r="60" spans="1:46" ht="18.75" customHeight="1" x14ac:dyDescent="0.15">
      <c r="A60" s="416"/>
      <c r="B60" s="416"/>
      <c r="C60" s="416"/>
      <c r="D60" s="416"/>
      <c r="E60" s="416"/>
      <c r="J60" s="450">
        <v>20</v>
      </c>
      <c r="K60" s="12" t="s">
        <v>818</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T60" s="99"/>
    </row>
    <row r="61" spans="1:46" ht="18.75" customHeight="1" x14ac:dyDescent="0.15">
      <c r="A61" s="416"/>
      <c r="B61" s="416"/>
      <c r="C61" s="416"/>
      <c r="D61" s="416"/>
      <c r="E61" s="416"/>
      <c r="J61" s="450">
        <v>21</v>
      </c>
      <c r="K61" s="12" t="s">
        <v>819</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T61" s="99"/>
    </row>
    <row r="62" spans="1:46" ht="18.75" customHeight="1" x14ac:dyDescent="0.15">
      <c r="A62" s="416"/>
      <c r="B62" s="416"/>
      <c r="C62" s="416"/>
      <c r="D62" s="416"/>
      <c r="E62" s="416"/>
      <c r="J62" s="450">
        <v>22</v>
      </c>
      <c r="K62" s="12" t="s">
        <v>820</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T62" s="99"/>
    </row>
    <row r="63" spans="1:46" ht="18.75" customHeight="1" x14ac:dyDescent="0.15">
      <c r="A63" s="416"/>
      <c r="B63" s="416"/>
      <c r="C63" s="416"/>
      <c r="D63" s="416"/>
      <c r="E63" s="416"/>
      <c r="J63" s="450">
        <v>23</v>
      </c>
      <c r="K63" s="12" t="s">
        <v>821</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T63" s="99"/>
    </row>
    <row r="64" spans="1:46" ht="18.75" customHeight="1" x14ac:dyDescent="0.15">
      <c r="A64" s="416"/>
      <c r="B64" s="416"/>
      <c r="C64" s="416"/>
      <c r="D64" s="416"/>
      <c r="E64" s="416"/>
      <c r="J64" s="450">
        <v>24</v>
      </c>
      <c r="K64" s="12" t="s">
        <v>822</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T64" s="99"/>
    </row>
    <row r="65" spans="1:46" ht="12.75" customHeight="1" x14ac:dyDescent="0.15">
      <c r="A65" s="416"/>
      <c r="B65" s="416"/>
      <c r="C65" s="416"/>
      <c r="D65" s="416"/>
      <c r="E65" s="416"/>
      <c r="J65" s="450">
        <v>25</v>
      </c>
      <c r="K65" s="12" t="s">
        <v>823</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T65" s="99"/>
    </row>
    <row r="66" spans="1:46" ht="12.75" customHeight="1" x14ac:dyDescent="0.15">
      <c r="A66" s="416"/>
      <c r="B66" s="416"/>
      <c r="C66" s="416"/>
      <c r="D66" s="416"/>
      <c r="E66" s="416"/>
      <c r="J66" s="450">
        <v>26</v>
      </c>
      <c r="K66" s="12" t="s">
        <v>824</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T66" s="99"/>
    </row>
    <row r="67" spans="1:46" ht="12.75" customHeight="1" x14ac:dyDescent="0.15">
      <c r="A67" s="416"/>
      <c r="B67" s="416"/>
      <c r="C67" s="416"/>
      <c r="D67" s="416"/>
      <c r="E67" s="416"/>
      <c r="J67" s="450">
        <v>27</v>
      </c>
      <c r="K67" s="12" t="s">
        <v>825</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T67" s="99"/>
    </row>
    <row r="68" spans="1:46" ht="12.75" customHeight="1" x14ac:dyDescent="0.15">
      <c r="J68" s="450">
        <v>28</v>
      </c>
      <c r="K68" s="12" t="s">
        <v>826</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T68" s="99"/>
    </row>
    <row r="69" spans="1:46" ht="12.75" customHeight="1" x14ac:dyDescent="0.15">
      <c r="J69" s="450">
        <v>29</v>
      </c>
      <c r="K69" s="12" t="s">
        <v>827</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T69" s="99"/>
    </row>
    <row r="70" spans="1:46" ht="12.75" customHeight="1" x14ac:dyDescent="0.15">
      <c r="J70" s="450">
        <v>30</v>
      </c>
      <c r="K70" s="12" t="s">
        <v>828</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T70" s="99"/>
    </row>
    <row r="71" spans="1:46" ht="12.75" customHeight="1" x14ac:dyDescent="0.15">
      <c r="J71" s="450">
        <v>31</v>
      </c>
      <c r="K71" s="12" t="s">
        <v>829</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T71" s="99"/>
    </row>
    <row r="72" spans="1:46" ht="12.75" customHeight="1" x14ac:dyDescent="0.15">
      <c r="J72" s="450">
        <v>32</v>
      </c>
      <c r="K72" s="12" t="s">
        <v>830</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T72" s="99"/>
    </row>
    <row r="73" spans="1:46" ht="12.75" customHeight="1" x14ac:dyDescent="0.15">
      <c r="J73" s="450">
        <v>33</v>
      </c>
      <c r="K73" s="12" t="s">
        <v>831</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T73" s="99"/>
    </row>
    <row r="74" spans="1:46" ht="12.75" customHeight="1" x14ac:dyDescent="0.15">
      <c r="J74" s="450">
        <v>34</v>
      </c>
      <c r="K74" s="12" t="s">
        <v>832</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T74" s="99"/>
    </row>
    <row r="75" spans="1:46" ht="12.75" customHeight="1" x14ac:dyDescent="0.15">
      <c r="J75" s="450">
        <v>35</v>
      </c>
      <c r="K75" s="12" t="s">
        <v>833</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T75" s="99"/>
    </row>
    <row r="76" spans="1:46" ht="12.75" customHeight="1" x14ac:dyDescent="0.15">
      <c r="J76" s="450">
        <v>36</v>
      </c>
      <c r="K76" s="12" t="s">
        <v>834</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T76" s="99"/>
    </row>
    <row r="77" spans="1:46" ht="12.75" customHeight="1" x14ac:dyDescent="0.15">
      <c r="J77" s="450">
        <v>37</v>
      </c>
      <c r="K77" s="12" t="s">
        <v>242</v>
      </c>
      <c r="L77" s="12" t="s">
        <v>365</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T77" s="99"/>
    </row>
    <row r="78" spans="1:46" ht="12.75" customHeight="1" x14ac:dyDescent="0.15">
      <c r="J78" s="450">
        <v>38</v>
      </c>
      <c r="K78" s="12" t="s">
        <v>243</v>
      </c>
      <c r="L78" s="12" t="s">
        <v>366</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T78" s="99"/>
    </row>
    <row r="79" spans="1:46" ht="12.75" customHeight="1" x14ac:dyDescent="0.15">
      <c r="J79" s="450">
        <v>39</v>
      </c>
      <c r="K79" s="12" t="s">
        <v>265</v>
      </c>
      <c r="L79" s="12" t="s">
        <v>367</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T79" s="99"/>
    </row>
    <row r="80" spans="1:46" ht="12.75" customHeight="1" x14ac:dyDescent="0.15">
      <c r="J80" s="450">
        <v>42</v>
      </c>
      <c r="K80" s="12" t="s">
        <v>835</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c r="AT80" s="99"/>
    </row>
    <row r="81" spans="10:46" ht="12.75" customHeight="1" x14ac:dyDescent="0.15">
      <c r="J81" s="450">
        <v>43</v>
      </c>
      <c r="K81" s="12" t="s">
        <v>836</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c r="AT81" s="99"/>
    </row>
    <row r="82" spans="10:46" ht="12.75" customHeight="1" x14ac:dyDescent="0.15">
      <c r="J82" s="450"/>
      <c r="K82" s="12" t="s">
        <v>41</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T82" s="99"/>
    </row>
    <row r="83" spans="10:46" ht="12.75" customHeight="1" x14ac:dyDescent="0.15">
      <c r="J83" s="450"/>
      <c r="K83" s="12" t="s">
        <v>42</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T83" s="99"/>
    </row>
    <row r="84" spans="10:46" ht="12.75" customHeight="1" x14ac:dyDescent="0.15">
      <c r="J84" s="450"/>
      <c r="K84" s="12" t="s">
        <v>43</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T84" s="99"/>
    </row>
    <row r="85" spans="10:46" ht="12.75" customHeight="1" x14ac:dyDescent="0.15">
      <c r="J85" s="450"/>
      <c r="K85" s="12" t="s">
        <v>44</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T85" s="99"/>
    </row>
    <row r="86" spans="10:46" ht="12.75" customHeight="1" x14ac:dyDescent="0.15">
      <c r="J86" s="450"/>
      <c r="K86" s="12" t="s">
        <v>45</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T86" s="99"/>
    </row>
    <row r="87" spans="10:46" ht="12.75" customHeight="1" x14ac:dyDescent="0.15">
      <c r="J87" s="450"/>
      <c r="K87" s="12" t="s">
        <v>46</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T87" s="99"/>
    </row>
    <row r="88" spans="10:46" ht="12.75" customHeight="1" x14ac:dyDescent="0.15">
      <c r="J88" s="450"/>
      <c r="K88" s="12" t="s">
        <v>47</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c r="AT88" s="99"/>
    </row>
    <row r="89" spans="10:46" ht="12.75" customHeight="1" x14ac:dyDescent="0.15">
      <c r="J89" s="450"/>
      <c r="K89" s="12" t="s">
        <v>48</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c r="AT89" s="99"/>
    </row>
    <row r="90" spans="10:46" ht="12.75" customHeight="1" x14ac:dyDescent="0.15">
      <c r="J90" s="450"/>
      <c r="K90" s="12" t="s">
        <v>49</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c r="AT90" s="99"/>
    </row>
    <row r="91" spans="10:46" ht="12.75" customHeight="1" x14ac:dyDescent="0.15">
      <c r="J91" s="450">
        <v>44</v>
      </c>
      <c r="K91" s="12" t="s">
        <v>837</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c r="AT91" s="99"/>
    </row>
    <row r="92" spans="10:46" ht="12.75" customHeight="1" x14ac:dyDescent="0.15">
      <c r="J92" s="450">
        <v>45</v>
      </c>
      <c r="K92" s="12" t="s">
        <v>838</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c r="AT92" s="99"/>
    </row>
    <row r="93" spans="10:46" ht="12.75" customHeight="1" x14ac:dyDescent="0.15">
      <c r="J93" s="450">
        <v>46</v>
      </c>
      <c r="K93" s="12" t="s">
        <v>799</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c r="AT93" s="99"/>
    </row>
    <row r="94" spans="10:46" ht="12.75" customHeight="1" x14ac:dyDescent="0.15">
      <c r="J94" s="450">
        <v>47</v>
      </c>
      <c r="K94" s="12" t="s">
        <v>800</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c r="AT94" s="99"/>
    </row>
    <row r="95" spans="10:46" ht="12.75" customHeight="1" x14ac:dyDescent="0.15">
      <c r="J95" s="450">
        <v>48</v>
      </c>
      <c r="K95" s="12" t="s">
        <v>839</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c r="AT95" s="99"/>
    </row>
    <row r="96" spans="10:46" ht="12.75" customHeight="1" x14ac:dyDescent="0.15">
      <c r="J96" s="450">
        <v>49</v>
      </c>
      <c r="K96" s="12" t="s">
        <v>802</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c r="AT96" s="99"/>
    </row>
    <row r="97" spans="10:46" ht="12.75" customHeight="1" x14ac:dyDescent="0.15">
      <c r="J97" s="450">
        <v>50</v>
      </c>
      <c r="K97" s="12" t="s">
        <v>803</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c r="AT97" s="99"/>
    </row>
    <row r="98" spans="10:46" ht="12.75" customHeight="1" x14ac:dyDescent="0.15">
      <c r="J98" s="450">
        <v>51</v>
      </c>
      <c r="K98" s="12" t="s">
        <v>805</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c r="AT98" s="99"/>
    </row>
    <row r="99" spans="10:46" ht="12.75" customHeight="1" x14ac:dyDescent="0.15">
      <c r="J99" s="450">
        <v>52</v>
      </c>
      <c r="K99" s="12" t="s">
        <v>806</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c r="AT99" s="99"/>
    </row>
    <row r="100" spans="10:46" ht="12.75" customHeight="1" x14ac:dyDescent="0.15">
      <c r="J100" s="450">
        <v>53</v>
      </c>
      <c r="K100" s="12" t="s">
        <v>808</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c r="AT100" s="99"/>
    </row>
    <row r="101" spans="10:46" ht="12.75" customHeight="1" x14ac:dyDescent="0.15">
      <c r="J101" s="450">
        <v>54</v>
      </c>
      <c r="K101" s="12" t="s">
        <v>809</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c r="AT101" s="99"/>
    </row>
    <row r="102" spans="10:46" ht="12.75" customHeight="1" x14ac:dyDescent="0.15">
      <c r="J102" s="450">
        <v>55</v>
      </c>
      <c r="K102" s="12" t="s">
        <v>811</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c r="AT102" s="99"/>
    </row>
    <row r="103" spans="10:46" ht="12.75" customHeight="1" x14ac:dyDescent="0.15">
      <c r="J103" s="450">
        <v>56</v>
      </c>
      <c r="K103" s="12" t="s">
        <v>812</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c r="AT103" s="99"/>
    </row>
    <row r="104" spans="10:46" ht="12.75" customHeight="1" x14ac:dyDescent="0.15">
      <c r="J104" s="450">
        <v>57</v>
      </c>
      <c r="K104" s="12" t="s">
        <v>814</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c r="AT104" s="99"/>
    </row>
    <row r="105" spans="10:46" ht="12.75" customHeight="1" x14ac:dyDescent="0.15">
      <c r="J105" s="450">
        <v>58</v>
      </c>
      <c r="K105" s="12" t="s">
        <v>815</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c r="AT105" s="99"/>
    </row>
    <row r="106" spans="10:46" ht="12.75" customHeight="1" x14ac:dyDescent="0.15">
      <c r="J106" s="450">
        <v>59</v>
      </c>
      <c r="K106" s="12" t="s">
        <v>840</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c r="AT106" s="99"/>
    </row>
    <row r="107" spans="10:46" ht="12.75" customHeight="1" x14ac:dyDescent="0.15">
      <c r="J107" s="450">
        <v>60</v>
      </c>
      <c r="K107" s="12" t="s">
        <v>841</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c r="AT107" s="99"/>
    </row>
    <row r="108" spans="10:46" ht="12.75" customHeight="1" x14ac:dyDescent="0.15">
      <c r="J108" s="450">
        <v>61</v>
      </c>
      <c r="K108" s="12" t="s">
        <v>817</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c r="AT108" s="99"/>
    </row>
    <row r="109" spans="10:46" ht="12.75" customHeight="1" x14ac:dyDescent="0.15">
      <c r="J109" s="450">
        <v>62</v>
      </c>
      <c r="K109" s="12" t="s">
        <v>818</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c r="AT109" s="99"/>
    </row>
    <row r="110" spans="10:46" ht="12.75" customHeight="1" x14ac:dyDescent="0.15">
      <c r="J110" s="450">
        <v>63</v>
      </c>
      <c r="K110" s="12" t="s">
        <v>842</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c r="AT110" s="99"/>
    </row>
    <row r="111" spans="10:46" ht="12.75" customHeight="1" x14ac:dyDescent="0.15">
      <c r="J111" s="450">
        <v>64</v>
      </c>
      <c r="K111" s="12" t="s">
        <v>820</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c r="AT111" s="99"/>
    </row>
    <row r="112" spans="10:46" ht="12.75" customHeight="1" x14ac:dyDescent="0.15">
      <c r="J112" s="450">
        <v>65</v>
      </c>
      <c r="K112" s="12" t="s">
        <v>821</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c r="AT112" s="99"/>
    </row>
    <row r="113" spans="10:46" ht="12.75" customHeight="1" x14ac:dyDescent="0.15">
      <c r="J113" s="450">
        <v>66</v>
      </c>
      <c r="K113" s="12" t="s">
        <v>823</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c r="AT113" s="99"/>
    </row>
    <row r="114" spans="10:46" ht="12.75" customHeight="1" x14ac:dyDescent="0.15">
      <c r="J114" s="450">
        <v>67</v>
      </c>
      <c r="K114" s="12" t="s">
        <v>824</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c r="AT114" s="99"/>
    </row>
    <row r="115" spans="10:46" ht="12.75" customHeight="1" x14ac:dyDescent="0.15">
      <c r="J115" s="450">
        <v>68</v>
      </c>
      <c r="K115" s="12" t="s">
        <v>826</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c r="AT115" s="99"/>
    </row>
    <row r="116" spans="10:46" ht="12.75" customHeight="1" x14ac:dyDescent="0.15">
      <c r="J116" s="450">
        <v>69</v>
      </c>
      <c r="K116" s="12" t="s">
        <v>827</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c r="AT116" s="99"/>
    </row>
    <row r="117" spans="10:46" ht="12.75" customHeight="1" x14ac:dyDescent="0.15">
      <c r="J117" s="450">
        <v>70</v>
      </c>
      <c r="K117" s="12" t="s">
        <v>829</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c r="AT117" s="99"/>
    </row>
    <row r="118" spans="10:46" ht="12.75" customHeight="1" x14ac:dyDescent="0.15">
      <c r="J118" s="450">
        <v>71</v>
      </c>
      <c r="K118" s="12" t="s">
        <v>830</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c r="AT118" s="99"/>
    </row>
    <row r="119" spans="10:46" ht="12.75" customHeight="1" x14ac:dyDescent="0.15">
      <c r="J119" s="450">
        <v>72</v>
      </c>
      <c r="K119" s="12" t="s">
        <v>832</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c r="AT119" s="99"/>
    </row>
    <row r="120" spans="10:46" ht="12.75" customHeight="1" x14ac:dyDescent="0.15">
      <c r="J120" s="450">
        <v>73</v>
      </c>
      <c r="K120" s="12" t="s">
        <v>833</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c r="AT120" s="99"/>
    </row>
    <row r="121" spans="10:46" ht="12.75" customHeight="1" x14ac:dyDescent="0.15">
      <c r="J121" s="450"/>
      <c r="K121" s="12" t="s">
        <v>242</v>
      </c>
      <c r="L121" s="12" t="s">
        <v>0</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c r="AT121" s="99"/>
    </row>
    <row r="122" spans="10:46" ht="12.75" customHeight="1" x14ac:dyDescent="0.15">
      <c r="J122" s="450"/>
      <c r="K122" s="12" t="s">
        <v>243</v>
      </c>
      <c r="L122" s="12" t="s">
        <v>1</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c r="AT122" s="99"/>
    </row>
    <row r="123" spans="10:46" ht="12.75" customHeight="1" x14ac:dyDescent="0.15">
      <c r="J123" s="450"/>
      <c r="K123" s="12" t="s">
        <v>265</v>
      </c>
      <c r="L123" s="12" t="s">
        <v>2</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c r="AT123" s="99"/>
    </row>
    <row r="124" spans="10:46" ht="12.75" customHeight="1" x14ac:dyDescent="0.15">
      <c r="J124" s="450">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c r="AT124" s="99"/>
    </row>
    <row r="125" spans="10:46" ht="12.75" customHeight="1" x14ac:dyDescent="0.15">
      <c r="J125" s="450">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c r="AT125" s="99"/>
    </row>
    <row r="126" spans="10:46" ht="12.75" customHeight="1" x14ac:dyDescent="0.15">
      <c r="J126" s="450">
        <v>76</v>
      </c>
      <c r="K126" s="12" t="s">
        <v>3</v>
      </c>
      <c r="L126" s="12" t="str">
        <f>仕様書作成!DB149</f>
        <v>SY50M-40-1A</v>
      </c>
      <c r="M126" s="12" t="str">
        <f>仕様書作成!DE149</f>
        <v/>
      </c>
      <c r="N126" s="12" t="str">
        <f t="shared" si="28"/>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29"/>
        <v/>
      </c>
      <c r="AT126" s="99"/>
    </row>
    <row r="127" spans="10:46" ht="12.75" customHeight="1" x14ac:dyDescent="0.15">
      <c r="J127" s="450">
        <v>77</v>
      </c>
      <c r="K127" s="12" t="s">
        <v>245</v>
      </c>
      <c r="L127" s="12" t="str">
        <f>仕様書作成!DB150</f>
        <v>SY50M-40-1A</v>
      </c>
      <c r="M127" s="12" t="str">
        <f>仕様書作成!DE150</f>
        <v/>
      </c>
      <c r="N127" s="12" t="str">
        <f t="shared" si="28"/>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29"/>
        <v/>
      </c>
      <c r="AT127" s="99"/>
    </row>
    <row r="128" spans="10:46" ht="12.75" customHeight="1" x14ac:dyDescent="0.15">
      <c r="J128" s="450">
        <v>78</v>
      </c>
      <c r="K128" s="12" t="s">
        <v>41</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c r="AT128" s="99"/>
    </row>
    <row r="129" spans="10:46" ht="12.75" customHeight="1" x14ac:dyDescent="0.15">
      <c r="J129" s="450">
        <v>79</v>
      </c>
      <c r="K129" s="12" t="s">
        <v>42</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c r="AT129" s="99"/>
    </row>
    <row r="130" spans="10:46" ht="12.75" customHeight="1" x14ac:dyDescent="0.15">
      <c r="J130" s="450">
        <v>80</v>
      </c>
      <c r="K130" s="12" t="s">
        <v>43</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c r="AT130" s="99"/>
    </row>
    <row r="131" spans="10:46" ht="12.75" customHeight="1" x14ac:dyDescent="0.15">
      <c r="J131" s="450">
        <v>81</v>
      </c>
      <c r="K131" s="12" t="s">
        <v>41</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c r="AT131" s="99"/>
    </row>
    <row r="132" spans="10:46" ht="12.75" customHeight="1" x14ac:dyDescent="0.15">
      <c r="J132" s="450">
        <v>82</v>
      </c>
      <c r="K132" s="12" t="s">
        <v>42</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c r="AT132" s="99"/>
    </row>
    <row r="133" spans="10:46" ht="12.75" customHeight="1" x14ac:dyDescent="0.15">
      <c r="J133" s="450">
        <v>83</v>
      </c>
      <c r="K133" s="12" t="s">
        <v>43</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c r="AT133" s="99"/>
    </row>
    <row r="134" spans="10:46" ht="12.75" customHeight="1" x14ac:dyDescent="0.15">
      <c r="J134" s="450">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T134" s="99"/>
    </row>
    <row r="135" spans="10:46" ht="12.75" customHeight="1" x14ac:dyDescent="0.15">
      <c r="J135" s="450">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T135" s="99"/>
    </row>
    <row r="136" spans="10:46" ht="12.75" customHeight="1" x14ac:dyDescent="0.15">
      <c r="J136" s="450">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T136" s="99"/>
    </row>
    <row r="137" spans="10:46" ht="12.75" customHeight="1" x14ac:dyDescent="0.15">
      <c r="J137" s="450">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T137" s="99"/>
    </row>
    <row r="138" spans="10:46" ht="12.75" customHeight="1" x14ac:dyDescent="0.15">
      <c r="J138" s="450">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T138" s="99"/>
    </row>
    <row r="139" spans="10:46" ht="12.75" customHeight="1" x14ac:dyDescent="0.15">
      <c r="J139" s="450">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T139" s="99"/>
    </row>
    <row r="140" spans="10:46" ht="12.75" customHeight="1" x14ac:dyDescent="0.15">
      <c r="J140" s="450">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T140" s="99"/>
    </row>
    <row r="141" spans="10:46" ht="12.75" customHeight="1" x14ac:dyDescent="0.15">
      <c r="J141" s="450">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T141" s="99"/>
    </row>
    <row r="142" spans="10:46" ht="12.75" customHeight="1" x14ac:dyDescent="0.15">
      <c r="J142" s="450">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T142" s="99"/>
    </row>
    <row r="143" spans="10:46" ht="12.75" customHeight="1" x14ac:dyDescent="0.15">
      <c r="J143" s="450">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T143" s="99"/>
    </row>
    <row r="144" spans="10:46" ht="12.75" customHeight="1" x14ac:dyDescent="0.15">
      <c r="J144" s="450">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T144" s="99"/>
    </row>
    <row r="145" spans="10:46" ht="12.75" customHeight="1" x14ac:dyDescent="0.15">
      <c r="J145" s="450">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T145" s="99"/>
    </row>
    <row r="146" spans="10:46" ht="12.75" customHeight="1" x14ac:dyDescent="0.15">
      <c r="J146" s="450">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T146" s="99"/>
    </row>
    <row r="147" spans="10:46" ht="12.75" customHeight="1" x14ac:dyDescent="0.15">
      <c r="J147" s="450">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T147" s="99"/>
    </row>
    <row r="148" spans="10:46" ht="12.75" customHeight="1" x14ac:dyDescent="0.15">
      <c r="J148" s="450">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T148" s="99"/>
    </row>
    <row r="149" spans="10:46" ht="12.75" customHeight="1" x14ac:dyDescent="0.15">
      <c r="J149" s="450">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T149" s="99"/>
    </row>
    <row r="150" spans="10:46" ht="12.75" customHeight="1" x14ac:dyDescent="0.15">
      <c r="J150" s="450">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T150" s="99"/>
    </row>
    <row r="151" spans="10:46" ht="12.75" customHeight="1" x14ac:dyDescent="0.15">
      <c r="J151" s="450">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T151" s="99"/>
    </row>
    <row r="152" spans="10:46" ht="12.75" customHeight="1" x14ac:dyDescent="0.15">
      <c r="J152" s="450">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T152" s="99"/>
    </row>
    <row r="153" spans="10:46" ht="12.75" customHeight="1" x14ac:dyDescent="0.15">
      <c r="J153" s="450">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T153" s="99"/>
    </row>
    <row r="154" spans="10:46" ht="12.75" customHeight="1" x14ac:dyDescent="0.15">
      <c r="J154" s="450">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T154" s="99"/>
    </row>
    <row r="155" spans="10:46" ht="12.75" customHeight="1" x14ac:dyDescent="0.15">
      <c r="J155" s="450">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T155" s="99"/>
    </row>
    <row r="156" spans="10:46" ht="12.75" customHeight="1" x14ac:dyDescent="0.15">
      <c r="J156" s="450">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T156" s="99"/>
    </row>
    <row r="157" spans="10:46" ht="12.75" customHeight="1" x14ac:dyDescent="0.15">
      <c r="J157" s="450">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T157" s="99"/>
    </row>
    <row r="158" spans="10:46" ht="12.75" customHeight="1" x14ac:dyDescent="0.15">
      <c r="J158" s="450">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T158" s="99"/>
    </row>
    <row r="159" spans="10:46" ht="12.75" customHeight="1" x14ac:dyDescent="0.15">
      <c r="J159" s="450">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T159" s="99"/>
    </row>
    <row r="160" spans="10:46" ht="12.75" customHeight="1" x14ac:dyDescent="0.15">
      <c r="J160" s="450">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T160" s="99"/>
    </row>
    <row r="161" spans="10:46" ht="12.75" customHeight="1" x14ac:dyDescent="0.15">
      <c r="J161" s="450">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T161" s="99"/>
    </row>
    <row r="162" spans="10:46" ht="12.75" customHeight="1" x14ac:dyDescent="0.15">
      <c r="J162" s="450">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T162" s="99"/>
    </row>
    <row r="163" spans="10:46" ht="12.75" customHeight="1" x14ac:dyDescent="0.15">
      <c r="J163" s="450">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T163" s="99"/>
    </row>
    <row r="164" spans="10:46" ht="12.75" customHeight="1" x14ac:dyDescent="0.15">
      <c r="J164" s="450">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T164" s="99"/>
    </row>
    <row r="165" spans="10:46" ht="12.75" customHeight="1" x14ac:dyDescent="0.15">
      <c r="J165" s="450">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T165" s="99"/>
    </row>
    <row r="166" spans="10:46" ht="12.75" customHeight="1" x14ac:dyDescent="0.15">
      <c r="J166" s="450">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T166" s="99"/>
    </row>
    <row r="167" spans="10:46" ht="12.75" customHeight="1" x14ac:dyDescent="0.15">
      <c r="J167" s="450">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T167" s="99"/>
    </row>
    <row r="168" spans="10:46" ht="12.75" customHeight="1" x14ac:dyDescent="0.15">
      <c r="J168" s="450">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T168" s="99"/>
    </row>
    <row r="169" spans="10:46" ht="12.75" customHeight="1" x14ac:dyDescent="0.15">
      <c r="J169" s="450">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T169" s="99"/>
    </row>
    <row r="170" spans="10:46" ht="12.75" customHeight="1" x14ac:dyDescent="0.15">
      <c r="AT170" s="99"/>
    </row>
    <row r="171" spans="10:46" ht="12.75" customHeight="1" x14ac:dyDescent="0.15">
      <c r="AT171" s="99"/>
    </row>
    <row r="172" spans="10:46" ht="12.75" customHeight="1" x14ac:dyDescent="0.15">
      <c r="J172" s="450"/>
      <c r="AT172" s="99"/>
    </row>
    <row r="173" spans="10:46" ht="12.75" customHeight="1" x14ac:dyDescent="0.15">
      <c r="J173" s="450"/>
      <c r="AT173" s="99"/>
    </row>
    <row r="174" spans="10:46" ht="12.75" customHeight="1" x14ac:dyDescent="0.15">
      <c r="J174" s="450"/>
      <c r="AT174" s="99"/>
    </row>
    <row r="175" spans="10:46" ht="12.75" customHeight="1" x14ac:dyDescent="0.15">
      <c r="J175" s="450"/>
      <c r="AT175" s="99"/>
    </row>
    <row r="176" spans="10:46" ht="12.75" customHeight="1" x14ac:dyDescent="0.15">
      <c r="J176" s="450"/>
      <c r="AT176" s="99"/>
    </row>
    <row r="177" spans="11:46" ht="12.75" customHeight="1" x14ac:dyDescent="0.15">
      <c r="AT177" s="99"/>
    </row>
    <row r="178" spans="11:46"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c r="AT178" s="99"/>
    </row>
    <row r="179" spans="11:46"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c r="AT179" s="99"/>
    </row>
    <row r="180" spans="11:46"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c r="AT180" s="99"/>
    </row>
    <row r="181" spans="11:46"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c r="AT181" s="99"/>
    </row>
    <row r="182" spans="11:46"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c r="AT182" s="99"/>
    </row>
    <row r="183" spans="11:46"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c r="AT183" s="99"/>
    </row>
    <row r="184" spans="11:46"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c r="AT184" s="99"/>
    </row>
    <row r="185" spans="11:46"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c r="AT185" s="99"/>
    </row>
    <row r="186" spans="11:46"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c r="AT186" s="99"/>
    </row>
    <row r="187" spans="11:46"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c r="AT187" s="99"/>
    </row>
    <row r="188" spans="11:46"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c r="AT188" s="99"/>
    </row>
    <row r="189" spans="11:46"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c r="AT189" s="99"/>
    </row>
    <row r="190" spans="11:46"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c r="AT190" s="99"/>
    </row>
    <row r="191" spans="11:46"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c r="AT191" s="99"/>
    </row>
    <row r="192" spans="11:46"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c r="AT192" s="99"/>
    </row>
    <row r="193" spans="11:46"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c r="AT193" s="99"/>
    </row>
    <row r="194" spans="11:46"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c r="AT194" s="99"/>
    </row>
    <row r="195" spans="11:46"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c r="AT195" s="99"/>
    </row>
    <row r="196" spans="11:46"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c r="AT196" s="99"/>
    </row>
    <row r="197" spans="11:46"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c r="AT197" s="99"/>
    </row>
    <row r="198" spans="11:46"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c r="AT198" s="99"/>
    </row>
    <row r="199" spans="11:46"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c r="AT199" s="99"/>
    </row>
    <row r="200" spans="11:46"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c r="AT200" s="99"/>
    </row>
    <row r="201" spans="11:46"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c r="AT201" s="99"/>
    </row>
    <row r="202" spans="11:46"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c r="AT202" s="99"/>
    </row>
    <row r="203" spans="11:46"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c r="AT203" s="99"/>
    </row>
    <row r="204" spans="11:46"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c r="AT204" s="99"/>
    </row>
    <row r="205" spans="11:46"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c r="AT205" s="99"/>
    </row>
    <row r="206" spans="11:46"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c r="AT206" s="99"/>
    </row>
    <row r="207" spans="11:46"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c r="AT207" s="99"/>
    </row>
    <row r="208" spans="11:46"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c r="AT208" s="99"/>
    </row>
    <row r="209" spans="11:46"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c r="AT209" s="99"/>
    </row>
    <row r="210" spans="11:46"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c r="AT210" s="99"/>
    </row>
    <row r="211" spans="11:46"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c r="AT211" s="99"/>
    </row>
    <row r="212" spans="11:46"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c r="AT212" s="99"/>
    </row>
    <row r="213" spans="11:46"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c r="AT213" s="99"/>
    </row>
    <row r="214" spans="11:46" ht="12.75" customHeight="1" x14ac:dyDescent="0.15">
      <c r="AT214" s="99"/>
    </row>
    <row r="215" spans="11:46" ht="12.75" customHeight="1" x14ac:dyDescent="0.15">
      <c r="AT215" s="99"/>
    </row>
    <row r="216" spans="11:46" ht="12.75" customHeight="1" x14ac:dyDescent="0.15">
      <c r="O216" s="455" t="s">
        <v>4</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c r="AT216" s="99"/>
    </row>
    <row r="217" spans="11:46" ht="12.75" customHeight="1" x14ac:dyDescent="0.15">
      <c r="O217" s="455" t="s">
        <v>323</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c r="AT217" s="99"/>
    </row>
    <row r="218" spans="11:46" ht="12.75" customHeight="1" x14ac:dyDescent="0.15">
      <c r="O218" s="455" t="s">
        <v>324</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c r="AT218" s="99"/>
    </row>
    <row r="219" spans="11:46" ht="12.75" customHeight="1" x14ac:dyDescent="0.15">
      <c r="O219" s="456" t="s">
        <v>5</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c r="AT219" s="99"/>
    </row>
    <row r="220" spans="11:46" ht="12.75" customHeight="1" x14ac:dyDescent="0.15">
      <c r="O220" s="456" t="s">
        <v>325</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c r="AT220" s="99"/>
    </row>
    <row r="221" spans="11:46" ht="12.75" customHeight="1" x14ac:dyDescent="0.15">
      <c r="O221" s="456" t="s">
        <v>326</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c r="AT221" s="99"/>
    </row>
    <row r="222" spans="11:46" ht="12.75" customHeight="1" x14ac:dyDescent="0.15">
      <c r="O222" s="12" t="s">
        <v>6</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c r="AT222" s="99"/>
    </row>
    <row r="223" spans="11:46" ht="12.75" customHeight="1" x14ac:dyDescent="0.15">
      <c r="O223" s="12" t="s">
        <v>7</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R223" s="12">
        <f>仕様書作成!EG14</f>
        <v>0</v>
      </c>
      <c r="AS223" s="12">
        <f>仕様書作成!EH14</f>
        <v>0</v>
      </c>
      <c r="AT223" s="99"/>
    </row>
    <row r="224" spans="11:46" ht="12.75" customHeight="1" x14ac:dyDescent="0.15">
      <c r="AT224" s="99"/>
    </row>
    <row r="225" spans="15:46" ht="12.75" customHeight="1" x14ac:dyDescent="0.15">
      <c r="AT225" s="99"/>
    </row>
    <row r="226" spans="15:46" ht="12.75" customHeight="1" x14ac:dyDescent="0.15">
      <c r="AT226" s="99"/>
    </row>
    <row r="227" spans="15:46" ht="12.75" customHeight="1" x14ac:dyDescent="0.15">
      <c r="AT227" s="99"/>
    </row>
    <row r="228" spans="15:46" ht="12.75" customHeight="1" x14ac:dyDescent="0.15">
      <c r="AT228" s="99"/>
    </row>
    <row r="229" spans="15:46" ht="12.75" customHeight="1" x14ac:dyDescent="0.15">
      <c r="O229" s="12" t="s">
        <v>8</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R229" s="12" t="str">
        <f>IF(仕様書作成!EG35="","",仕様書作成!EG35)</f>
        <v/>
      </c>
      <c r="AT229" s="99"/>
    </row>
    <row r="230" spans="15:46" ht="12.75" customHeight="1" x14ac:dyDescent="0.15">
      <c r="O230" s="12" t="s">
        <v>9</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R230" s="12" t="str">
        <f>IF(仕様書作成!EG36="","",仕様書作成!EG36)</f>
        <v/>
      </c>
      <c r="AT230" s="99"/>
    </row>
    <row r="231" spans="15:46" ht="12.75" customHeight="1" x14ac:dyDescent="0.15">
      <c r="O231" s="12" t="s">
        <v>10</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R231" s="12" t="str">
        <f>IF(仕様書作成!EG37="","",仕様書作成!EG37)</f>
        <v/>
      </c>
      <c r="AT231" s="99"/>
    </row>
    <row r="232" spans="15:46" ht="12.75" customHeight="1" x14ac:dyDescent="0.15">
      <c r="O232" s="12" t="s">
        <v>11</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c r="AT232" s="99"/>
    </row>
    <row r="233" spans="15:46" ht="12.75" customHeight="1" x14ac:dyDescent="0.15">
      <c r="O233" s="12" t="s">
        <v>12</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c r="AT233" s="99"/>
    </row>
    <row r="234" spans="15:46" ht="12.75" customHeight="1" x14ac:dyDescent="0.15">
      <c r="O234" s="12" t="s">
        <v>50</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R234" s="12" t="str">
        <f>IF(仕様書作成!AI35="","",仕様書作成!AI35)</f>
        <v/>
      </c>
      <c r="AS234" s="12" t="str">
        <f>IF(仕様書作成!AJ35="","",仕様書作成!AJ35)</f>
        <v/>
      </c>
      <c r="AT234" s="99"/>
    </row>
    <row r="235" spans="15:46" ht="12.75" customHeight="1" x14ac:dyDescent="0.15">
      <c r="O235" s="12" t="s">
        <v>51</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R235" s="12" t="str">
        <f>IF(仕様書作成!AI38="","",仕様書作成!AI38)</f>
        <v/>
      </c>
      <c r="AS235" s="12" t="str">
        <f>IF(仕様書作成!AJ38="","",仕様書作成!AJ38)</f>
        <v/>
      </c>
      <c r="AT235" s="99"/>
    </row>
    <row r="236" spans="15:46" ht="12.75" customHeight="1" x14ac:dyDescent="0.15">
      <c r="AT236" s="99"/>
    </row>
    <row r="237" spans="15:46" ht="12.75" customHeight="1" x14ac:dyDescent="0.15">
      <c r="AT237" s="99"/>
    </row>
    <row r="238" spans="15:46" ht="12.75" customHeight="1" x14ac:dyDescent="0.15">
      <c r="AT238" s="99"/>
    </row>
    <row r="239" spans="15:46" ht="12.75" customHeight="1" x14ac:dyDescent="0.15">
      <c r="AT239" s="99"/>
    </row>
    <row r="240" spans="15:46" ht="12.75" customHeight="1" x14ac:dyDescent="0.15">
      <c r="AT240" s="99"/>
    </row>
    <row r="241" spans="11:46" ht="12.75" customHeight="1" x14ac:dyDescent="0.15">
      <c r="AT241" s="99"/>
    </row>
    <row r="242" spans="11:46" ht="12.75" customHeight="1" x14ac:dyDescent="0.15">
      <c r="AT242" s="99"/>
    </row>
    <row r="243" spans="11:46" ht="12.75" customHeight="1" x14ac:dyDescent="0.15">
      <c r="AT243" s="99"/>
    </row>
    <row r="244" spans="11:46" ht="12.75" customHeight="1" x14ac:dyDescent="0.15">
      <c r="AT244" s="99"/>
    </row>
    <row r="245" spans="11:46" ht="12.75" customHeight="1" x14ac:dyDescent="0.15">
      <c r="AT245" s="99"/>
    </row>
    <row r="246" spans="11:46" ht="12.75" customHeight="1" x14ac:dyDescent="0.15">
      <c r="AT246" s="99"/>
    </row>
    <row r="247" spans="11:46" ht="12.75" customHeight="1" x14ac:dyDescent="0.15">
      <c r="AT247" s="99"/>
    </row>
    <row r="248" spans="11:46" ht="12.75" customHeight="1" x14ac:dyDescent="0.15">
      <c r="AT248" s="99"/>
    </row>
    <row r="249" spans="11:46" ht="12.75" customHeight="1" x14ac:dyDescent="0.15">
      <c r="AT249" s="99"/>
    </row>
    <row r="250" spans="11:46" ht="12.75" customHeight="1" x14ac:dyDescent="0.15">
      <c r="AT250" s="99"/>
    </row>
    <row r="251" spans="11:46"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T251" s="99"/>
    </row>
    <row r="252" spans="11:46"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T252" s="99"/>
    </row>
    <row r="253" spans="11:46"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T253" s="99"/>
    </row>
    <row r="254" spans="11:46"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T254" s="99"/>
    </row>
    <row r="255" spans="11:46"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T255" s="99"/>
    </row>
    <row r="256" spans="11:46"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T256" s="99"/>
    </row>
    <row r="257" spans="11:46"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T257" s="99"/>
    </row>
    <row r="258" spans="11:46"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T258" s="99"/>
    </row>
    <row r="259" spans="11:46"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T259" s="99"/>
    </row>
    <row r="260" spans="11:46"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T260" s="99"/>
    </row>
    <row r="261" spans="11:46"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T261" s="99"/>
    </row>
    <row r="262" spans="11:46"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T262" s="99"/>
    </row>
    <row r="263" spans="11:46"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T263" s="99"/>
    </row>
    <row r="264" spans="11:46"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T264" s="99"/>
    </row>
    <row r="265" spans="11:46"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T265" s="99"/>
    </row>
    <row r="266" spans="11:46"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T266" s="99"/>
    </row>
    <row r="267" spans="11:46"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T267" s="99"/>
    </row>
    <row r="268" spans="11:46"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T268" s="99"/>
    </row>
    <row r="269" spans="11:46"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T269" s="99"/>
    </row>
    <row r="270" spans="11:46"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T270" s="99"/>
    </row>
    <row r="271" spans="11:46"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T271" s="99"/>
    </row>
    <row r="272" spans="11:46"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T272" s="99"/>
    </row>
    <row r="273" spans="11:46"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T273" s="99"/>
    </row>
    <row r="274" spans="11:46"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T274" s="99"/>
    </row>
    <row r="275" spans="11:46"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T275" s="99"/>
    </row>
    <row r="276" spans="11:46"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T276" s="99"/>
    </row>
    <row r="277" spans="11:46"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T277" s="99"/>
    </row>
    <row r="278" spans="11:46"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T278" s="99"/>
    </row>
    <row r="279" spans="11:46"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T279" s="99"/>
    </row>
    <row r="280" spans="11:46"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T280" s="99"/>
    </row>
    <row r="281" spans="11:46"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T281" s="99"/>
    </row>
    <row r="282" spans="11:46"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T282" s="99"/>
    </row>
    <row r="283" spans="11:46"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T283" s="99"/>
    </row>
    <row r="284" spans="11:46"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T284" s="99"/>
    </row>
    <row r="285" spans="11:46"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T285" s="99"/>
    </row>
    <row r="286" spans="11:46"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T286" s="99"/>
    </row>
    <row r="287" spans="11:46"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T287" s="99"/>
    </row>
    <row r="288" spans="11:46"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T288" s="99"/>
    </row>
    <row r="289" spans="11:46"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T289" s="99"/>
    </row>
    <row r="290" spans="11:46"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T290" s="99"/>
    </row>
    <row r="291" spans="11:46"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T291" s="99"/>
    </row>
    <row r="292" spans="11:46"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T292" s="99"/>
    </row>
    <row r="293" spans="11:46"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T293" s="99"/>
    </row>
    <row r="294" spans="11:46" ht="12.75" customHeight="1" x14ac:dyDescent="0.15">
      <c r="AT294" s="99"/>
    </row>
    <row r="295" spans="11:46" ht="12.75" customHeight="1" x14ac:dyDescent="0.15">
      <c r="AT295" s="99"/>
    </row>
    <row r="296" spans="11:46" ht="12.75" customHeight="1" x14ac:dyDescent="0.15">
      <c r="AT296" s="99"/>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416"/>
      <c r="B1" s="420" t="str">
        <f>IF(AND(基本情報!E8="",基本情報!M8="",基本情報!U8=""),"","ユーザ様メモ　・・・")</f>
        <v/>
      </c>
      <c r="C1" s="895" t="str">
        <f>IF($B$1="","",基本情報!C8&amp;"：")</f>
        <v/>
      </c>
      <c r="D1" s="895"/>
      <c r="E1" s="416"/>
      <c r="F1" s="416"/>
      <c r="G1" s="416"/>
      <c r="H1" s="876" t="str">
        <f>IF($B$1="","",基本情報!E8)</f>
        <v/>
      </c>
      <c r="I1" s="876"/>
      <c r="J1" s="876"/>
      <c r="K1" s="876"/>
      <c r="L1" s="876"/>
      <c r="M1" s="876"/>
      <c r="N1" s="876"/>
      <c r="O1" s="877" t="str">
        <f>IF($B$1="","",基本情報!K8&amp;"：")</f>
        <v/>
      </c>
      <c r="P1" s="877"/>
      <c r="Q1" s="877"/>
      <c r="R1" s="876" t="str">
        <f>IF($B$1="","",基本情報!M8)</f>
        <v/>
      </c>
      <c r="S1" s="876"/>
      <c r="T1" s="876"/>
      <c r="U1" s="876"/>
      <c r="V1" s="876"/>
      <c r="W1" s="876"/>
      <c r="X1" s="876"/>
      <c r="Y1" s="877" t="str">
        <f>IF($B$1="","",基本情報!S8&amp;"：")</f>
        <v/>
      </c>
      <c r="Z1" s="877"/>
      <c r="AA1" s="877"/>
      <c r="AB1" s="876" t="str">
        <f>IF($B$1="","",基本情報!U8)</f>
        <v/>
      </c>
      <c r="AC1" s="876"/>
      <c r="AD1" s="876"/>
      <c r="AE1" s="876"/>
      <c r="AF1" s="876"/>
      <c r="AG1" s="876"/>
      <c r="AH1" s="877" t="s">
        <v>1049</v>
      </c>
      <c r="AI1" s="877"/>
    </row>
    <row r="2" spans="1:39" ht="20.25" customHeight="1" x14ac:dyDescent="0.15">
      <c r="B2" s="416" t="str">
        <f>基本情報!C4&amp;"　：　"&amp;IF(基本情報!E4="","",基本情報!E4&amp;"　殿")</f>
        <v>貴 社 名　：　</v>
      </c>
      <c r="C2" s="12"/>
      <c r="D2" s="884" t="s">
        <v>359</v>
      </c>
      <c r="E2" s="885"/>
      <c r="F2" s="885"/>
      <c r="G2" s="885"/>
      <c r="H2" s="886"/>
      <c r="I2" s="882" t="s">
        <v>335</v>
      </c>
      <c r="J2" s="860"/>
      <c r="K2" s="861"/>
      <c r="L2" s="862"/>
      <c r="M2" s="863"/>
      <c r="N2" s="863"/>
      <c r="O2" s="864"/>
      <c r="P2" s="882" t="s">
        <v>508</v>
      </c>
      <c r="Q2" s="860"/>
      <c r="R2" s="861"/>
      <c r="S2" s="862"/>
      <c r="T2" s="863"/>
      <c r="U2" s="864"/>
      <c r="V2" s="868" t="s">
        <v>332</v>
      </c>
      <c r="W2" s="868"/>
      <c r="X2" s="870"/>
      <c r="Y2" s="871"/>
      <c r="Z2" s="871"/>
      <c r="AA2" s="871"/>
      <c r="AB2" s="872"/>
      <c r="AC2" s="868" t="s">
        <v>333</v>
      </c>
      <c r="AD2" s="868"/>
      <c r="AE2" s="870"/>
      <c r="AF2" s="871"/>
      <c r="AG2" s="871"/>
      <c r="AH2" s="871"/>
      <c r="AI2" s="872"/>
    </row>
    <row r="3" spans="1:39" ht="20.25" customHeight="1" x14ac:dyDescent="0.15">
      <c r="B3" s="416" t="str">
        <f>基本情報!K4&amp;"　：　"&amp;IF(基本情報!M4="","",基本情報!M4)</f>
        <v>貴部署名　：　</v>
      </c>
      <c r="C3" s="12"/>
      <c r="D3" s="887"/>
      <c r="E3" s="888"/>
      <c r="F3" s="888"/>
      <c r="G3" s="888"/>
      <c r="H3" s="889"/>
      <c r="I3" s="890" t="str">
        <f>IF(基本情報!O6="有り",御発注用仕様書!AM3,御発注用仕様書!AL3)</f>
        <v>－</v>
      </c>
      <c r="J3" s="891"/>
      <c r="K3" s="892"/>
      <c r="L3" s="862"/>
      <c r="M3" s="863"/>
      <c r="N3" s="863"/>
      <c r="O3" s="863"/>
      <c r="P3" s="863"/>
      <c r="Q3" s="863"/>
      <c r="R3" s="863"/>
      <c r="S3" s="863"/>
      <c r="T3" s="863"/>
      <c r="U3" s="864"/>
      <c r="V3" s="869"/>
      <c r="W3" s="869"/>
      <c r="X3" s="873"/>
      <c r="Y3" s="874"/>
      <c r="Z3" s="874"/>
      <c r="AA3" s="874"/>
      <c r="AB3" s="875"/>
      <c r="AC3" s="869"/>
      <c r="AD3" s="869"/>
      <c r="AE3" s="873"/>
      <c r="AF3" s="874"/>
      <c r="AG3" s="874"/>
      <c r="AH3" s="874"/>
      <c r="AI3" s="875"/>
      <c r="AL3" s="340" t="s">
        <v>874</v>
      </c>
      <c r="AM3" s="340" t="s">
        <v>875</v>
      </c>
    </row>
    <row r="4" spans="1:39" ht="20.25" customHeight="1" x14ac:dyDescent="0.15">
      <c r="B4" s="416" t="str">
        <f>基本情報!S4&amp;"　：　"&amp;IF(基本情報!U4="","",基本情報!U4&amp;"　様")</f>
        <v>ご担当者名　：　</v>
      </c>
      <c r="C4" s="12"/>
      <c r="D4" s="893" t="s">
        <v>513</v>
      </c>
      <c r="E4" s="894"/>
      <c r="F4" s="894"/>
      <c r="G4" s="894"/>
      <c r="H4" s="894"/>
      <c r="I4" s="878"/>
      <c r="J4" s="879"/>
      <c r="K4" s="879"/>
      <c r="L4" s="879"/>
      <c r="M4" s="879"/>
      <c r="N4" s="879"/>
      <c r="O4" s="879"/>
      <c r="P4" s="879"/>
      <c r="Q4" s="879"/>
      <c r="R4" s="879"/>
      <c r="S4" s="879"/>
      <c r="T4" s="879"/>
      <c r="U4" s="879"/>
      <c r="V4" s="879"/>
      <c r="W4" s="879"/>
      <c r="X4" s="879"/>
      <c r="Y4" s="879"/>
      <c r="Z4" s="879"/>
      <c r="AA4" s="879"/>
      <c r="AB4" s="879"/>
      <c r="AC4" s="879"/>
      <c r="AD4" s="879"/>
      <c r="AE4" s="879"/>
      <c r="AF4" s="879"/>
      <c r="AG4" s="879"/>
      <c r="AH4" s="879"/>
      <c r="AI4" s="880"/>
      <c r="AK4" s="99" t="s">
        <v>514</v>
      </c>
    </row>
    <row r="5" spans="1:39" s="177" customFormat="1" ht="14.25" customHeight="1" x14ac:dyDescent="0.15">
      <c r="A5" s="146"/>
      <c r="B5" s="223" t="str">
        <f>IF(OR(仕様書作成!R6&lt;&gt;"",仕様書作成!Z6&lt;&gt;""),AK5,IF(COUNTIF(B6:B47,"*ポートプラグ*")&gt;0,$AK$4,""))</f>
        <v/>
      </c>
      <c r="C5" s="151" t="s">
        <v>516</v>
      </c>
      <c r="D5" s="151" t="s">
        <v>334</v>
      </c>
      <c r="E5" s="216"/>
      <c r="F5" s="216"/>
      <c r="G5" s="216"/>
      <c r="H5" s="573" t="s">
        <v>331</v>
      </c>
      <c r="I5" s="574"/>
      <c r="J5" s="147">
        <v>1</v>
      </c>
      <c r="K5" s="152">
        <v>2</v>
      </c>
      <c r="L5" s="147">
        <v>3</v>
      </c>
      <c r="M5" s="152">
        <v>4</v>
      </c>
      <c r="N5" s="147">
        <v>5</v>
      </c>
      <c r="O5" s="152">
        <v>6</v>
      </c>
      <c r="P5" s="147">
        <v>7</v>
      </c>
      <c r="Q5" s="152">
        <v>8</v>
      </c>
      <c r="R5" s="147">
        <v>9</v>
      </c>
      <c r="S5" s="152">
        <v>10</v>
      </c>
      <c r="T5" s="147">
        <v>11</v>
      </c>
      <c r="U5" s="152">
        <v>12</v>
      </c>
      <c r="V5" s="147">
        <v>13</v>
      </c>
      <c r="W5" s="152">
        <v>14</v>
      </c>
      <c r="X5" s="147">
        <v>15</v>
      </c>
      <c r="Y5" s="152">
        <v>16</v>
      </c>
      <c r="Z5" s="147">
        <v>17</v>
      </c>
      <c r="AA5" s="152">
        <v>18</v>
      </c>
      <c r="AB5" s="147">
        <v>19</v>
      </c>
      <c r="AC5" s="152">
        <v>20</v>
      </c>
      <c r="AD5" s="147">
        <v>21</v>
      </c>
      <c r="AE5" s="152">
        <v>22</v>
      </c>
      <c r="AF5" s="147">
        <v>23</v>
      </c>
      <c r="AG5" s="152">
        <v>24</v>
      </c>
      <c r="AH5" s="572" t="s">
        <v>52</v>
      </c>
      <c r="AI5" s="574"/>
      <c r="AK5" s="99" t="s">
        <v>796</v>
      </c>
    </row>
    <row r="6" spans="1:39" ht="18.75" customHeight="1" x14ac:dyDescent="0.15">
      <c r="A6" s="148">
        <v>1</v>
      </c>
      <c r="B6" s="153" t="str">
        <f>IF(ISERROR(発注情報!L251)=TRUE,"",IF(OR(発注情報!L251="",発注情報!L251=0),"",IF(発注情報!K251=発注情報!$K$126,発注情報!L251&amp;" (SUP.)",IF(発注情報!K251=発注情報!$K$127,発注情報!L251&amp;" (EXH.)",発注情報!L251))))</f>
        <v>必須項目に入力漏れがあります</v>
      </c>
      <c r="C6" s="154">
        <f>IF(ISERROR(発注情報!M251)=TRUE,"",IF(OR(発注情報!M251="",発注情報!M251=0),"",発注情報!M251))</f>
        <v>1</v>
      </c>
      <c r="D6" s="154">
        <f>IF(C6="","",C6*発注情報!$D$2)</f>
        <v>1</v>
      </c>
      <c r="E6" s="217" t="str">
        <f>IF(ISERROR(発注情報!O161)=TRUE,"",IF(OR(発注情報!O161="",発注情報!O161=0),"",発注情報!O161))</f>
        <v/>
      </c>
      <c r="F6" s="217" t="str">
        <f>IF(ISERROR(発注情報!P161)=TRUE,"",IF(OR(発注情報!P161="",発注情報!P161=0),"",発注情報!P161))</f>
        <v/>
      </c>
      <c r="G6" s="217" t="str">
        <f>IF(ISERROR(発注情報!Q161)=TRUE,"",IF(OR(発注情報!Q161="",発注情報!Q161=0),"",発注情報!Q161))</f>
        <v/>
      </c>
      <c r="H6" s="860" t="s">
        <v>53</v>
      </c>
      <c r="I6" s="861"/>
      <c r="J6" s="232" t="str">
        <f>IF(仕様書作成!K12="","",仕様書作成!K12)</f>
        <v/>
      </c>
      <c r="K6" s="232" t="str">
        <f>IF(仕様書作成!L12="","",仕様書作成!L12)</f>
        <v/>
      </c>
      <c r="L6" s="232" t="str">
        <f>IF(仕様書作成!M12="","",仕様書作成!M12)</f>
        <v/>
      </c>
      <c r="M6" s="232" t="str">
        <f>IF(仕様書作成!N12="","",仕様書作成!N12)</f>
        <v/>
      </c>
      <c r="N6" s="232" t="str">
        <f>IF(仕様書作成!O12="","",仕様書作成!O12)</f>
        <v/>
      </c>
      <c r="O6" s="232" t="str">
        <f>IF(仕様書作成!P12="","",仕様書作成!P12)</f>
        <v/>
      </c>
      <c r="P6" s="232" t="str">
        <f>IF(仕様書作成!Q12="","",仕様書作成!Q12)</f>
        <v/>
      </c>
      <c r="Q6" s="232" t="str">
        <f>IF(仕様書作成!R12="","",仕様書作成!R12)</f>
        <v/>
      </c>
      <c r="R6" s="232" t="str">
        <f>IF(仕様書作成!S12="","",仕様書作成!S12)</f>
        <v/>
      </c>
      <c r="S6" s="232" t="str">
        <f>IF(仕様書作成!T12="","",仕様書作成!T12)</f>
        <v/>
      </c>
      <c r="T6" s="232" t="str">
        <f>IF(仕様書作成!U12="","",仕様書作成!U12)</f>
        <v/>
      </c>
      <c r="U6" s="232" t="str">
        <f>IF(仕様書作成!V12="","",仕様書作成!V12)</f>
        <v/>
      </c>
      <c r="V6" s="232" t="str">
        <f>IF(仕様書作成!W12="","",仕様書作成!W12)</f>
        <v/>
      </c>
      <c r="W6" s="232" t="str">
        <f>IF(仕様書作成!X12="","",仕様書作成!X12)</f>
        <v/>
      </c>
      <c r="X6" s="232" t="str">
        <f>IF(仕様書作成!Y12="","",仕様書作成!Y12)</f>
        <v/>
      </c>
      <c r="Y6" s="232" t="str">
        <f>IF(仕様書作成!Z12="","",仕様書作成!Z12)</f>
        <v/>
      </c>
      <c r="Z6" s="232" t="str">
        <f>IF(仕様書作成!AA12="","",仕様書作成!AA12)</f>
        <v/>
      </c>
      <c r="AA6" s="232" t="str">
        <f>IF(仕様書作成!AB12="","",仕様書作成!AB12)</f>
        <v/>
      </c>
      <c r="AB6" s="232" t="str">
        <f>IF(仕様書作成!AC12="","",仕様書作成!AC12)</f>
        <v/>
      </c>
      <c r="AC6" s="232" t="str">
        <f>IF(仕様書作成!AD12="","",仕様書作成!AD12)</f>
        <v/>
      </c>
      <c r="AD6" s="232" t="str">
        <f>IF(仕様書作成!AE12="","",仕様書作成!AE12)</f>
        <v/>
      </c>
      <c r="AE6" s="232" t="str">
        <f>IF(仕様書作成!AF12="","",仕様書作成!AF12)</f>
        <v/>
      </c>
      <c r="AF6" s="232" t="str">
        <f>IF(仕様書作成!AG12="","",仕様書作成!AG12)</f>
        <v/>
      </c>
      <c r="AG6" s="233" t="str">
        <f>IF(仕様書作成!AH12="","",仕様書作成!AH12)</f>
        <v/>
      </c>
      <c r="AH6" s="860" t="s">
        <v>54</v>
      </c>
      <c r="AI6" s="861"/>
    </row>
    <row r="7" spans="1:39" ht="18.75" customHeight="1" x14ac:dyDescent="0.15">
      <c r="A7" s="148">
        <v>2</v>
      </c>
      <c r="B7" s="153" t="str">
        <f>IF(ISERROR(発注情報!L252)=TRUE,"",IF(OR(発注情報!L252="",発注情報!L252=0),"",IF(発注情報!K252=発注情報!$K$126,発注情報!L252&amp;" (SUP.)",IF(発注情報!K252=発注情報!$K$127,発注情報!L252&amp;" (EXH.)",発注情報!L252))))</f>
        <v/>
      </c>
      <c r="C7" s="154" t="str">
        <f>IF(ISERROR(発注情報!M252)=TRUE,"",IF(OR(発注情報!M252="",発注情報!M252=0),"",発注情報!M252))</f>
        <v/>
      </c>
      <c r="D7" s="154" t="str">
        <f>IF(C7="","",C7*発注情報!$D$2)</f>
        <v/>
      </c>
      <c r="E7" s="217" t="str">
        <f>IF(ISERROR(発注情報!O252)=TRUE,"",IF(OR(発注情報!O252="",発注情報!O252=0),"",発注情報!O252))</f>
        <v/>
      </c>
      <c r="F7" s="217" t="str">
        <f>IF(ISERROR(発注情報!P252)=TRUE,"",IF(OR(発注情報!P252="",発注情報!P252=0),"",発注情報!P252))</f>
        <v/>
      </c>
      <c r="G7" s="217" t="str">
        <f>IF(ISERROR(発注情報!Q252)=TRUE,"",IF(OR(発注情報!Q252="",発注情報!Q252=0),"",発注情報!Q252))</f>
        <v/>
      </c>
      <c r="H7" s="155" t="str">
        <f>IF(ISERROR(発注情報!R252)=TRUE,"",IF(OR(発注情報!R252="",発注情報!R252=0),"",発注情報!R252))</f>
        <v/>
      </c>
      <c r="I7" s="156" t="str">
        <f>IF(ISERROR(発注情報!S252)=TRUE,"",IF(OR(発注情報!S252="",発注情報!S252=0),"",発注情報!S252))</f>
        <v/>
      </c>
      <c r="J7" s="157" t="str">
        <f>IF(ISERROR(発注情報!T252)=TRUE,"",IF(OR(発注情報!T252="",発注情報!T252=0),"",発注情報!T252))</f>
        <v/>
      </c>
      <c r="K7" s="106" t="str">
        <f>IF(ISERROR(発注情報!U252)=TRUE,"",IF(OR(発注情報!U252="",発注情報!U252=0),"",発注情報!U252))</f>
        <v/>
      </c>
      <c r="L7" s="157" t="str">
        <f>IF(ISERROR(発注情報!V252)=TRUE,"",IF(OR(発注情報!V252="",発注情報!V252=0),"",発注情報!V252))</f>
        <v/>
      </c>
      <c r="M7" s="106" t="str">
        <f>IF(ISERROR(発注情報!W252)=TRUE,"",IF(OR(発注情報!W252="",発注情報!W252=0),"",発注情報!W252))</f>
        <v/>
      </c>
      <c r="N7" s="157" t="str">
        <f>IF(ISERROR(発注情報!X252)=TRUE,"",IF(OR(発注情報!X252="",発注情報!X252=0),"",発注情報!X252))</f>
        <v/>
      </c>
      <c r="O7" s="106" t="str">
        <f>IF(ISERROR(発注情報!Y252)=TRUE,"",IF(OR(発注情報!Y252="",発注情報!Y252=0),"",発注情報!Y252))</f>
        <v/>
      </c>
      <c r="P7" s="157" t="str">
        <f>IF(ISERROR(発注情報!Z252)=TRUE,"",IF(OR(発注情報!Z252="",発注情報!Z252=0),"",発注情報!Z252))</f>
        <v/>
      </c>
      <c r="Q7" s="106" t="str">
        <f>IF(ISERROR(発注情報!AA252)=TRUE,"",IF(OR(発注情報!AA252="",発注情報!AA252=0),"",発注情報!AA252))</f>
        <v/>
      </c>
      <c r="R7" s="157" t="str">
        <f>IF(ISERROR(発注情報!AB252)=TRUE,"",IF(OR(発注情報!AB252="",発注情報!AB252=0),"",発注情報!AB252))</f>
        <v/>
      </c>
      <c r="S7" s="106" t="str">
        <f>IF(ISERROR(発注情報!AC252)=TRUE,"",IF(OR(発注情報!AC252="",発注情報!AC252=0),"",発注情報!AC252))</f>
        <v/>
      </c>
      <c r="T7" s="157" t="str">
        <f>IF(ISERROR(発注情報!AD252)=TRUE,"",IF(OR(発注情報!AD252="",発注情報!AD252=0),"",発注情報!AD252))</f>
        <v/>
      </c>
      <c r="U7" s="106" t="str">
        <f>IF(ISERROR(発注情報!AE252)=TRUE,"",IF(OR(発注情報!AE252="",発注情報!AE252=0),"",発注情報!AE252))</f>
        <v/>
      </c>
      <c r="V7" s="157" t="str">
        <f>IF(ISERROR(発注情報!AF252)=TRUE,"",IF(OR(発注情報!AF252="",発注情報!AF252=0),"",発注情報!AF252))</f>
        <v/>
      </c>
      <c r="W7" s="106" t="str">
        <f>IF(ISERROR(発注情報!AG252)=TRUE,"",IF(OR(発注情報!AG252="",発注情報!AG252=0),"",発注情報!AG252))</f>
        <v/>
      </c>
      <c r="X7" s="157" t="str">
        <f>IF(ISERROR(発注情報!AH252)=TRUE,"",IF(OR(発注情報!AH252="",発注情報!AH252=0),"",発注情報!AH252))</f>
        <v/>
      </c>
      <c r="Y7" s="106" t="str">
        <f>IF(ISERROR(発注情報!AI252)=TRUE,"",IF(OR(発注情報!AI252="",発注情報!AI252=0),"",発注情報!AI252))</f>
        <v/>
      </c>
      <c r="Z7" s="157" t="str">
        <f>IF(ISERROR(発注情報!AJ252)=TRUE,"",IF(OR(発注情報!AJ252="",発注情報!AJ252=0),"",発注情報!AJ252))</f>
        <v/>
      </c>
      <c r="AA7" s="106" t="str">
        <f>IF(ISERROR(発注情報!AK252)=TRUE,"",IF(OR(発注情報!AK252="",発注情報!AK252=0),"",発注情報!AK252))</f>
        <v/>
      </c>
      <c r="AB7" s="157" t="str">
        <f>IF(ISERROR(発注情報!AL252)=TRUE,"",IF(OR(発注情報!AL252="",発注情報!AL252=0),"",発注情報!AL252))</f>
        <v/>
      </c>
      <c r="AC7" s="106" t="str">
        <f>IF(ISERROR(発注情報!AM252)=TRUE,"",IF(OR(発注情報!AM252="",発注情報!AM252=0),"",発注情報!AM252))</f>
        <v/>
      </c>
      <c r="AD7" s="157" t="str">
        <f>IF(ISERROR(発注情報!AN252)=TRUE,"",IF(OR(発注情報!AN252="",発注情報!AN252=0),"",発注情報!AN252))</f>
        <v/>
      </c>
      <c r="AE7" s="106" t="str">
        <f>IF(ISERROR(発注情報!AO252)=TRUE,"",IF(OR(発注情報!AO252="",発注情報!AO252=0),"",発注情報!AO252))</f>
        <v/>
      </c>
      <c r="AF7" s="157" t="str">
        <f>IF(ISERROR(発注情報!AP252)=TRUE,"",IF(OR(発注情報!AP252="",発注情報!AP252=0),"",発注情報!AP252))</f>
        <v/>
      </c>
      <c r="AG7" s="106" t="str">
        <f>IF(ISERROR(発注情報!AQ252)=TRUE,"",IF(OR(発注情報!AQ252="",発注情報!AQ252=0),"",発注情報!AQ252))</f>
        <v/>
      </c>
      <c r="AH7" s="155" t="str">
        <f>IF(ISERROR(発注情報!AR252)=TRUE,"",IF(OR(発注情報!AR252="",発注情報!AR252=0),"",発注情報!AR252))</f>
        <v/>
      </c>
      <c r="AI7" s="156" t="str">
        <f>IF(ISERROR(発注情報!AS252)=TRUE,"",IF(OR(発注情報!AS252="",発注情報!AS252=0),"",発注情報!AS252))</f>
        <v/>
      </c>
    </row>
    <row r="8" spans="1:39" ht="18.75" customHeight="1" x14ac:dyDescent="0.15">
      <c r="A8" s="158">
        <v>3</v>
      </c>
      <c r="B8" s="153" t="str">
        <f>IF(ISERROR(発注情報!L253)=TRUE,"",IF(OR(発注情報!L253="",発注情報!L253=0),"",IF(発注情報!K253=発注情報!$K$126,発注情報!L253&amp;" (SUP.)",IF(発注情報!K253=発注情報!$K$127,発注情報!L253&amp;" (EXH.)",発注情報!L253))))</f>
        <v/>
      </c>
      <c r="C8" s="154" t="str">
        <f>IF(ISERROR(発注情報!M253)=TRUE,"",IF(OR(発注情報!M253="",発注情報!M253=0),"",発注情報!M253))</f>
        <v/>
      </c>
      <c r="D8" s="154" t="str">
        <f>IF(C8="","",C8*発注情報!$D$2)</f>
        <v/>
      </c>
      <c r="E8" s="217" t="str">
        <f>IF(ISERROR(発注情報!O253)=TRUE,"",IF(OR(発注情報!O253="",発注情報!O253=0),"",発注情報!O253))</f>
        <v/>
      </c>
      <c r="F8" s="217" t="str">
        <f>IF(ISERROR(発注情報!P253)=TRUE,"",IF(OR(発注情報!P253="",発注情報!P253=0),"",発注情報!P253))</f>
        <v/>
      </c>
      <c r="G8" s="217" t="str">
        <f>IF(ISERROR(発注情報!Q253)=TRUE,"",IF(OR(発注情報!Q253="",発注情報!Q253=0),"",発注情報!Q253))</f>
        <v/>
      </c>
      <c r="H8" s="155" t="str">
        <f>IF(ISERROR(発注情報!R253)=TRUE,"",IF(OR(発注情報!R253="",発注情報!R253=0),"",発注情報!R253))</f>
        <v/>
      </c>
      <c r="I8" s="156" t="str">
        <f>IF(ISERROR(発注情報!S253)=TRUE,"",IF(OR(発注情報!S253="",発注情報!S253=0),"",発注情報!S253))</f>
        <v/>
      </c>
      <c r="J8" s="157" t="str">
        <f>IF(ISERROR(発注情報!T253)=TRUE,"",IF(OR(発注情報!T253="",発注情報!T253=0),"",発注情報!T253))</f>
        <v/>
      </c>
      <c r="K8" s="106" t="str">
        <f>IF(ISERROR(発注情報!U253)=TRUE,"",IF(OR(発注情報!U253="",発注情報!U253=0),"",発注情報!U253))</f>
        <v/>
      </c>
      <c r="L8" s="157" t="str">
        <f>IF(ISERROR(発注情報!V253)=TRUE,"",IF(OR(発注情報!V253="",発注情報!V253=0),"",発注情報!V253))</f>
        <v/>
      </c>
      <c r="M8" s="106" t="str">
        <f>IF(ISERROR(発注情報!W253)=TRUE,"",IF(OR(発注情報!W253="",発注情報!W253=0),"",発注情報!W253))</f>
        <v/>
      </c>
      <c r="N8" s="157" t="str">
        <f>IF(ISERROR(発注情報!X253)=TRUE,"",IF(OR(発注情報!X253="",発注情報!X253=0),"",発注情報!X253))</f>
        <v/>
      </c>
      <c r="O8" s="106" t="str">
        <f>IF(ISERROR(発注情報!Y253)=TRUE,"",IF(OR(発注情報!Y253="",発注情報!Y253=0),"",発注情報!Y253))</f>
        <v/>
      </c>
      <c r="P8" s="157" t="str">
        <f>IF(ISERROR(発注情報!Z253)=TRUE,"",IF(OR(発注情報!Z253="",発注情報!Z253=0),"",発注情報!Z253))</f>
        <v/>
      </c>
      <c r="Q8" s="106" t="str">
        <f>IF(ISERROR(発注情報!AA253)=TRUE,"",IF(OR(発注情報!AA253="",発注情報!AA253=0),"",発注情報!AA253))</f>
        <v/>
      </c>
      <c r="R8" s="157" t="str">
        <f>IF(ISERROR(発注情報!AB253)=TRUE,"",IF(OR(発注情報!AB253="",発注情報!AB253=0),"",発注情報!AB253))</f>
        <v/>
      </c>
      <c r="S8" s="106" t="str">
        <f>IF(ISERROR(発注情報!AC253)=TRUE,"",IF(OR(発注情報!AC253="",発注情報!AC253=0),"",発注情報!AC253))</f>
        <v/>
      </c>
      <c r="T8" s="157" t="str">
        <f>IF(ISERROR(発注情報!AD253)=TRUE,"",IF(OR(発注情報!AD253="",発注情報!AD253=0),"",発注情報!AD253))</f>
        <v/>
      </c>
      <c r="U8" s="106" t="str">
        <f>IF(ISERROR(発注情報!AE253)=TRUE,"",IF(OR(発注情報!AE253="",発注情報!AE253=0),"",発注情報!AE253))</f>
        <v/>
      </c>
      <c r="V8" s="157" t="str">
        <f>IF(ISERROR(発注情報!AF253)=TRUE,"",IF(OR(発注情報!AF253="",発注情報!AF253=0),"",発注情報!AF253))</f>
        <v/>
      </c>
      <c r="W8" s="106" t="str">
        <f>IF(ISERROR(発注情報!AG253)=TRUE,"",IF(OR(発注情報!AG253="",発注情報!AG253=0),"",発注情報!AG253))</f>
        <v/>
      </c>
      <c r="X8" s="157" t="str">
        <f>IF(ISERROR(発注情報!AH253)=TRUE,"",IF(OR(発注情報!AH253="",発注情報!AH253=0),"",発注情報!AH253))</f>
        <v/>
      </c>
      <c r="Y8" s="106" t="str">
        <f>IF(ISERROR(発注情報!AI253)=TRUE,"",IF(OR(発注情報!AI253="",発注情報!AI253=0),"",発注情報!AI253))</f>
        <v/>
      </c>
      <c r="Z8" s="157" t="str">
        <f>IF(ISERROR(発注情報!AJ253)=TRUE,"",IF(OR(発注情報!AJ253="",発注情報!AJ253=0),"",発注情報!AJ253))</f>
        <v/>
      </c>
      <c r="AA8" s="106" t="str">
        <f>IF(ISERROR(発注情報!AK253)=TRUE,"",IF(OR(発注情報!AK253="",発注情報!AK253=0),"",発注情報!AK253))</f>
        <v/>
      </c>
      <c r="AB8" s="157" t="str">
        <f>IF(ISERROR(発注情報!AL253)=TRUE,"",IF(OR(発注情報!AL253="",発注情報!AL253=0),"",発注情報!AL253))</f>
        <v/>
      </c>
      <c r="AC8" s="106" t="str">
        <f>IF(ISERROR(発注情報!AM253)=TRUE,"",IF(OR(発注情報!AM253="",発注情報!AM253=0),"",発注情報!AM253))</f>
        <v/>
      </c>
      <c r="AD8" s="157" t="str">
        <f>IF(ISERROR(発注情報!AN253)=TRUE,"",IF(OR(発注情報!AN253="",発注情報!AN253=0),"",発注情報!AN253))</f>
        <v/>
      </c>
      <c r="AE8" s="106" t="str">
        <f>IF(ISERROR(発注情報!AO253)=TRUE,"",IF(OR(発注情報!AO253="",発注情報!AO253=0),"",発注情報!AO253))</f>
        <v/>
      </c>
      <c r="AF8" s="157" t="str">
        <f>IF(ISERROR(発注情報!AP253)=TRUE,"",IF(OR(発注情報!AP253="",発注情報!AP253=0),"",発注情報!AP253))</f>
        <v/>
      </c>
      <c r="AG8" s="106" t="str">
        <f>IF(ISERROR(発注情報!AQ253)=TRUE,"",IF(OR(発注情報!AQ253="",発注情報!AQ253=0),"",発注情報!AQ253))</f>
        <v/>
      </c>
      <c r="AH8" s="155" t="str">
        <f>IF(ISERROR(発注情報!AR253)=TRUE,"",IF(OR(発注情報!AR253="",発注情報!AR253=0),"",発注情報!AR253))</f>
        <v/>
      </c>
      <c r="AI8" s="156" t="str">
        <f>IF(ISERROR(発注情報!AS253)=TRUE,"",IF(OR(発注情報!AS253="",発注情報!AS253=0),"",発注情報!AS253))</f>
        <v/>
      </c>
    </row>
    <row r="9" spans="1:39" ht="18.75" customHeight="1" x14ac:dyDescent="0.15">
      <c r="A9" s="148">
        <v>4</v>
      </c>
      <c r="B9" s="153" t="str">
        <f>IF(ISERROR(発注情報!L254)=TRUE,"",IF(OR(発注情報!L254="",発注情報!L254=0),"",IF(発注情報!K254=発注情報!$K$126,発注情報!L254&amp;" (SUP.)",IF(発注情報!K254=発注情報!$K$127,発注情報!L254&amp;" (EXH.)",発注情報!L254))))</f>
        <v/>
      </c>
      <c r="C9" s="154" t="str">
        <f>IF(ISERROR(発注情報!M254)=TRUE,"",IF(OR(発注情報!M254="",発注情報!M254=0),"",発注情報!M254))</f>
        <v/>
      </c>
      <c r="D9" s="154" t="str">
        <f>IF(C9="","",C9*発注情報!$D$2)</f>
        <v/>
      </c>
      <c r="E9" s="217" t="str">
        <f>IF(ISERROR(発注情報!O254)=TRUE,"",IF(OR(発注情報!O254="",発注情報!O254=0),"",発注情報!O254))</f>
        <v/>
      </c>
      <c r="F9" s="217" t="str">
        <f>IF(ISERROR(発注情報!P254)=TRUE,"",IF(OR(発注情報!P254="",発注情報!P254=0),"",発注情報!P254))</f>
        <v/>
      </c>
      <c r="G9" s="217" t="str">
        <f>IF(ISERROR(発注情報!Q254)=TRUE,"",IF(OR(発注情報!Q254="",発注情報!Q254=0),"",発注情報!Q254))</f>
        <v/>
      </c>
      <c r="H9" s="155" t="str">
        <f>IF(ISERROR(発注情報!R254)=TRUE,"",IF(OR(発注情報!R254="",発注情報!R254=0),"",発注情報!R254))</f>
        <v/>
      </c>
      <c r="I9" s="156" t="str">
        <f>IF(ISERROR(発注情報!S254)=TRUE,"",IF(OR(発注情報!S254="",発注情報!S254=0),"",発注情報!S254))</f>
        <v/>
      </c>
      <c r="J9" s="157" t="str">
        <f>IF(ISERROR(発注情報!T254)=TRUE,"",IF(OR(発注情報!T254="",発注情報!T254=0),"",発注情報!T254))</f>
        <v/>
      </c>
      <c r="K9" s="106" t="str">
        <f>IF(ISERROR(発注情報!U254)=TRUE,"",IF(OR(発注情報!U254="",発注情報!U254=0),"",発注情報!U254))</f>
        <v/>
      </c>
      <c r="L9" s="157" t="str">
        <f>IF(ISERROR(発注情報!V254)=TRUE,"",IF(OR(発注情報!V254="",発注情報!V254=0),"",発注情報!V254))</f>
        <v/>
      </c>
      <c r="M9" s="106" t="str">
        <f>IF(ISERROR(発注情報!W254)=TRUE,"",IF(OR(発注情報!W254="",発注情報!W254=0),"",発注情報!W254))</f>
        <v/>
      </c>
      <c r="N9" s="157" t="str">
        <f>IF(ISERROR(発注情報!X254)=TRUE,"",IF(OR(発注情報!X254="",発注情報!X254=0),"",発注情報!X254))</f>
        <v/>
      </c>
      <c r="O9" s="106" t="str">
        <f>IF(ISERROR(発注情報!Y254)=TRUE,"",IF(OR(発注情報!Y254="",発注情報!Y254=0),"",発注情報!Y254))</f>
        <v/>
      </c>
      <c r="P9" s="157" t="str">
        <f>IF(ISERROR(発注情報!Z254)=TRUE,"",IF(OR(発注情報!Z254="",発注情報!Z254=0),"",発注情報!Z254))</f>
        <v/>
      </c>
      <c r="Q9" s="106" t="str">
        <f>IF(ISERROR(発注情報!AA254)=TRUE,"",IF(OR(発注情報!AA254="",発注情報!AA254=0),"",発注情報!AA254))</f>
        <v/>
      </c>
      <c r="R9" s="157" t="str">
        <f>IF(ISERROR(発注情報!AB254)=TRUE,"",IF(OR(発注情報!AB254="",発注情報!AB254=0),"",発注情報!AB254))</f>
        <v/>
      </c>
      <c r="S9" s="106" t="str">
        <f>IF(ISERROR(発注情報!AC254)=TRUE,"",IF(OR(発注情報!AC254="",発注情報!AC254=0),"",発注情報!AC254))</f>
        <v/>
      </c>
      <c r="T9" s="157" t="str">
        <f>IF(ISERROR(発注情報!AD254)=TRUE,"",IF(OR(発注情報!AD254="",発注情報!AD254=0),"",発注情報!AD254))</f>
        <v/>
      </c>
      <c r="U9" s="106" t="str">
        <f>IF(ISERROR(発注情報!AE254)=TRUE,"",IF(OR(発注情報!AE254="",発注情報!AE254=0),"",発注情報!AE254))</f>
        <v/>
      </c>
      <c r="V9" s="157" t="str">
        <f>IF(ISERROR(発注情報!AF254)=TRUE,"",IF(OR(発注情報!AF254="",発注情報!AF254=0),"",発注情報!AF254))</f>
        <v/>
      </c>
      <c r="W9" s="106" t="str">
        <f>IF(ISERROR(発注情報!AG254)=TRUE,"",IF(OR(発注情報!AG254="",発注情報!AG254=0),"",発注情報!AG254))</f>
        <v/>
      </c>
      <c r="X9" s="157" t="str">
        <f>IF(ISERROR(発注情報!AH254)=TRUE,"",IF(OR(発注情報!AH254="",発注情報!AH254=0),"",発注情報!AH254))</f>
        <v/>
      </c>
      <c r="Y9" s="106" t="str">
        <f>IF(ISERROR(発注情報!AI254)=TRUE,"",IF(OR(発注情報!AI254="",発注情報!AI254=0),"",発注情報!AI254))</f>
        <v/>
      </c>
      <c r="Z9" s="157" t="str">
        <f>IF(ISERROR(発注情報!AJ254)=TRUE,"",IF(OR(発注情報!AJ254="",発注情報!AJ254=0),"",発注情報!AJ254))</f>
        <v/>
      </c>
      <c r="AA9" s="106" t="str">
        <f>IF(ISERROR(発注情報!AK254)=TRUE,"",IF(OR(発注情報!AK254="",発注情報!AK254=0),"",発注情報!AK254))</f>
        <v/>
      </c>
      <c r="AB9" s="157" t="str">
        <f>IF(ISERROR(発注情報!AL254)=TRUE,"",IF(OR(発注情報!AL254="",発注情報!AL254=0),"",発注情報!AL254))</f>
        <v/>
      </c>
      <c r="AC9" s="106" t="str">
        <f>IF(ISERROR(発注情報!AM254)=TRUE,"",IF(OR(発注情報!AM254="",発注情報!AM254=0),"",発注情報!AM254))</f>
        <v/>
      </c>
      <c r="AD9" s="157" t="str">
        <f>IF(ISERROR(発注情報!AN254)=TRUE,"",IF(OR(発注情報!AN254="",発注情報!AN254=0),"",発注情報!AN254))</f>
        <v/>
      </c>
      <c r="AE9" s="106" t="str">
        <f>IF(ISERROR(発注情報!AO254)=TRUE,"",IF(OR(発注情報!AO254="",発注情報!AO254=0),"",発注情報!AO254))</f>
        <v/>
      </c>
      <c r="AF9" s="157" t="str">
        <f>IF(ISERROR(発注情報!AP254)=TRUE,"",IF(OR(発注情報!AP254="",発注情報!AP254=0),"",発注情報!AP254))</f>
        <v/>
      </c>
      <c r="AG9" s="106" t="str">
        <f>IF(ISERROR(発注情報!AQ254)=TRUE,"",IF(OR(発注情報!AQ254="",発注情報!AQ254=0),"",発注情報!AQ254))</f>
        <v/>
      </c>
      <c r="AH9" s="155" t="str">
        <f>IF(ISERROR(発注情報!AR254)=TRUE,"",IF(OR(発注情報!AR254="",発注情報!AR254=0),"",発注情報!AR254))</f>
        <v/>
      </c>
      <c r="AI9" s="156" t="str">
        <f>IF(ISERROR(発注情報!AS254)=TRUE,"",IF(OR(発注情報!AS254="",発注情報!AS254=0),"",発注情報!AS254))</f>
        <v/>
      </c>
    </row>
    <row r="10" spans="1:39" ht="18.75" customHeight="1" x14ac:dyDescent="0.15">
      <c r="A10" s="158">
        <v>5</v>
      </c>
      <c r="B10" s="153" t="str">
        <f>IF(ISERROR(発注情報!L255)=TRUE,"",IF(OR(発注情報!L255="",発注情報!L255=0),"",IF(発注情報!K255=発注情報!$K$126,発注情報!L255&amp;" (SUP.)",IF(発注情報!K255=発注情報!$K$127,発注情報!L255&amp;" (EXH.)",発注情報!L255))))</f>
        <v/>
      </c>
      <c r="C10" s="154" t="str">
        <f>IF(ISERROR(発注情報!M255)=TRUE,"",IF(OR(発注情報!M255="",発注情報!M255=0),"",発注情報!M255))</f>
        <v/>
      </c>
      <c r="D10" s="154" t="str">
        <f>IF(C10="","",C10*発注情報!$D$2)</f>
        <v/>
      </c>
      <c r="E10" s="217" t="str">
        <f>IF(ISERROR(発注情報!O255)=TRUE,"",IF(OR(発注情報!O255="",発注情報!O255=0),"",発注情報!O255))</f>
        <v/>
      </c>
      <c r="F10" s="217" t="str">
        <f>IF(ISERROR(発注情報!P255)=TRUE,"",IF(OR(発注情報!P255="",発注情報!P255=0),"",発注情報!P255))</f>
        <v/>
      </c>
      <c r="G10" s="217" t="str">
        <f>IF(ISERROR(発注情報!Q255)=TRUE,"",IF(OR(発注情報!Q255="",発注情報!Q255=0),"",発注情報!Q255))</f>
        <v/>
      </c>
      <c r="H10" s="155" t="str">
        <f>IF(ISERROR(発注情報!R255)=TRUE,"",IF(OR(発注情報!R255="",発注情報!R255=0),"",発注情報!R255))</f>
        <v/>
      </c>
      <c r="I10" s="156" t="str">
        <f>IF(ISERROR(発注情報!S255)=TRUE,"",IF(OR(発注情報!S255="",発注情報!S255=0),"",発注情報!S255))</f>
        <v/>
      </c>
      <c r="J10" s="157" t="str">
        <f>IF(ISERROR(発注情報!T255)=TRUE,"",IF(OR(発注情報!T255="",発注情報!T255=0),"",発注情報!T255))</f>
        <v/>
      </c>
      <c r="K10" s="106" t="str">
        <f>IF(ISERROR(発注情報!U255)=TRUE,"",IF(OR(発注情報!U255="",発注情報!U255=0),"",発注情報!U255))</f>
        <v/>
      </c>
      <c r="L10" s="157" t="str">
        <f>IF(ISERROR(発注情報!V255)=TRUE,"",IF(OR(発注情報!V255="",発注情報!V255=0),"",発注情報!V255))</f>
        <v/>
      </c>
      <c r="M10" s="106" t="str">
        <f>IF(ISERROR(発注情報!W255)=TRUE,"",IF(OR(発注情報!W255="",発注情報!W255=0),"",発注情報!W255))</f>
        <v/>
      </c>
      <c r="N10" s="157" t="str">
        <f>IF(ISERROR(発注情報!X255)=TRUE,"",IF(OR(発注情報!X255="",発注情報!X255=0),"",発注情報!X255))</f>
        <v/>
      </c>
      <c r="O10" s="106" t="str">
        <f>IF(ISERROR(発注情報!Y255)=TRUE,"",IF(OR(発注情報!Y255="",発注情報!Y255=0),"",発注情報!Y255))</f>
        <v/>
      </c>
      <c r="P10" s="157" t="str">
        <f>IF(ISERROR(発注情報!Z255)=TRUE,"",IF(OR(発注情報!Z255="",発注情報!Z255=0),"",発注情報!Z255))</f>
        <v/>
      </c>
      <c r="Q10" s="106" t="str">
        <f>IF(ISERROR(発注情報!AA255)=TRUE,"",IF(OR(発注情報!AA255="",発注情報!AA255=0),"",発注情報!AA255))</f>
        <v/>
      </c>
      <c r="R10" s="157" t="str">
        <f>IF(ISERROR(発注情報!AB255)=TRUE,"",IF(OR(発注情報!AB255="",発注情報!AB255=0),"",発注情報!AB255))</f>
        <v/>
      </c>
      <c r="S10" s="106" t="str">
        <f>IF(ISERROR(発注情報!AC255)=TRUE,"",IF(OR(発注情報!AC255="",発注情報!AC255=0),"",発注情報!AC255))</f>
        <v/>
      </c>
      <c r="T10" s="157" t="str">
        <f>IF(ISERROR(発注情報!AD255)=TRUE,"",IF(OR(発注情報!AD255="",発注情報!AD255=0),"",発注情報!AD255))</f>
        <v/>
      </c>
      <c r="U10" s="106" t="str">
        <f>IF(ISERROR(発注情報!AE255)=TRUE,"",IF(OR(発注情報!AE255="",発注情報!AE255=0),"",発注情報!AE255))</f>
        <v/>
      </c>
      <c r="V10" s="157" t="str">
        <f>IF(ISERROR(発注情報!AF255)=TRUE,"",IF(OR(発注情報!AF255="",発注情報!AF255=0),"",発注情報!AF255))</f>
        <v/>
      </c>
      <c r="W10" s="106" t="str">
        <f>IF(ISERROR(発注情報!AG255)=TRUE,"",IF(OR(発注情報!AG255="",発注情報!AG255=0),"",発注情報!AG255))</f>
        <v/>
      </c>
      <c r="X10" s="157" t="str">
        <f>IF(ISERROR(発注情報!AH255)=TRUE,"",IF(OR(発注情報!AH255="",発注情報!AH255=0),"",発注情報!AH255))</f>
        <v/>
      </c>
      <c r="Y10" s="106" t="str">
        <f>IF(ISERROR(発注情報!AI255)=TRUE,"",IF(OR(発注情報!AI255="",発注情報!AI255=0),"",発注情報!AI255))</f>
        <v/>
      </c>
      <c r="Z10" s="157" t="str">
        <f>IF(ISERROR(発注情報!AJ255)=TRUE,"",IF(OR(発注情報!AJ255="",発注情報!AJ255=0),"",発注情報!AJ255))</f>
        <v/>
      </c>
      <c r="AA10" s="106" t="str">
        <f>IF(ISERROR(発注情報!AK255)=TRUE,"",IF(OR(発注情報!AK255="",発注情報!AK255=0),"",発注情報!AK255))</f>
        <v/>
      </c>
      <c r="AB10" s="157" t="str">
        <f>IF(ISERROR(発注情報!AL255)=TRUE,"",IF(OR(発注情報!AL255="",発注情報!AL255=0),"",発注情報!AL255))</f>
        <v/>
      </c>
      <c r="AC10" s="106" t="str">
        <f>IF(ISERROR(発注情報!AM255)=TRUE,"",IF(OR(発注情報!AM255="",発注情報!AM255=0),"",発注情報!AM255))</f>
        <v/>
      </c>
      <c r="AD10" s="157" t="str">
        <f>IF(ISERROR(発注情報!AN255)=TRUE,"",IF(OR(発注情報!AN255="",発注情報!AN255=0),"",発注情報!AN255))</f>
        <v/>
      </c>
      <c r="AE10" s="106" t="str">
        <f>IF(ISERROR(発注情報!AO255)=TRUE,"",IF(OR(発注情報!AO255="",発注情報!AO255=0),"",発注情報!AO255))</f>
        <v/>
      </c>
      <c r="AF10" s="157" t="str">
        <f>IF(ISERROR(発注情報!AP255)=TRUE,"",IF(OR(発注情報!AP255="",発注情報!AP255=0),"",発注情報!AP255))</f>
        <v/>
      </c>
      <c r="AG10" s="106" t="str">
        <f>IF(ISERROR(発注情報!AQ255)=TRUE,"",IF(OR(発注情報!AQ255="",発注情報!AQ255=0),"",発注情報!AQ255))</f>
        <v/>
      </c>
      <c r="AH10" s="155" t="str">
        <f>IF(ISERROR(発注情報!AR255)=TRUE,"",IF(OR(発注情報!AR255="",発注情報!AR255=0),"",発注情報!AR255))</f>
        <v/>
      </c>
      <c r="AI10" s="156" t="str">
        <f>IF(ISERROR(発注情報!AS255)=TRUE,"",IF(OR(発注情報!AS255="",発注情報!AS255=0),"",発注情報!AS255))</f>
        <v/>
      </c>
    </row>
    <row r="11" spans="1:39" ht="18.75" customHeight="1" x14ac:dyDescent="0.15">
      <c r="A11" s="148">
        <v>6</v>
      </c>
      <c r="B11" s="153" t="str">
        <f>IF(ISERROR(発注情報!L256)=TRUE,"",IF(OR(発注情報!L256="",発注情報!L256=0),"",IF(発注情報!K256=発注情報!$K$126,発注情報!L256&amp;" (SUP.)",IF(発注情報!K256=発注情報!$K$127,発注情報!L256&amp;" (EXH.)",発注情報!L256))))</f>
        <v/>
      </c>
      <c r="C11" s="154" t="str">
        <f>IF(ISERROR(発注情報!M256)=TRUE,"",IF(OR(発注情報!M256="",発注情報!M256=0),"",発注情報!M256))</f>
        <v/>
      </c>
      <c r="D11" s="154" t="str">
        <f>IF(C11="","",C11*発注情報!$D$2)</f>
        <v/>
      </c>
      <c r="E11" s="217" t="str">
        <f>IF(ISERROR(発注情報!O256)=TRUE,"",IF(OR(発注情報!O256="",発注情報!O256=0),"",発注情報!O256))</f>
        <v/>
      </c>
      <c r="F11" s="217" t="str">
        <f>IF(ISERROR(発注情報!P256)=TRUE,"",IF(OR(発注情報!P256="",発注情報!P256=0),"",発注情報!P256))</f>
        <v/>
      </c>
      <c r="G11" s="217" t="str">
        <f>IF(ISERROR(発注情報!Q256)=TRUE,"",IF(OR(発注情報!Q256="",発注情報!Q256=0),"",発注情報!Q256))</f>
        <v/>
      </c>
      <c r="H11" s="155" t="str">
        <f>IF(ISERROR(発注情報!R256)=TRUE,"",IF(OR(発注情報!R256="",発注情報!R256=0),"",発注情報!R256))</f>
        <v/>
      </c>
      <c r="I11" s="156" t="str">
        <f>IF(ISERROR(発注情報!S256)=TRUE,"",IF(OR(発注情報!S256="",発注情報!S256=0),"",発注情報!S256))</f>
        <v/>
      </c>
      <c r="J11" s="157" t="str">
        <f>IF(ISERROR(発注情報!T256)=TRUE,"",IF(OR(発注情報!T256="",発注情報!T256=0),"",発注情報!T256))</f>
        <v/>
      </c>
      <c r="K11" s="106" t="str">
        <f>IF(ISERROR(発注情報!U256)=TRUE,"",IF(OR(発注情報!U256="",発注情報!U256=0),"",発注情報!U256))</f>
        <v/>
      </c>
      <c r="L11" s="157" t="str">
        <f>IF(ISERROR(発注情報!V256)=TRUE,"",IF(OR(発注情報!V256="",発注情報!V256=0),"",発注情報!V256))</f>
        <v/>
      </c>
      <c r="M11" s="106" t="str">
        <f>IF(ISERROR(発注情報!W256)=TRUE,"",IF(OR(発注情報!W256="",発注情報!W256=0),"",発注情報!W256))</f>
        <v/>
      </c>
      <c r="N11" s="157" t="str">
        <f>IF(ISERROR(発注情報!X256)=TRUE,"",IF(OR(発注情報!X256="",発注情報!X256=0),"",発注情報!X256))</f>
        <v/>
      </c>
      <c r="O11" s="106" t="str">
        <f>IF(ISERROR(発注情報!Y256)=TRUE,"",IF(OR(発注情報!Y256="",発注情報!Y256=0),"",発注情報!Y256))</f>
        <v/>
      </c>
      <c r="P11" s="157" t="str">
        <f>IF(ISERROR(発注情報!Z256)=TRUE,"",IF(OR(発注情報!Z256="",発注情報!Z256=0),"",発注情報!Z256))</f>
        <v/>
      </c>
      <c r="Q11" s="106" t="str">
        <f>IF(ISERROR(発注情報!AA256)=TRUE,"",IF(OR(発注情報!AA256="",発注情報!AA256=0),"",発注情報!AA256))</f>
        <v/>
      </c>
      <c r="R11" s="157" t="str">
        <f>IF(ISERROR(発注情報!AB256)=TRUE,"",IF(OR(発注情報!AB256="",発注情報!AB256=0),"",発注情報!AB256))</f>
        <v/>
      </c>
      <c r="S11" s="106" t="str">
        <f>IF(ISERROR(発注情報!AC256)=TRUE,"",IF(OR(発注情報!AC256="",発注情報!AC256=0),"",発注情報!AC256))</f>
        <v/>
      </c>
      <c r="T11" s="157" t="str">
        <f>IF(ISERROR(発注情報!AD256)=TRUE,"",IF(OR(発注情報!AD256="",発注情報!AD256=0),"",発注情報!AD256))</f>
        <v/>
      </c>
      <c r="U11" s="106" t="str">
        <f>IF(ISERROR(発注情報!AE256)=TRUE,"",IF(OR(発注情報!AE256="",発注情報!AE256=0),"",発注情報!AE256))</f>
        <v/>
      </c>
      <c r="V11" s="157" t="str">
        <f>IF(ISERROR(発注情報!AF256)=TRUE,"",IF(OR(発注情報!AF256="",発注情報!AF256=0),"",発注情報!AF256))</f>
        <v/>
      </c>
      <c r="W11" s="106" t="str">
        <f>IF(ISERROR(発注情報!AG256)=TRUE,"",IF(OR(発注情報!AG256="",発注情報!AG256=0),"",発注情報!AG256))</f>
        <v/>
      </c>
      <c r="X11" s="157" t="str">
        <f>IF(ISERROR(発注情報!AH256)=TRUE,"",IF(OR(発注情報!AH256="",発注情報!AH256=0),"",発注情報!AH256))</f>
        <v/>
      </c>
      <c r="Y11" s="106" t="str">
        <f>IF(ISERROR(発注情報!AI256)=TRUE,"",IF(OR(発注情報!AI256="",発注情報!AI256=0),"",発注情報!AI256))</f>
        <v/>
      </c>
      <c r="Z11" s="157" t="str">
        <f>IF(ISERROR(発注情報!AJ256)=TRUE,"",IF(OR(発注情報!AJ256="",発注情報!AJ256=0),"",発注情報!AJ256))</f>
        <v/>
      </c>
      <c r="AA11" s="106" t="str">
        <f>IF(ISERROR(発注情報!AK256)=TRUE,"",IF(OR(発注情報!AK256="",発注情報!AK256=0),"",発注情報!AK256))</f>
        <v/>
      </c>
      <c r="AB11" s="157" t="str">
        <f>IF(ISERROR(発注情報!AL256)=TRUE,"",IF(OR(発注情報!AL256="",発注情報!AL256=0),"",発注情報!AL256))</f>
        <v/>
      </c>
      <c r="AC11" s="106" t="str">
        <f>IF(ISERROR(発注情報!AM256)=TRUE,"",IF(OR(発注情報!AM256="",発注情報!AM256=0),"",発注情報!AM256))</f>
        <v/>
      </c>
      <c r="AD11" s="157" t="str">
        <f>IF(ISERROR(発注情報!AN256)=TRUE,"",IF(OR(発注情報!AN256="",発注情報!AN256=0),"",発注情報!AN256))</f>
        <v/>
      </c>
      <c r="AE11" s="106" t="str">
        <f>IF(ISERROR(発注情報!AO256)=TRUE,"",IF(OR(発注情報!AO256="",発注情報!AO256=0),"",発注情報!AO256))</f>
        <v/>
      </c>
      <c r="AF11" s="157" t="str">
        <f>IF(ISERROR(発注情報!AP256)=TRUE,"",IF(OR(発注情報!AP256="",発注情報!AP256=0),"",発注情報!AP256))</f>
        <v/>
      </c>
      <c r="AG11" s="106" t="str">
        <f>IF(ISERROR(発注情報!AQ256)=TRUE,"",IF(OR(発注情報!AQ256="",発注情報!AQ256=0),"",発注情報!AQ256))</f>
        <v/>
      </c>
      <c r="AH11" s="155" t="str">
        <f>IF(ISERROR(発注情報!AR256)=TRUE,"",IF(OR(発注情報!AR256="",発注情報!AR256=0),"",発注情報!AR256))</f>
        <v/>
      </c>
      <c r="AI11" s="156" t="str">
        <f>IF(ISERROR(発注情報!AS256)=TRUE,"",IF(OR(発注情報!AS256="",発注情報!AS256=0),"",発注情報!AS256))</f>
        <v/>
      </c>
    </row>
    <row r="12" spans="1:39" ht="18.75" customHeight="1" x14ac:dyDescent="0.15">
      <c r="A12" s="158">
        <v>7</v>
      </c>
      <c r="B12" s="153" t="str">
        <f>IF(ISERROR(発注情報!L257)=TRUE,"",IF(OR(発注情報!L257="",発注情報!L257=0),"",IF(発注情報!K257=発注情報!$K$126,発注情報!L257&amp;" (SUP.)",IF(発注情報!K257=発注情報!$K$127,発注情報!L257&amp;" (EXH.)",発注情報!L257))))</f>
        <v/>
      </c>
      <c r="C12" s="154" t="str">
        <f>IF(ISERROR(発注情報!M257)=TRUE,"",IF(OR(発注情報!M257="",発注情報!M257=0),"",発注情報!M257))</f>
        <v/>
      </c>
      <c r="D12" s="154" t="str">
        <f>IF(C12="","",C12*発注情報!$D$2)</f>
        <v/>
      </c>
      <c r="E12" s="217" t="str">
        <f>IF(ISERROR(発注情報!O257)=TRUE,"",IF(OR(発注情報!O257="",発注情報!O257=0),"",発注情報!O257))</f>
        <v/>
      </c>
      <c r="F12" s="217" t="str">
        <f>IF(ISERROR(発注情報!P257)=TRUE,"",IF(OR(発注情報!P257="",発注情報!P257=0),"",発注情報!P257))</f>
        <v/>
      </c>
      <c r="G12" s="217" t="str">
        <f>IF(ISERROR(発注情報!Q257)=TRUE,"",IF(OR(発注情報!Q257="",発注情報!Q257=0),"",発注情報!Q257))</f>
        <v/>
      </c>
      <c r="H12" s="155" t="str">
        <f>IF(ISERROR(発注情報!R257)=TRUE,"",IF(OR(発注情報!R257="",発注情報!R257=0),"",発注情報!R257))</f>
        <v/>
      </c>
      <c r="I12" s="156" t="str">
        <f>IF(ISERROR(発注情報!S257)=TRUE,"",IF(OR(発注情報!S257="",発注情報!S257=0),"",発注情報!S257))</f>
        <v/>
      </c>
      <c r="J12" s="157" t="str">
        <f>IF(ISERROR(発注情報!T257)=TRUE,"",IF(OR(発注情報!T257="",発注情報!T257=0),"",発注情報!T257))</f>
        <v/>
      </c>
      <c r="K12" s="106" t="str">
        <f>IF(ISERROR(発注情報!U257)=TRUE,"",IF(OR(発注情報!U257="",発注情報!U257=0),"",発注情報!U257))</f>
        <v/>
      </c>
      <c r="L12" s="157" t="str">
        <f>IF(ISERROR(発注情報!V257)=TRUE,"",IF(OR(発注情報!V257="",発注情報!V257=0),"",発注情報!V257))</f>
        <v/>
      </c>
      <c r="M12" s="106" t="str">
        <f>IF(ISERROR(発注情報!W257)=TRUE,"",IF(OR(発注情報!W257="",発注情報!W257=0),"",発注情報!W257))</f>
        <v/>
      </c>
      <c r="N12" s="157" t="str">
        <f>IF(ISERROR(発注情報!X257)=TRUE,"",IF(OR(発注情報!X257="",発注情報!X257=0),"",発注情報!X257))</f>
        <v/>
      </c>
      <c r="O12" s="106" t="str">
        <f>IF(ISERROR(発注情報!Y257)=TRUE,"",IF(OR(発注情報!Y257="",発注情報!Y257=0),"",発注情報!Y257))</f>
        <v/>
      </c>
      <c r="P12" s="157" t="str">
        <f>IF(ISERROR(発注情報!Z257)=TRUE,"",IF(OR(発注情報!Z257="",発注情報!Z257=0),"",発注情報!Z257))</f>
        <v/>
      </c>
      <c r="Q12" s="106" t="str">
        <f>IF(ISERROR(発注情報!AA257)=TRUE,"",IF(OR(発注情報!AA257="",発注情報!AA257=0),"",発注情報!AA257))</f>
        <v/>
      </c>
      <c r="R12" s="157" t="str">
        <f>IF(ISERROR(発注情報!AB257)=TRUE,"",IF(OR(発注情報!AB257="",発注情報!AB257=0),"",発注情報!AB257))</f>
        <v/>
      </c>
      <c r="S12" s="106" t="str">
        <f>IF(ISERROR(発注情報!AC257)=TRUE,"",IF(OR(発注情報!AC257="",発注情報!AC257=0),"",発注情報!AC257))</f>
        <v/>
      </c>
      <c r="T12" s="157" t="str">
        <f>IF(ISERROR(発注情報!AD257)=TRUE,"",IF(OR(発注情報!AD257="",発注情報!AD257=0),"",発注情報!AD257))</f>
        <v/>
      </c>
      <c r="U12" s="106" t="str">
        <f>IF(ISERROR(発注情報!AE257)=TRUE,"",IF(OR(発注情報!AE257="",発注情報!AE257=0),"",発注情報!AE257))</f>
        <v/>
      </c>
      <c r="V12" s="157" t="str">
        <f>IF(ISERROR(発注情報!AF257)=TRUE,"",IF(OR(発注情報!AF257="",発注情報!AF257=0),"",発注情報!AF257))</f>
        <v/>
      </c>
      <c r="W12" s="106" t="str">
        <f>IF(ISERROR(発注情報!AG257)=TRUE,"",IF(OR(発注情報!AG257="",発注情報!AG257=0),"",発注情報!AG257))</f>
        <v/>
      </c>
      <c r="X12" s="157" t="str">
        <f>IF(ISERROR(発注情報!AH257)=TRUE,"",IF(OR(発注情報!AH257="",発注情報!AH257=0),"",発注情報!AH257))</f>
        <v/>
      </c>
      <c r="Y12" s="106" t="str">
        <f>IF(ISERROR(発注情報!AI257)=TRUE,"",IF(OR(発注情報!AI257="",発注情報!AI257=0),"",発注情報!AI257))</f>
        <v/>
      </c>
      <c r="Z12" s="157" t="str">
        <f>IF(ISERROR(発注情報!AJ257)=TRUE,"",IF(OR(発注情報!AJ257="",発注情報!AJ257=0),"",発注情報!AJ257))</f>
        <v/>
      </c>
      <c r="AA12" s="106" t="str">
        <f>IF(ISERROR(発注情報!AK257)=TRUE,"",IF(OR(発注情報!AK257="",発注情報!AK257=0),"",発注情報!AK257))</f>
        <v/>
      </c>
      <c r="AB12" s="157" t="str">
        <f>IF(ISERROR(発注情報!AL257)=TRUE,"",IF(OR(発注情報!AL257="",発注情報!AL257=0),"",発注情報!AL257))</f>
        <v/>
      </c>
      <c r="AC12" s="106" t="str">
        <f>IF(ISERROR(発注情報!AM257)=TRUE,"",IF(OR(発注情報!AM257="",発注情報!AM257=0),"",発注情報!AM257))</f>
        <v/>
      </c>
      <c r="AD12" s="157" t="str">
        <f>IF(ISERROR(発注情報!AN257)=TRUE,"",IF(OR(発注情報!AN257="",発注情報!AN257=0),"",発注情報!AN257))</f>
        <v/>
      </c>
      <c r="AE12" s="106" t="str">
        <f>IF(ISERROR(発注情報!AO257)=TRUE,"",IF(OR(発注情報!AO257="",発注情報!AO257=0),"",発注情報!AO257))</f>
        <v/>
      </c>
      <c r="AF12" s="157" t="str">
        <f>IF(ISERROR(発注情報!AP257)=TRUE,"",IF(OR(発注情報!AP257="",発注情報!AP257=0),"",発注情報!AP257))</f>
        <v/>
      </c>
      <c r="AG12" s="106" t="str">
        <f>IF(ISERROR(発注情報!AQ257)=TRUE,"",IF(OR(発注情報!AQ257="",発注情報!AQ257=0),"",発注情報!AQ257))</f>
        <v/>
      </c>
      <c r="AH12" s="155" t="str">
        <f>IF(ISERROR(発注情報!AR257)=TRUE,"",IF(OR(発注情報!AR257="",発注情報!AR257=0),"",発注情報!AR257))</f>
        <v/>
      </c>
      <c r="AI12" s="156" t="str">
        <f>IF(ISERROR(発注情報!AS257)=TRUE,"",IF(OR(発注情報!AS257="",発注情報!AS257=0),"",発注情報!AS257))</f>
        <v/>
      </c>
    </row>
    <row r="13" spans="1:39" ht="18.75" customHeight="1" x14ac:dyDescent="0.15">
      <c r="A13" s="148">
        <v>8</v>
      </c>
      <c r="B13" s="153" t="str">
        <f>IF(ISERROR(発注情報!L258)=TRUE,"",IF(OR(発注情報!L258="",発注情報!L258=0),"",IF(発注情報!K258=発注情報!$K$126,発注情報!L258&amp;" (SUP.)",IF(発注情報!K258=発注情報!$K$127,発注情報!L258&amp;" (EXH.)",発注情報!L258))))</f>
        <v/>
      </c>
      <c r="C13" s="154" t="str">
        <f>IF(ISERROR(発注情報!M258)=TRUE,"",IF(OR(発注情報!M258="",発注情報!M258=0),"",発注情報!M258))</f>
        <v/>
      </c>
      <c r="D13" s="154" t="str">
        <f>IF(C13="","",C13*発注情報!$D$2)</f>
        <v/>
      </c>
      <c r="E13" s="217" t="str">
        <f>IF(ISERROR(発注情報!O258)=TRUE,"",IF(OR(発注情報!O258="",発注情報!O258=0),"",発注情報!O258))</f>
        <v/>
      </c>
      <c r="F13" s="217" t="str">
        <f>IF(ISERROR(発注情報!P258)=TRUE,"",IF(OR(発注情報!P258="",発注情報!P258=0),"",発注情報!P258))</f>
        <v/>
      </c>
      <c r="G13" s="217" t="str">
        <f>IF(ISERROR(発注情報!Q258)=TRUE,"",IF(OR(発注情報!Q258="",発注情報!Q258=0),"",発注情報!Q258))</f>
        <v/>
      </c>
      <c r="H13" s="155" t="str">
        <f>IF(ISERROR(発注情報!R258)=TRUE,"",IF(OR(発注情報!R258="",発注情報!R258=0),"",発注情報!R258))</f>
        <v/>
      </c>
      <c r="I13" s="156" t="str">
        <f>IF(ISERROR(発注情報!S258)=TRUE,"",IF(OR(発注情報!S258="",発注情報!S258=0),"",発注情報!S258))</f>
        <v/>
      </c>
      <c r="J13" s="157" t="str">
        <f>IF(ISERROR(発注情報!T258)=TRUE,"",IF(OR(発注情報!T258="",発注情報!T258=0),"",発注情報!T258))</f>
        <v/>
      </c>
      <c r="K13" s="106" t="str">
        <f>IF(ISERROR(発注情報!U258)=TRUE,"",IF(OR(発注情報!U258="",発注情報!U258=0),"",発注情報!U258))</f>
        <v/>
      </c>
      <c r="L13" s="157" t="str">
        <f>IF(ISERROR(発注情報!V258)=TRUE,"",IF(OR(発注情報!V258="",発注情報!V258=0),"",発注情報!V258))</f>
        <v/>
      </c>
      <c r="M13" s="106" t="str">
        <f>IF(ISERROR(発注情報!W258)=TRUE,"",IF(OR(発注情報!W258="",発注情報!W258=0),"",発注情報!W258))</f>
        <v/>
      </c>
      <c r="N13" s="157" t="str">
        <f>IF(ISERROR(発注情報!X258)=TRUE,"",IF(OR(発注情報!X258="",発注情報!X258=0),"",発注情報!X258))</f>
        <v/>
      </c>
      <c r="O13" s="106" t="str">
        <f>IF(ISERROR(発注情報!Y258)=TRUE,"",IF(OR(発注情報!Y258="",発注情報!Y258=0),"",発注情報!Y258))</f>
        <v/>
      </c>
      <c r="P13" s="157" t="str">
        <f>IF(ISERROR(発注情報!Z258)=TRUE,"",IF(OR(発注情報!Z258="",発注情報!Z258=0),"",発注情報!Z258))</f>
        <v/>
      </c>
      <c r="Q13" s="106" t="str">
        <f>IF(ISERROR(発注情報!AA258)=TRUE,"",IF(OR(発注情報!AA258="",発注情報!AA258=0),"",発注情報!AA258))</f>
        <v/>
      </c>
      <c r="R13" s="157" t="str">
        <f>IF(ISERROR(発注情報!AB258)=TRUE,"",IF(OR(発注情報!AB258="",発注情報!AB258=0),"",発注情報!AB258))</f>
        <v/>
      </c>
      <c r="S13" s="106" t="str">
        <f>IF(ISERROR(発注情報!AC258)=TRUE,"",IF(OR(発注情報!AC258="",発注情報!AC258=0),"",発注情報!AC258))</f>
        <v/>
      </c>
      <c r="T13" s="157" t="str">
        <f>IF(ISERROR(発注情報!AD258)=TRUE,"",IF(OR(発注情報!AD258="",発注情報!AD258=0),"",発注情報!AD258))</f>
        <v/>
      </c>
      <c r="U13" s="106" t="str">
        <f>IF(ISERROR(発注情報!AE258)=TRUE,"",IF(OR(発注情報!AE258="",発注情報!AE258=0),"",発注情報!AE258))</f>
        <v/>
      </c>
      <c r="V13" s="157" t="str">
        <f>IF(ISERROR(発注情報!AF258)=TRUE,"",IF(OR(発注情報!AF258="",発注情報!AF258=0),"",発注情報!AF258))</f>
        <v/>
      </c>
      <c r="W13" s="106" t="str">
        <f>IF(ISERROR(発注情報!AG258)=TRUE,"",IF(OR(発注情報!AG258="",発注情報!AG258=0),"",発注情報!AG258))</f>
        <v/>
      </c>
      <c r="X13" s="157" t="str">
        <f>IF(ISERROR(発注情報!AH258)=TRUE,"",IF(OR(発注情報!AH258="",発注情報!AH258=0),"",発注情報!AH258))</f>
        <v/>
      </c>
      <c r="Y13" s="106" t="str">
        <f>IF(ISERROR(発注情報!AI258)=TRUE,"",IF(OR(発注情報!AI258="",発注情報!AI258=0),"",発注情報!AI258))</f>
        <v/>
      </c>
      <c r="Z13" s="157" t="str">
        <f>IF(ISERROR(発注情報!AJ258)=TRUE,"",IF(OR(発注情報!AJ258="",発注情報!AJ258=0),"",発注情報!AJ258))</f>
        <v/>
      </c>
      <c r="AA13" s="106" t="str">
        <f>IF(ISERROR(発注情報!AK258)=TRUE,"",IF(OR(発注情報!AK258="",発注情報!AK258=0),"",発注情報!AK258))</f>
        <v/>
      </c>
      <c r="AB13" s="157" t="str">
        <f>IF(ISERROR(発注情報!AL258)=TRUE,"",IF(OR(発注情報!AL258="",発注情報!AL258=0),"",発注情報!AL258))</f>
        <v/>
      </c>
      <c r="AC13" s="106" t="str">
        <f>IF(ISERROR(発注情報!AM258)=TRUE,"",IF(OR(発注情報!AM258="",発注情報!AM258=0),"",発注情報!AM258))</f>
        <v/>
      </c>
      <c r="AD13" s="157" t="str">
        <f>IF(ISERROR(発注情報!AN258)=TRUE,"",IF(OR(発注情報!AN258="",発注情報!AN258=0),"",発注情報!AN258))</f>
        <v/>
      </c>
      <c r="AE13" s="106" t="str">
        <f>IF(ISERROR(発注情報!AO258)=TRUE,"",IF(OR(発注情報!AO258="",発注情報!AO258=0),"",発注情報!AO258))</f>
        <v/>
      </c>
      <c r="AF13" s="157" t="str">
        <f>IF(ISERROR(発注情報!AP258)=TRUE,"",IF(OR(発注情報!AP258="",発注情報!AP258=0),"",発注情報!AP258))</f>
        <v/>
      </c>
      <c r="AG13" s="106" t="str">
        <f>IF(ISERROR(発注情報!AQ258)=TRUE,"",IF(OR(発注情報!AQ258="",発注情報!AQ258=0),"",発注情報!AQ258))</f>
        <v/>
      </c>
      <c r="AH13" s="155" t="str">
        <f>IF(ISERROR(発注情報!AR258)=TRUE,"",IF(OR(発注情報!AR258="",発注情報!AR258=0),"",発注情報!AR258))</f>
        <v/>
      </c>
      <c r="AI13" s="156" t="str">
        <f>IF(ISERROR(発注情報!AS258)=TRUE,"",IF(OR(発注情報!AS258="",発注情報!AS258=0),"",発注情報!AS258))</f>
        <v/>
      </c>
    </row>
    <row r="14" spans="1:39" ht="18.75" customHeight="1" x14ac:dyDescent="0.15">
      <c r="A14" s="158">
        <v>9</v>
      </c>
      <c r="B14" s="153" t="str">
        <f>IF(ISERROR(発注情報!L259)=TRUE,"",IF(OR(発注情報!L259="",発注情報!L259=0),"",IF(発注情報!K259=発注情報!$K$126,発注情報!L259&amp;" (SUP.)",IF(発注情報!K259=発注情報!$K$127,発注情報!L259&amp;" (EXH.)",発注情報!L259))))</f>
        <v/>
      </c>
      <c r="C14" s="154" t="str">
        <f>IF(ISERROR(発注情報!M259)=TRUE,"",IF(OR(発注情報!M259="",発注情報!M259=0),"",発注情報!M259))</f>
        <v/>
      </c>
      <c r="D14" s="154" t="str">
        <f>IF(C14="","",C14*発注情報!$D$2)</f>
        <v/>
      </c>
      <c r="E14" s="217" t="str">
        <f>IF(ISERROR(発注情報!O259)=TRUE,"",IF(OR(発注情報!O259="",発注情報!O259=0),"",発注情報!O259))</f>
        <v/>
      </c>
      <c r="F14" s="217" t="str">
        <f>IF(ISERROR(発注情報!P259)=TRUE,"",IF(OR(発注情報!P259="",発注情報!P259=0),"",発注情報!P259))</f>
        <v/>
      </c>
      <c r="G14" s="217" t="str">
        <f>IF(ISERROR(発注情報!Q259)=TRUE,"",IF(OR(発注情報!Q259="",発注情報!Q259=0),"",発注情報!Q259))</f>
        <v/>
      </c>
      <c r="H14" s="155" t="str">
        <f>IF(ISERROR(発注情報!R259)=TRUE,"",IF(OR(発注情報!R259="",発注情報!R259=0),"",発注情報!R259))</f>
        <v/>
      </c>
      <c r="I14" s="156" t="str">
        <f>IF(ISERROR(発注情報!S259)=TRUE,"",IF(OR(発注情報!S259="",発注情報!S259=0),"",発注情報!S259))</f>
        <v/>
      </c>
      <c r="J14" s="157" t="str">
        <f>IF(ISERROR(発注情報!T259)=TRUE,"",IF(OR(発注情報!T259="",発注情報!T259=0),"",発注情報!T259))</f>
        <v/>
      </c>
      <c r="K14" s="106" t="str">
        <f>IF(ISERROR(発注情報!U259)=TRUE,"",IF(OR(発注情報!U259="",発注情報!U259=0),"",発注情報!U259))</f>
        <v/>
      </c>
      <c r="L14" s="157" t="str">
        <f>IF(ISERROR(発注情報!V259)=TRUE,"",IF(OR(発注情報!V259="",発注情報!V259=0),"",発注情報!V259))</f>
        <v/>
      </c>
      <c r="M14" s="106" t="str">
        <f>IF(ISERROR(発注情報!W259)=TRUE,"",IF(OR(発注情報!W259="",発注情報!W259=0),"",発注情報!W259))</f>
        <v/>
      </c>
      <c r="N14" s="157" t="str">
        <f>IF(ISERROR(発注情報!X259)=TRUE,"",IF(OR(発注情報!X259="",発注情報!X259=0),"",発注情報!X259))</f>
        <v/>
      </c>
      <c r="O14" s="106" t="str">
        <f>IF(ISERROR(発注情報!Y259)=TRUE,"",IF(OR(発注情報!Y259="",発注情報!Y259=0),"",発注情報!Y259))</f>
        <v/>
      </c>
      <c r="P14" s="157" t="str">
        <f>IF(ISERROR(発注情報!Z259)=TRUE,"",IF(OR(発注情報!Z259="",発注情報!Z259=0),"",発注情報!Z259))</f>
        <v/>
      </c>
      <c r="Q14" s="106" t="str">
        <f>IF(ISERROR(発注情報!AA259)=TRUE,"",IF(OR(発注情報!AA259="",発注情報!AA259=0),"",発注情報!AA259))</f>
        <v/>
      </c>
      <c r="R14" s="157" t="str">
        <f>IF(ISERROR(発注情報!AB259)=TRUE,"",IF(OR(発注情報!AB259="",発注情報!AB259=0),"",発注情報!AB259))</f>
        <v/>
      </c>
      <c r="S14" s="106" t="str">
        <f>IF(ISERROR(発注情報!AC259)=TRUE,"",IF(OR(発注情報!AC259="",発注情報!AC259=0),"",発注情報!AC259))</f>
        <v/>
      </c>
      <c r="T14" s="157" t="str">
        <f>IF(ISERROR(発注情報!AD259)=TRUE,"",IF(OR(発注情報!AD259="",発注情報!AD259=0),"",発注情報!AD259))</f>
        <v/>
      </c>
      <c r="U14" s="106" t="str">
        <f>IF(ISERROR(発注情報!AE259)=TRUE,"",IF(OR(発注情報!AE259="",発注情報!AE259=0),"",発注情報!AE259))</f>
        <v/>
      </c>
      <c r="V14" s="157" t="str">
        <f>IF(ISERROR(発注情報!AF259)=TRUE,"",IF(OR(発注情報!AF259="",発注情報!AF259=0),"",発注情報!AF259))</f>
        <v/>
      </c>
      <c r="W14" s="106" t="str">
        <f>IF(ISERROR(発注情報!AG259)=TRUE,"",IF(OR(発注情報!AG259="",発注情報!AG259=0),"",発注情報!AG259))</f>
        <v/>
      </c>
      <c r="X14" s="157" t="str">
        <f>IF(ISERROR(発注情報!AH259)=TRUE,"",IF(OR(発注情報!AH259="",発注情報!AH259=0),"",発注情報!AH259))</f>
        <v/>
      </c>
      <c r="Y14" s="106" t="str">
        <f>IF(ISERROR(発注情報!AI259)=TRUE,"",IF(OR(発注情報!AI259="",発注情報!AI259=0),"",発注情報!AI259))</f>
        <v/>
      </c>
      <c r="Z14" s="157" t="str">
        <f>IF(ISERROR(発注情報!AJ259)=TRUE,"",IF(OR(発注情報!AJ259="",発注情報!AJ259=0),"",発注情報!AJ259))</f>
        <v/>
      </c>
      <c r="AA14" s="106" t="str">
        <f>IF(ISERROR(発注情報!AK259)=TRUE,"",IF(OR(発注情報!AK259="",発注情報!AK259=0),"",発注情報!AK259))</f>
        <v/>
      </c>
      <c r="AB14" s="157" t="str">
        <f>IF(ISERROR(発注情報!AL259)=TRUE,"",IF(OR(発注情報!AL259="",発注情報!AL259=0),"",発注情報!AL259))</f>
        <v/>
      </c>
      <c r="AC14" s="106" t="str">
        <f>IF(ISERROR(発注情報!AM259)=TRUE,"",IF(OR(発注情報!AM259="",発注情報!AM259=0),"",発注情報!AM259))</f>
        <v/>
      </c>
      <c r="AD14" s="157" t="str">
        <f>IF(ISERROR(発注情報!AN259)=TRUE,"",IF(OR(発注情報!AN259="",発注情報!AN259=0),"",発注情報!AN259))</f>
        <v/>
      </c>
      <c r="AE14" s="106" t="str">
        <f>IF(ISERROR(発注情報!AO259)=TRUE,"",IF(OR(発注情報!AO259="",発注情報!AO259=0),"",発注情報!AO259))</f>
        <v/>
      </c>
      <c r="AF14" s="157" t="str">
        <f>IF(ISERROR(発注情報!AP259)=TRUE,"",IF(OR(発注情報!AP259="",発注情報!AP259=0),"",発注情報!AP259))</f>
        <v/>
      </c>
      <c r="AG14" s="106" t="str">
        <f>IF(ISERROR(発注情報!AQ259)=TRUE,"",IF(OR(発注情報!AQ259="",発注情報!AQ259=0),"",発注情報!AQ259))</f>
        <v/>
      </c>
      <c r="AH14" s="155" t="str">
        <f>IF(ISERROR(発注情報!AR259)=TRUE,"",IF(OR(発注情報!AR259="",発注情報!AR259=0),"",発注情報!AR259))</f>
        <v/>
      </c>
      <c r="AI14" s="156" t="str">
        <f>IF(ISERROR(発注情報!AS259)=TRUE,"",IF(OR(発注情報!AS259="",発注情報!AS259=0),"",発注情報!AS259))</f>
        <v/>
      </c>
    </row>
    <row r="15" spans="1:39" ht="18.75" customHeight="1" x14ac:dyDescent="0.15">
      <c r="A15" s="148">
        <v>10</v>
      </c>
      <c r="B15" s="153" t="str">
        <f>IF(ISERROR(発注情報!L260)=TRUE,"",IF(OR(発注情報!L260="",発注情報!L260=0),"",IF(発注情報!K260=発注情報!$K$126,発注情報!L260&amp;" (SUP.)",IF(発注情報!K260=発注情報!$K$127,発注情報!L260&amp;" (EXH.)",発注情報!L260))))</f>
        <v/>
      </c>
      <c r="C15" s="154" t="str">
        <f>IF(ISERROR(発注情報!M260)=TRUE,"",IF(OR(発注情報!M260="",発注情報!M260=0),"",発注情報!M260))</f>
        <v/>
      </c>
      <c r="D15" s="154" t="str">
        <f>IF(C15="","",C15*発注情報!$D$2)</f>
        <v/>
      </c>
      <c r="E15" s="217" t="str">
        <f>IF(ISERROR(発注情報!O260)=TRUE,"",IF(OR(発注情報!O260="",発注情報!O260=0),"",発注情報!O260))</f>
        <v/>
      </c>
      <c r="F15" s="217" t="str">
        <f>IF(ISERROR(発注情報!P260)=TRUE,"",IF(OR(発注情報!P260="",発注情報!P260=0),"",発注情報!P260))</f>
        <v/>
      </c>
      <c r="G15" s="217" t="str">
        <f>IF(ISERROR(発注情報!Q260)=TRUE,"",IF(OR(発注情報!Q260="",発注情報!Q260=0),"",発注情報!Q260))</f>
        <v/>
      </c>
      <c r="H15" s="155" t="str">
        <f>IF(ISERROR(発注情報!R260)=TRUE,"",IF(OR(発注情報!R260="",発注情報!R260=0),"",発注情報!R260))</f>
        <v/>
      </c>
      <c r="I15" s="156" t="str">
        <f>IF(ISERROR(発注情報!S260)=TRUE,"",IF(OR(発注情報!S260="",発注情報!S260=0),"",発注情報!S260))</f>
        <v/>
      </c>
      <c r="J15" s="157" t="str">
        <f>IF(ISERROR(発注情報!T260)=TRUE,"",IF(OR(発注情報!T260="",発注情報!T260=0),"",発注情報!T260))</f>
        <v/>
      </c>
      <c r="K15" s="106" t="str">
        <f>IF(ISERROR(発注情報!U260)=TRUE,"",IF(OR(発注情報!U260="",発注情報!U260=0),"",発注情報!U260))</f>
        <v/>
      </c>
      <c r="L15" s="157" t="str">
        <f>IF(ISERROR(発注情報!V260)=TRUE,"",IF(OR(発注情報!V260="",発注情報!V260=0),"",発注情報!V260))</f>
        <v/>
      </c>
      <c r="M15" s="106" t="str">
        <f>IF(ISERROR(発注情報!W260)=TRUE,"",IF(OR(発注情報!W260="",発注情報!W260=0),"",発注情報!W260))</f>
        <v/>
      </c>
      <c r="N15" s="157" t="str">
        <f>IF(ISERROR(発注情報!X260)=TRUE,"",IF(OR(発注情報!X260="",発注情報!X260=0),"",発注情報!X260))</f>
        <v/>
      </c>
      <c r="O15" s="106" t="str">
        <f>IF(ISERROR(発注情報!Y260)=TRUE,"",IF(OR(発注情報!Y260="",発注情報!Y260=0),"",発注情報!Y260))</f>
        <v/>
      </c>
      <c r="P15" s="157" t="str">
        <f>IF(ISERROR(発注情報!Z260)=TRUE,"",IF(OR(発注情報!Z260="",発注情報!Z260=0),"",発注情報!Z260))</f>
        <v/>
      </c>
      <c r="Q15" s="106" t="str">
        <f>IF(ISERROR(発注情報!AA260)=TRUE,"",IF(OR(発注情報!AA260="",発注情報!AA260=0),"",発注情報!AA260))</f>
        <v/>
      </c>
      <c r="R15" s="157" t="str">
        <f>IF(ISERROR(発注情報!AB260)=TRUE,"",IF(OR(発注情報!AB260="",発注情報!AB260=0),"",発注情報!AB260))</f>
        <v/>
      </c>
      <c r="S15" s="106" t="str">
        <f>IF(ISERROR(発注情報!AC260)=TRUE,"",IF(OR(発注情報!AC260="",発注情報!AC260=0),"",発注情報!AC260))</f>
        <v/>
      </c>
      <c r="T15" s="157" t="str">
        <f>IF(ISERROR(発注情報!AD260)=TRUE,"",IF(OR(発注情報!AD260="",発注情報!AD260=0),"",発注情報!AD260))</f>
        <v/>
      </c>
      <c r="U15" s="106" t="str">
        <f>IF(ISERROR(発注情報!AE260)=TRUE,"",IF(OR(発注情報!AE260="",発注情報!AE260=0),"",発注情報!AE260))</f>
        <v/>
      </c>
      <c r="V15" s="157" t="str">
        <f>IF(ISERROR(発注情報!AF260)=TRUE,"",IF(OR(発注情報!AF260="",発注情報!AF260=0),"",発注情報!AF260))</f>
        <v/>
      </c>
      <c r="W15" s="106" t="str">
        <f>IF(ISERROR(発注情報!AG260)=TRUE,"",IF(OR(発注情報!AG260="",発注情報!AG260=0),"",発注情報!AG260))</f>
        <v/>
      </c>
      <c r="X15" s="157" t="str">
        <f>IF(ISERROR(発注情報!AH260)=TRUE,"",IF(OR(発注情報!AH260="",発注情報!AH260=0),"",発注情報!AH260))</f>
        <v/>
      </c>
      <c r="Y15" s="106" t="str">
        <f>IF(ISERROR(発注情報!AI260)=TRUE,"",IF(OR(発注情報!AI260="",発注情報!AI260=0),"",発注情報!AI260))</f>
        <v/>
      </c>
      <c r="Z15" s="157" t="str">
        <f>IF(ISERROR(発注情報!AJ260)=TRUE,"",IF(OR(発注情報!AJ260="",発注情報!AJ260=0),"",発注情報!AJ260))</f>
        <v/>
      </c>
      <c r="AA15" s="106" t="str">
        <f>IF(ISERROR(発注情報!AK260)=TRUE,"",IF(OR(発注情報!AK260="",発注情報!AK260=0),"",発注情報!AK260))</f>
        <v/>
      </c>
      <c r="AB15" s="157" t="str">
        <f>IF(ISERROR(発注情報!AL260)=TRUE,"",IF(OR(発注情報!AL260="",発注情報!AL260=0),"",発注情報!AL260))</f>
        <v/>
      </c>
      <c r="AC15" s="106" t="str">
        <f>IF(ISERROR(発注情報!AM260)=TRUE,"",IF(OR(発注情報!AM260="",発注情報!AM260=0),"",発注情報!AM260))</f>
        <v/>
      </c>
      <c r="AD15" s="157" t="str">
        <f>IF(ISERROR(発注情報!AN260)=TRUE,"",IF(OR(発注情報!AN260="",発注情報!AN260=0),"",発注情報!AN260))</f>
        <v/>
      </c>
      <c r="AE15" s="106" t="str">
        <f>IF(ISERROR(発注情報!AO260)=TRUE,"",IF(OR(発注情報!AO260="",発注情報!AO260=0),"",発注情報!AO260))</f>
        <v/>
      </c>
      <c r="AF15" s="157" t="str">
        <f>IF(ISERROR(発注情報!AP260)=TRUE,"",IF(OR(発注情報!AP260="",発注情報!AP260=0),"",発注情報!AP260))</f>
        <v/>
      </c>
      <c r="AG15" s="106" t="str">
        <f>IF(ISERROR(発注情報!AQ260)=TRUE,"",IF(OR(発注情報!AQ260="",発注情報!AQ260=0),"",発注情報!AQ260))</f>
        <v/>
      </c>
      <c r="AH15" s="155" t="str">
        <f>IF(ISERROR(発注情報!AR260)=TRUE,"",IF(OR(発注情報!AR260="",発注情報!AR260=0),"",発注情報!AR260))</f>
        <v/>
      </c>
      <c r="AI15" s="156" t="str">
        <f>IF(ISERROR(発注情報!AS260)=TRUE,"",IF(OR(発注情報!AS260="",発注情報!AS260=0),"",発注情報!AS260))</f>
        <v/>
      </c>
    </row>
    <row r="16" spans="1:39" ht="18.75" customHeight="1" x14ac:dyDescent="0.15">
      <c r="A16" s="158">
        <v>11</v>
      </c>
      <c r="B16" s="153" t="str">
        <f>IF(ISERROR(発注情報!L261)=TRUE,"",IF(OR(発注情報!L261="",発注情報!L261=0),"",IF(発注情報!K261=発注情報!$K$126,発注情報!L261&amp;" (SUP.)",IF(発注情報!K261=発注情報!$K$127,発注情報!L261&amp;" (EXH.)",発注情報!L261))))</f>
        <v/>
      </c>
      <c r="C16" s="154" t="str">
        <f>IF(ISERROR(発注情報!M261)=TRUE,"",IF(OR(発注情報!M261="",発注情報!M261=0),"",発注情報!M261))</f>
        <v/>
      </c>
      <c r="D16" s="154" t="str">
        <f>IF(C16="","",C16*発注情報!$D$2)</f>
        <v/>
      </c>
      <c r="E16" s="217" t="str">
        <f>IF(ISERROR(発注情報!O261)=TRUE,"",IF(OR(発注情報!O261="",発注情報!O261=0),"",発注情報!O261))</f>
        <v/>
      </c>
      <c r="F16" s="217" t="str">
        <f>IF(ISERROR(発注情報!P261)=TRUE,"",IF(OR(発注情報!P261="",発注情報!P261=0),"",発注情報!P261))</f>
        <v/>
      </c>
      <c r="G16" s="217" t="str">
        <f>IF(ISERROR(発注情報!Q261)=TRUE,"",IF(OR(発注情報!Q261="",発注情報!Q261=0),"",発注情報!Q261))</f>
        <v/>
      </c>
      <c r="H16" s="155" t="str">
        <f>IF(ISERROR(発注情報!R261)=TRUE,"",IF(OR(発注情報!R261="",発注情報!R261=0),"",発注情報!R261))</f>
        <v/>
      </c>
      <c r="I16" s="156" t="str">
        <f>IF(ISERROR(発注情報!S261)=TRUE,"",IF(OR(発注情報!S261="",発注情報!S261=0),"",発注情報!S261))</f>
        <v/>
      </c>
      <c r="J16" s="157" t="str">
        <f>IF(ISERROR(発注情報!T261)=TRUE,"",IF(OR(発注情報!T261="",発注情報!T261=0),"",発注情報!T261))</f>
        <v/>
      </c>
      <c r="K16" s="106" t="str">
        <f>IF(ISERROR(発注情報!U261)=TRUE,"",IF(OR(発注情報!U261="",発注情報!U261=0),"",発注情報!U261))</f>
        <v/>
      </c>
      <c r="L16" s="157" t="str">
        <f>IF(ISERROR(発注情報!V261)=TRUE,"",IF(OR(発注情報!V261="",発注情報!V261=0),"",発注情報!V261))</f>
        <v/>
      </c>
      <c r="M16" s="106" t="str">
        <f>IF(ISERROR(発注情報!W261)=TRUE,"",IF(OR(発注情報!W261="",発注情報!W261=0),"",発注情報!W261))</f>
        <v/>
      </c>
      <c r="N16" s="157" t="str">
        <f>IF(ISERROR(発注情報!X261)=TRUE,"",IF(OR(発注情報!X261="",発注情報!X261=0),"",発注情報!X261))</f>
        <v/>
      </c>
      <c r="O16" s="106" t="str">
        <f>IF(ISERROR(発注情報!Y261)=TRUE,"",IF(OR(発注情報!Y261="",発注情報!Y261=0),"",発注情報!Y261))</f>
        <v/>
      </c>
      <c r="P16" s="157" t="str">
        <f>IF(ISERROR(発注情報!Z261)=TRUE,"",IF(OR(発注情報!Z261="",発注情報!Z261=0),"",発注情報!Z261))</f>
        <v/>
      </c>
      <c r="Q16" s="106" t="str">
        <f>IF(ISERROR(発注情報!AA261)=TRUE,"",IF(OR(発注情報!AA261="",発注情報!AA261=0),"",発注情報!AA261))</f>
        <v/>
      </c>
      <c r="R16" s="157" t="str">
        <f>IF(ISERROR(発注情報!AB261)=TRUE,"",IF(OR(発注情報!AB261="",発注情報!AB261=0),"",発注情報!AB261))</f>
        <v/>
      </c>
      <c r="S16" s="106" t="str">
        <f>IF(ISERROR(発注情報!AC261)=TRUE,"",IF(OR(発注情報!AC261="",発注情報!AC261=0),"",発注情報!AC261))</f>
        <v/>
      </c>
      <c r="T16" s="157" t="str">
        <f>IF(ISERROR(発注情報!AD261)=TRUE,"",IF(OR(発注情報!AD261="",発注情報!AD261=0),"",発注情報!AD261))</f>
        <v/>
      </c>
      <c r="U16" s="106" t="str">
        <f>IF(ISERROR(発注情報!AE261)=TRUE,"",IF(OR(発注情報!AE261="",発注情報!AE261=0),"",発注情報!AE261))</f>
        <v/>
      </c>
      <c r="V16" s="157" t="str">
        <f>IF(ISERROR(発注情報!AF261)=TRUE,"",IF(OR(発注情報!AF261="",発注情報!AF261=0),"",発注情報!AF261))</f>
        <v/>
      </c>
      <c r="W16" s="106" t="str">
        <f>IF(ISERROR(発注情報!AG261)=TRUE,"",IF(OR(発注情報!AG261="",発注情報!AG261=0),"",発注情報!AG261))</f>
        <v/>
      </c>
      <c r="X16" s="157" t="str">
        <f>IF(ISERROR(発注情報!AH261)=TRUE,"",IF(OR(発注情報!AH261="",発注情報!AH261=0),"",発注情報!AH261))</f>
        <v/>
      </c>
      <c r="Y16" s="106" t="str">
        <f>IF(ISERROR(発注情報!AI261)=TRUE,"",IF(OR(発注情報!AI261="",発注情報!AI261=0),"",発注情報!AI261))</f>
        <v/>
      </c>
      <c r="Z16" s="157" t="str">
        <f>IF(ISERROR(発注情報!AJ261)=TRUE,"",IF(OR(発注情報!AJ261="",発注情報!AJ261=0),"",発注情報!AJ261))</f>
        <v/>
      </c>
      <c r="AA16" s="106" t="str">
        <f>IF(ISERROR(発注情報!AK261)=TRUE,"",IF(OR(発注情報!AK261="",発注情報!AK261=0),"",発注情報!AK261))</f>
        <v/>
      </c>
      <c r="AB16" s="157" t="str">
        <f>IF(ISERROR(発注情報!AL261)=TRUE,"",IF(OR(発注情報!AL261="",発注情報!AL261=0),"",発注情報!AL261))</f>
        <v/>
      </c>
      <c r="AC16" s="106" t="str">
        <f>IF(ISERROR(発注情報!AM261)=TRUE,"",IF(OR(発注情報!AM261="",発注情報!AM261=0),"",発注情報!AM261))</f>
        <v/>
      </c>
      <c r="AD16" s="157" t="str">
        <f>IF(ISERROR(発注情報!AN261)=TRUE,"",IF(OR(発注情報!AN261="",発注情報!AN261=0),"",発注情報!AN261))</f>
        <v/>
      </c>
      <c r="AE16" s="106" t="str">
        <f>IF(ISERROR(発注情報!AO261)=TRUE,"",IF(OR(発注情報!AO261="",発注情報!AO261=0),"",発注情報!AO261))</f>
        <v/>
      </c>
      <c r="AF16" s="157" t="str">
        <f>IF(ISERROR(発注情報!AP261)=TRUE,"",IF(OR(発注情報!AP261="",発注情報!AP261=0),"",発注情報!AP261))</f>
        <v/>
      </c>
      <c r="AG16" s="106" t="str">
        <f>IF(ISERROR(発注情報!AQ261)=TRUE,"",IF(OR(発注情報!AQ261="",発注情報!AQ261=0),"",発注情報!AQ261))</f>
        <v/>
      </c>
      <c r="AH16" s="155" t="str">
        <f>IF(ISERROR(発注情報!AR261)=TRUE,"",IF(OR(発注情報!AR261="",発注情報!AR261=0),"",発注情報!AR261))</f>
        <v/>
      </c>
      <c r="AI16" s="156" t="str">
        <f>IF(ISERROR(発注情報!AS261)=TRUE,"",IF(OR(発注情報!AS261="",発注情報!AS261=0),"",発注情報!AS261))</f>
        <v/>
      </c>
    </row>
    <row r="17" spans="1:38" ht="18.75" customHeight="1" x14ac:dyDescent="0.15">
      <c r="A17" s="148">
        <v>12</v>
      </c>
      <c r="B17" s="153" t="str">
        <f>IF(ISERROR(発注情報!L262)=TRUE,"",IF(OR(発注情報!L262="",発注情報!L262=0),"",IF(発注情報!K262=発注情報!$K$126,発注情報!L262&amp;" (SUP.)",IF(発注情報!K262=発注情報!$K$127,発注情報!L262&amp;" (EXH.)",発注情報!L262))))</f>
        <v/>
      </c>
      <c r="C17" s="154" t="str">
        <f>IF(ISERROR(発注情報!M262)=TRUE,"",IF(OR(発注情報!M262="",発注情報!M262=0),"",発注情報!M262))</f>
        <v/>
      </c>
      <c r="D17" s="154" t="str">
        <f>IF(C17="","",C17*発注情報!$D$2)</f>
        <v/>
      </c>
      <c r="E17" s="217" t="str">
        <f>IF(ISERROR(発注情報!O262)=TRUE,"",IF(OR(発注情報!O262="",発注情報!O262=0),"",発注情報!O262))</f>
        <v/>
      </c>
      <c r="F17" s="217" t="str">
        <f>IF(ISERROR(発注情報!P262)=TRUE,"",IF(OR(発注情報!P262="",発注情報!P262=0),"",発注情報!P262))</f>
        <v/>
      </c>
      <c r="G17" s="217" t="str">
        <f>IF(ISERROR(発注情報!Q262)=TRUE,"",IF(OR(発注情報!Q262="",発注情報!Q262=0),"",発注情報!Q262))</f>
        <v/>
      </c>
      <c r="H17" s="155" t="str">
        <f>IF(ISERROR(発注情報!R262)=TRUE,"",IF(OR(発注情報!R262="",発注情報!R262=0),"",発注情報!R262))</f>
        <v/>
      </c>
      <c r="I17" s="156" t="str">
        <f>IF(ISERROR(発注情報!S262)=TRUE,"",IF(OR(発注情報!S262="",発注情報!S262=0),"",発注情報!S262))</f>
        <v/>
      </c>
      <c r="J17" s="157" t="str">
        <f>IF(ISERROR(発注情報!T262)=TRUE,"",IF(OR(発注情報!T262="",発注情報!T262=0),"",発注情報!T262))</f>
        <v/>
      </c>
      <c r="K17" s="106" t="str">
        <f>IF(ISERROR(発注情報!U262)=TRUE,"",IF(OR(発注情報!U262="",発注情報!U262=0),"",発注情報!U262))</f>
        <v/>
      </c>
      <c r="L17" s="157" t="str">
        <f>IF(ISERROR(発注情報!V262)=TRUE,"",IF(OR(発注情報!V262="",発注情報!V262=0),"",発注情報!V262))</f>
        <v/>
      </c>
      <c r="M17" s="106" t="str">
        <f>IF(ISERROR(発注情報!W262)=TRUE,"",IF(OR(発注情報!W262="",発注情報!W262=0),"",発注情報!W262))</f>
        <v/>
      </c>
      <c r="N17" s="157" t="str">
        <f>IF(ISERROR(発注情報!X262)=TRUE,"",IF(OR(発注情報!X262="",発注情報!X262=0),"",発注情報!X262))</f>
        <v/>
      </c>
      <c r="O17" s="106" t="str">
        <f>IF(ISERROR(発注情報!Y262)=TRUE,"",IF(OR(発注情報!Y262="",発注情報!Y262=0),"",発注情報!Y262))</f>
        <v/>
      </c>
      <c r="P17" s="157" t="str">
        <f>IF(ISERROR(発注情報!Z262)=TRUE,"",IF(OR(発注情報!Z262="",発注情報!Z262=0),"",発注情報!Z262))</f>
        <v/>
      </c>
      <c r="Q17" s="106" t="str">
        <f>IF(ISERROR(発注情報!AA262)=TRUE,"",IF(OR(発注情報!AA262="",発注情報!AA262=0),"",発注情報!AA262))</f>
        <v/>
      </c>
      <c r="R17" s="157" t="str">
        <f>IF(ISERROR(発注情報!AB262)=TRUE,"",IF(OR(発注情報!AB262="",発注情報!AB262=0),"",発注情報!AB262))</f>
        <v/>
      </c>
      <c r="S17" s="106" t="str">
        <f>IF(ISERROR(発注情報!AC262)=TRUE,"",IF(OR(発注情報!AC262="",発注情報!AC262=0),"",発注情報!AC262))</f>
        <v/>
      </c>
      <c r="T17" s="157" t="str">
        <f>IF(ISERROR(発注情報!AD262)=TRUE,"",IF(OR(発注情報!AD262="",発注情報!AD262=0),"",発注情報!AD262))</f>
        <v/>
      </c>
      <c r="U17" s="106" t="str">
        <f>IF(ISERROR(発注情報!AE262)=TRUE,"",IF(OR(発注情報!AE262="",発注情報!AE262=0),"",発注情報!AE262))</f>
        <v/>
      </c>
      <c r="V17" s="157" t="str">
        <f>IF(ISERROR(発注情報!AF262)=TRUE,"",IF(OR(発注情報!AF262="",発注情報!AF262=0),"",発注情報!AF262))</f>
        <v/>
      </c>
      <c r="W17" s="106" t="str">
        <f>IF(ISERROR(発注情報!AG262)=TRUE,"",IF(OR(発注情報!AG262="",発注情報!AG262=0),"",発注情報!AG262))</f>
        <v/>
      </c>
      <c r="X17" s="157" t="str">
        <f>IF(ISERROR(発注情報!AH262)=TRUE,"",IF(OR(発注情報!AH262="",発注情報!AH262=0),"",発注情報!AH262))</f>
        <v/>
      </c>
      <c r="Y17" s="106" t="str">
        <f>IF(ISERROR(発注情報!AI262)=TRUE,"",IF(OR(発注情報!AI262="",発注情報!AI262=0),"",発注情報!AI262))</f>
        <v/>
      </c>
      <c r="Z17" s="157" t="str">
        <f>IF(ISERROR(発注情報!AJ262)=TRUE,"",IF(OR(発注情報!AJ262="",発注情報!AJ262=0),"",発注情報!AJ262))</f>
        <v/>
      </c>
      <c r="AA17" s="106" t="str">
        <f>IF(ISERROR(発注情報!AK262)=TRUE,"",IF(OR(発注情報!AK262="",発注情報!AK262=0),"",発注情報!AK262))</f>
        <v/>
      </c>
      <c r="AB17" s="157" t="str">
        <f>IF(ISERROR(発注情報!AL262)=TRUE,"",IF(OR(発注情報!AL262="",発注情報!AL262=0),"",発注情報!AL262))</f>
        <v/>
      </c>
      <c r="AC17" s="106" t="str">
        <f>IF(ISERROR(発注情報!AM262)=TRUE,"",IF(OR(発注情報!AM262="",発注情報!AM262=0),"",発注情報!AM262))</f>
        <v/>
      </c>
      <c r="AD17" s="157" t="str">
        <f>IF(ISERROR(発注情報!AN262)=TRUE,"",IF(OR(発注情報!AN262="",発注情報!AN262=0),"",発注情報!AN262))</f>
        <v/>
      </c>
      <c r="AE17" s="106" t="str">
        <f>IF(ISERROR(発注情報!AO262)=TRUE,"",IF(OR(発注情報!AO262="",発注情報!AO262=0),"",発注情報!AO262))</f>
        <v/>
      </c>
      <c r="AF17" s="157" t="str">
        <f>IF(ISERROR(発注情報!AP262)=TRUE,"",IF(OR(発注情報!AP262="",発注情報!AP262=0),"",発注情報!AP262))</f>
        <v/>
      </c>
      <c r="AG17" s="106" t="str">
        <f>IF(ISERROR(発注情報!AQ262)=TRUE,"",IF(OR(発注情報!AQ262="",発注情報!AQ262=0),"",発注情報!AQ262))</f>
        <v/>
      </c>
      <c r="AH17" s="155" t="str">
        <f>IF(ISERROR(発注情報!AR262)=TRUE,"",IF(OR(発注情報!AR262="",発注情報!AR262=0),"",発注情報!AR262))</f>
        <v/>
      </c>
      <c r="AI17" s="156" t="str">
        <f>IF(ISERROR(発注情報!AS262)=TRUE,"",IF(OR(発注情報!AS262="",発注情報!AS262=0),"",発注情報!AS262))</f>
        <v/>
      </c>
    </row>
    <row r="18" spans="1:38" ht="18.75" customHeight="1" x14ac:dyDescent="0.15">
      <c r="A18" s="158">
        <v>13</v>
      </c>
      <c r="B18" s="153" t="str">
        <f>IF(ISERROR(発注情報!L263)=TRUE,"",IF(OR(発注情報!L263="",発注情報!L263=0),"",IF(発注情報!K263=発注情報!$K$126,発注情報!L263&amp;" (SUP.)",IF(発注情報!K263=発注情報!$K$127,発注情報!L263&amp;" (EXH.)",発注情報!L263))))</f>
        <v/>
      </c>
      <c r="C18" s="154" t="str">
        <f>IF(ISERROR(発注情報!M263)=TRUE,"",IF(OR(発注情報!M263="",発注情報!M263=0),"",発注情報!M263))</f>
        <v/>
      </c>
      <c r="D18" s="154" t="str">
        <f>IF(C18="","",C18*発注情報!$D$2)</f>
        <v/>
      </c>
      <c r="E18" s="217" t="str">
        <f>IF(ISERROR(発注情報!O263)=TRUE,"",IF(OR(発注情報!O263="",発注情報!O263=0),"",発注情報!O263))</f>
        <v/>
      </c>
      <c r="F18" s="217" t="str">
        <f>IF(ISERROR(発注情報!P263)=TRUE,"",IF(OR(発注情報!P263="",発注情報!P263=0),"",発注情報!P263))</f>
        <v/>
      </c>
      <c r="G18" s="217" t="str">
        <f>IF(ISERROR(発注情報!Q263)=TRUE,"",IF(OR(発注情報!Q263="",発注情報!Q263=0),"",発注情報!Q263))</f>
        <v/>
      </c>
      <c r="H18" s="155" t="str">
        <f>IF(ISERROR(発注情報!R263)=TRUE,"",IF(OR(発注情報!R263="",発注情報!R263=0),"",発注情報!R263))</f>
        <v/>
      </c>
      <c r="I18" s="156" t="str">
        <f>IF(ISERROR(発注情報!S263)=TRUE,"",IF(OR(発注情報!S263="",発注情報!S263=0),"",発注情報!S263))</f>
        <v/>
      </c>
      <c r="J18" s="157" t="str">
        <f>IF(ISERROR(発注情報!T263)=TRUE,"",IF(OR(発注情報!T263="",発注情報!T263=0),"",発注情報!T263))</f>
        <v/>
      </c>
      <c r="K18" s="106" t="str">
        <f>IF(ISERROR(発注情報!U263)=TRUE,"",IF(OR(発注情報!U263="",発注情報!U263=0),"",発注情報!U263))</f>
        <v/>
      </c>
      <c r="L18" s="157" t="str">
        <f>IF(ISERROR(発注情報!V263)=TRUE,"",IF(OR(発注情報!V263="",発注情報!V263=0),"",発注情報!V263))</f>
        <v/>
      </c>
      <c r="M18" s="106" t="str">
        <f>IF(ISERROR(発注情報!W263)=TRUE,"",IF(OR(発注情報!W263="",発注情報!W263=0),"",発注情報!W263))</f>
        <v/>
      </c>
      <c r="N18" s="157" t="str">
        <f>IF(ISERROR(発注情報!X263)=TRUE,"",IF(OR(発注情報!X263="",発注情報!X263=0),"",発注情報!X263))</f>
        <v/>
      </c>
      <c r="O18" s="106" t="str">
        <f>IF(ISERROR(発注情報!Y263)=TRUE,"",IF(OR(発注情報!Y263="",発注情報!Y263=0),"",発注情報!Y263))</f>
        <v/>
      </c>
      <c r="P18" s="157" t="str">
        <f>IF(ISERROR(発注情報!Z263)=TRUE,"",IF(OR(発注情報!Z263="",発注情報!Z263=0),"",発注情報!Z263))</f>
        <v/>
      </c>
      <c r="Q18" s="106" t="str">
        <f>IF(ISERROR(発注情報!AA263)=TRUE,"",IF(OR(発注情報!AA263="",発注情報!AA263=0),"",発注情報!AA263))</f>
        <v/>
      </c>
      <c r="R18" s="157" t="str">
        <f>IF(ISERROR(発注情報!AB263)=TRUE,"",IF(OR(発注情報!AB263="",発注情報!AB263=0),"",発注情報!AB263))</f>
        <v/>
      </c>
      <c r="S18" s="106" t="str">
        <f>IF(ISERROR(発注情報!AC263)=TRUE,"",IF(OR(発注情報!AC263="",発注情報!AC263=0),"",発注情報!AC263))</f>
        <v/>
      </c>
      <c r="T18" s="157" t="str">
        <f>IF(ISERROR(発注情報!AD263)=TRUE,"",IF(OR(発注情報!AD263="",発注情報!AD263=0),"",発注情報!AD263))</f>
        <v/>
      </c>
      <c r="U18" s="106" t="str">
        <f>IF(ISERROR(発注情報!AE263)=TRUE,"",IF(OR(発注情報!AE263="",発注情報!AE263=0),"",発注情報!AE263))</f>
        <v/>
      </c>
      <c r="V18" s="157" t="str">
        <f>IF(ISERROR(発注情報!AF263)=TRUE,"",IF(OR(発注情報!AF263="",発注情報!AF263=0),"",発注情報!AF263))</f>
        <v/>
      </c>
      <c r="W18" s="106" t="str">
        <f>IF(ISERROR(発注情報!AG263)=TRUE,"",IF(OR(発注情報!AG263="",発注情報!AG263=0),"",発注情報!AG263))</f>
        <v/>
      </c>
      <c r="X18" s="157" t="str">
        <f>IF(ISERROR(発注情報!AH263)=TRUE,"",IF(OR(発注情報!AH263="",発注情報!AH263=0),"",発注情報!AH263))</f>
        <v/>
      </c>
      <c r="Y18" s="106" t="str">
        <f>IF(ISERROR(発注情報!AI263)=TRUE,"",IF(OR(発注情報!AI263="",発注情報!AI263=0),"",発注情報!AI263))</f>
        <v/>
      </c>
      <c r="Z18" s="157" t="str">
        <f>IF(ISERROR(発注情報!AJ263)=TRUE,"",IF(OR(発注情報!AJ263="",発注情報!AJ263=0),"",発注情報!AJ263))</f>
        <v/>
      </c>
      <c r="AA18" s="106" t="str">
        <f>IF(ISERROR(発注情報!AK263)=TRUE,"",IF(OR(発注情報!AK263="",発注情報!AK263=0),"",発注情報!AK263))</f>
        <v/>
      </c>
      <c r="AB18" s="157" t="str">
        <f>IF(ISERROR(発注情報!AL263)=TRUE,"",IF(OR(発注情報!AL263="",発注情報!AL263=0),"",発注情報!AL263))</f>
        <v/>
      </c>
      <c r="AC18" s="106" t="str">
        <f>IF(ISERROR(発注情報!AM263)=TRUE,"",IF(OR(発注情報!AM263="",発注情報!AM263=0),"",発注情報!AM263))</f>
        <v/>
      </c>
      <c r="AD18" s="157" t="str">
        <f>IF(ISERROR(発注情報!AN263)=TRUE,"",IF(OR(発注情報!AN263="",発注情報!AN263=0),"",発注情報!AN263))</f>
        <v/>
      </c>
      <c r="AE18" s="106" t="str">
        <f>IF(ISERROR(発注情報!AO263)=TRUE,"",IF(OR(発注情報!AO263="",発注情報!AO263=0),"",発注情報!AO263))</f>
        <v/>
      </c>
      <c r="AF18" s="157" t="str">
        <f>IF(ISERROR(発注情報!AP263)=TRUE,"",IF(OR(発注情報!AP263="",発注情報!AP263=0),"",発注情報!AP263))</f>
        <v/>
      </c>
      <c r="AG18" s="106" t="str">
        <f>IF(ISERROR(発注情報!AQ263)=TRUE,"",IF(OR(発注情報!AQ263="",発注情報!AQ263=0),"",発注情報!AQ263))</f>
        <v/>
      </c>
      <c r="AH18" s="155" t="str">
        <f>IF(ISERROR(発注情報!AR263)=TRUE,"",IF(OR(発注情報!AR263="",発注情報!AR263=0),"",発注情報!AR263))</f>
        <v/>
      </c>
      <c r="AI18" s="156" t="str">
        <f>IF(ISERROR(発注情報!AS263)=TRUE,"",IF(OR(発注情報!AS263="",発注情報!AS263=0),"",発注情報!AS263))</f>
        <v/>
      </c>
    </row>
    <row r="19" spans="1:38" ht="18.75" customHeight="1" x14ac:dyDescent="0.15">
      <c r="A19" s="148">
        <v>14</v>
      </c>
      <c r="B19" s="153" t="str">
        <f>IF(ISERROR(発注情報!L264)=TRUE,"",IF(OR(発注情報!L264="",発注情報!L264=0),"",IF(発注情報!K264=発注情報!$K$126,発注情報!L264&amp;" (SUP.)",IF(発注情報!K264=発注情報!$K$127,発注情報!L264&amp;" (EXH.)",発注情報!L264))))</f>
        <v/>
      </c>
      <c r="C19" s="154" t="str">
        <f>IF(ISERROR(発注情報!M264)=TRUE,"",IF(OR(発注情報!M264="",発注情報!M264=0),"",発注情報!M264))</f>
        <v/>
      </c>
      <c r="D19" s="154" t="str">
        <f>IF(C19="","",C19*発注情報!$D$2)</f>
        <v/>
      </c>
      <c r="E19" s="217" t="str">
        <f>IF(ISERROR(発注情報!O264)=TRUE,"",IF(OR(発注情報!O264="",発注情報!O264=0),"",発注情報!O264))</f>
        <v/>
      </c>
      <c r="F19" s="217" t="str">
        <f>IF(ISERROR(発注情報!P264)=TRUE,"",IF(OR(発注情報!P264="",発注情報!P264=0),"",発注情報!P264))</f>
        <v/>
      </c>
      <c r="G19" s="217" t="str">
        <f>IF(ISERROR(発注情報!Q264)=TRUE,"",IF(OR(発注情報!Q264="",発注情報!Q264=0),"",発注情報!Q264))</f>
        <v/>
      </c>
      <c r="H19" s="155" t="str">
        <f>IF(ISERROR(発注情報!R264)=TRUE,"",IF(OR(発注情報!R264="",発注情報!R264=0),"",発注情報!R264))</f>
        <v/>
      </c>
      <c r="I19" s="156" t="str">
        <f>IF(ISERROR(発注情報!S264)=TRUE,"",IF(OR(発注情報!S264="",発注情報!S264=0),"",発注情報!S264))</f>
        <v/>
      </c>
      <c r="J19" s="157" t="str">
        <f>IF(ISERROR(発注情報!T264)=TRUE,"",IF(OR(発注情報!T264="",発注情報!T264=0),"",発注情報!T264))</f>
        <v/>
      </c>
      <c r="K19" s="106" t="str">
        <f>IF(ISERROR(発注情報!U264)=TRUE,"",IF(OR(発注情報!U264="",発注情報!U264=0),"",発注情報!U264))</f>
        <v/>
      </c>
      <c r="L19" s="157" t="str">
        <f>IF(ISERROR(発注情報!V264)=TRUE,"",IF(OR(発注情報!V264="",発注情報!V264=0),"",発注情報!V264))</f>
        <v/>
      </c>
      <c r="M19" s="106" t="str">
        <f>IF(ISERROR(発注情報!W264)=TRUE,"",IF(OR(発注情報!W264="",発注情報!W264=0),"",発注情報!W264))</f>
        <v/>
      </c>
      <c r="N19" s="157" t="str">
        <f>IF(ISERROR(発注情報!X264)=TRUE,"",IF(OR(発注情報!X264="",発注情報!X264=0),"",発注情報!X264))</f>
        <v/>
      </c>
      <c r="O19" s="106" t="str">
        <f>IF(ISERROR(発注情報!Y264)=TRUE,"",IF(OR(発注情報!Y264="",発注情報!Y264=0),"",発注情報!Y264))</f>
        <v/>
      </c>
      <c r="P19" s="157" t="str">
        <f>IF(ISERROR(発注情報!Z264)=TRUE,"",IF(OR(発注情報!Z264="",発注情報!Z264=0),"",発注情報!Z264))</f>
        <v/>
      </c>
      <c r="Q19" s="106" t="str">
        <f>IF(ISERROR(発注情報!AA264)=TRUE,"",IF(OR(発注情報!AA264="",発注情報!AA264=0),"",発注情報!AA264))</f>
        <v/>
      </c>
      <c r="R19" s="157" t="str">
        <f>IF(ISERROR(発注情報!AB264)=TRUE,"",IF(OR(発注情報!AB264="",発注情報!AB264=0),"",発注情報!AB264))</f>
        <v/>
      </c>
      <c r="S19" s="106" t="str">
        <f>IF(ISERROR(発注情報!AC264)=TRUE,"",IF(OR(発注情報!AC264="",発注情報!AC264=0),"",発注情報!AC264))</f>
        <v/>
      </c>
      <c r="T19" s="157" t="str">
        <f>IF(ISERROR(発注情報!AD264)=TRUE,"",IF(OR(発注情報!AD264="",発注情報!AD264=0),"",発注情報!AD264))</f>
        <v/>
      </c>
      <c r="U19" s="106" t="str">
        <f>IF(ISERROR(発注情報!AE264)=TRUE,"",IF(OR(発注情報!AE264="",発注情報!AE264=0),"",発注情報!AE264))</f>
        <v/>
      </c>
      <c r="V19" s="157" t="str">
        <f>IF(ISERROR(発注情報!AF264)=TRUE,"",IF(OR(発注情報!AF264="",発注情報!AF264=0),"",発注情報!AF264))</f>
        <v/>
      </c>
      <c r="W19" s="106" t="str">
        <f>IF(ISERROR(発注情報!AG264)=TRUE,"",IF(OR(発注情報!AG264="",発注情報!AG264=0),"",発注情報!AG264))</f>
        <v/>
      </c>
      <c r="X19" s="157" t="str">
        <f>IF(ISERROR(発注情報!AH264)=TRUE,"",IF(OR(発注情報!AH264="",発注情報!AH264=0),"",発注情報!AH264))</f>
        <v/>
      </c>
      <c r="Y19" s="106" t="str">
        <f>IF(ISERROR(発注情報!AI264)=TRUE,"",IF(OR(発注情報!AI264="",発注情報!AI264=0),"",発注情報!AI264))</f>
        <v/>
      </c>
      <c r="Z19" s="157" t="str">
        <f>IF(ISERROR(発注情報!AJ264)=TRUE,"",IF(OR(発注情報!AJ264="",発注情報!AJ264=0),"",発注情報!AJ264))</f>
        <v/>
      </c>
      <c r="AA19" s="106" t="str">
        <f>IF(ISERROR(発注情報!AK264)=TRUE,"",IF(OR(発注情報!AK264="",発注情報!AK264=0),"",発注情報!AK264))</f>
        <v/>
      </c>
      <c r="AB19" s="157" t="str">
        <f>IF(ISERROR(発注情報!AL264)=TRUE,"",IF(OR(発注情報!AL264="",発注情報!AL264=0),"",発注情報!AL264))</f>
        <v/>
      </c>
      <c r="AC19" s="106" t="str">
        <f>IF(ISERROR(発注情報!AM264)=TRUE,"",IF(OR(発注情報!AM264="",発注情報!AM264=0),"",発注情報!AM264))</f>
        <v/>
      </c>
      <c r="AD19" s="157" t="str">
        <f>IF(ISERROR(発注情報!AN264)=TRUE,"",IF(OR(発注情報!AN264="",発注情報!AN264=0),"",発注情報!AN264))</f>
        <v/>
      </c>
      <c r="AE19" s="106" t="str">
        <f>IF(ISERROR(発注情報!AO264)=TRUE,"",IF(OR(発注情報!AO264="",発注情報!AO264=0),"",発注情報!AO264))</f>
        <v/>
      </c>
      <c r="AF19" s="157" t="str">
        <f>IF(ISERROR(発注情報!AP264)=TRUE,"",IF(OR(発注情報!AP264="",発注情報!AP264=0),"",発注情報!AP264))</f>
        <v/>
      </c>
      <c r="AG19" s="106" t="str">
        <f>IF(ISERROR(発注情報!AQ264)=TRUE,"",IF(OR(発注情報!AQ264="",発注情報!AQ264=0),"",発注情報!AQ264))</f>
        <v/>
      </c>
      <c r="AH19" s="155" t="str">
        <f>IF(ISERROR(発注情報!AR264)=TRUE,"",IF(OR(発注情報!AR264="",発注情報!AR264=0),"",発注情報!AR264))</f>
        <v/>
      </c>
      <c r="AI19" s="156" t="str">
        <f>IF(ISERROR(発注情報!AS264)=TRUE,"",IF(OR(発注情報!AS264="",発注情報!AS264=0),"",発注情報!AS264))</f>
        <v/>
      </c>
    </row>
    <row r="20" spans="1:38" ht="18.75" customHeight="1" x14ac:dyDescent="0.15">
      <c r="A20" s="158">
        <v>15</v>
      </c>
      <c r="B20" s="153" t="str">
        <f>IF(ISERROR(発注情報!L265)=TRUE,"",IF(OR(発注情報!L265="",発注情報!L265=0),"",IF(発注情報!K265=発注情報!$K$126,発注情報!L265&amp;" (SUP.)",IF(発注情報!K265=発注情報!$K$127,発注情報!L265&amp;" (EXH.)",発注情報!L265))))</f>
        <v/>
      </c>
      <c r="C20" s="154" t="str">
        <f>IF(ISERROR(発注情報!M265)=TRUE,"",IF(OR(発注情報!M265="",発注情報!M265=0),"",発注情報!M265))</f>
        <v/>
      </c>
      <c r="D20" s="154" t="str">
        <f>IF(C20="","",C20*発注情報!$D$2)</f>
        <v/>
      </c>
      <c r="E20" s="217" t="str">
        <f>IF(ISERROR(発注情報!O265)=TRUE,"",IF(OR(発注情報!O265="",発注情報!O265=0),"",発注情報!O265))</f>
        <v/>
      </c>
      <c r="F20" s="217" t="str">
        <f>IF(ISERROR(発注情報!P265)=TRUE,"",IF(OR(発注情報!P265="",発注情報!P265=0),"",発注情報!P265))</f>
        <v/>
      </c>
      <c r="G20" s="217" t="str">
        <f>IF(ISERROR(発注情報!Q265)=TRUE,"",IF(OR(発注情報!Q265="",発注情報!Q265=0),"",発注情報!Q265))</f>
        <v/>
      </c>
      <c r="H20" s="155" t="str">
        <f>IF(ISERROR(発注情報!R265)=TRUE,"",IF(OR(発注情報!R265="",発注情報!R265=0),"",発注情報!R265))</f>
        <v/>
      </c>
      <c r="I20" s="156" t="str">
        <f>IF(ISERROR(発注情報!S265)=TRUE,"",IF(OR(発注情報!S265="",発注情報!S265=0),"",発注情報!S265))</f>
        <v/>
      </c>
      <c r="J20" s="157" t="str">
        <f>IF(ISERROR(発注情報!T265)=TRUE,"",IF(OR(発注情報!T265="",発注情報!T265=0),"",発注情報!T265))</f>
        <v/>
      </c>
      <c r="K20" s="106" t="str">
        <f>IF(ISERROR(発注情報!U265)=TRUE,"",IF(OR(発注情報!U265="",発注情報!U265=0),"",発注情報!U265))</f>
        <v/>
      </c>
      <c r="L20" s="157" t="str">
        <f>IF(ISERROR(発注情報!V265)=TRUE,"",IF(OR(発注情報!V265="",発注情報!V265=0),"",発注情報!V265))</f>
        <v/>
      </c>
      <c r="M20" s="106" t="str">
        <f>IF(ISERROR(発注情報!W265)=TRUE,"",IF(OR(発注情報!W265="",発注情報!W265=0),"",発注情報!W265))</f>
        <v/>
      </c>
      <c r="N20" s="157" t="str">
        <f>IF(ISERROR(発注情報!X265)=TRUE,"",IF(OR(発注情報!X265="",発注情報!X265=0),"",発注情報!X265))</f>
        <v/>
      </c>
      <c r="O20" s="106" t="str">
        <f>IF(ISERROR(発注情報!Y265)=TRUE,"",IF(OR(発注情報!Y265="",発注情報!Y265=0),"",発注情報!Y265))</f>
        <v/>
      </c>
      <c r="P20" s="157" t="str">
        <f>IF(ISERROR(発注情報!Z265)=TRUE,"",IF(OR(発注情報!Z265="",発注情報!Z265=0),"",発注情報!Z265))</f>
        <v/>
      </c>
      <c r="Q20" s="106" t="str">
        <f>IF(ISERROR(発注情報!AA265)=TRUE,"",IF(OR(発注情報!AA265="",発注情報!AA265=0),"",発注情報!AA265))</f>
        <v/>
      </c>
      <c r="R20" s="157" t="str">
        <f>IF(ISERROR(発注情報!AB265)=TRUE,"",IF(OR(発注情報!AB265="",発注情報!AB265=0),"",発注情報!AB265))</f>
        <v/>
      </c>
      <c r="S20" s="106" t="str">
        <f>IF(ISERROR(発注情報!AC265)=TRUE,"",IF(OR(発注情報!AC265="",発注情報!AC265=0),"",発注情報!AC265))</f>
        <v/>
      </c>
      <c r="T20" s="157" t="str">
        <f>IF(ISERROR(発注情報!AD265)=TRUE,"",IF(OR(発注情報!AD265="",発注情報!AD265=0),"",発注情報!AD265))</f>
        <v/>
      </c>
      <c r="U20" s="106" t="str">
        <f>IF(ISERROR(発注情報!AE265)=TRUE,"",IF(OR(発注情報!AE265="",発注情報!AE265=0),"",発注情報!AE265))</f>
        <v/>
      </c>
      <c r="V20" s="157" t="str">
        <f>IF(ISERROR(発注情報!AF265)=TRUE,"",IF(OR(発注情報!AF265="",発注情報!AF265=0),"",発注情報!AF265))</f>
        <v/>
      </c>
      <c r="W20" s="106" t="str">
        <f>IF(ISERROR(発注情報!AG265)=TRUE,"",IF(OR(発注情報!AG265="",発注情報!AG265=0),"",発注情報!AG265))</f>
        <v/>
      </c>
      <c r="X20" s="157" t="str">
        <f>IF(ISERROR(発注情報!AH265)=TRUE,"",IF(OR(発注情報!AH265="",発注情報!AH265=0),"",発注情報!AH265))</f>
        <v/>
      </c>
      <c r="Y20" s="106" t="str">
        <f>IF(ISERROR(発注情報!AI265)=TRUE,"",IF(OR(発注情報!AI265="",発注情報!AI265=0),"",発注情報!AI265))</f>
        <v/>
      </c>
      <c r="Z20" s="157" t="str">
        <f>IF(ISERROR(発注情報!AJ265)=TRUE,"",IF(OR(発注情報!AJ265="",発注情報!AJ265=0),"",発注情報!AJ265))</f>
        <v/>
      </c>
      <c r="AA20" s="106" t="str">
        <f>IF(ISERROR(発注情報!AK265)=TRUE,"",IF(OR(発注情報!AK265="",発注情報!AK265=0),"",発注情報!AK265))</f>
        <v/>
      </c>
      <c r="AB20" s="157" t="str">
        <f>IF(ISERROR(発注情報!AL265)=TRUE,"",IF(OR(発注情報!AL265="",発注情報!AL265=0),"",発注情報!AL265))</f>
        <v/>
      </c>
      <c r="AC20" s="106" t="str">
        <f>IF(ISERROR(発注情報!AM265)=TRUE,"",IF(OR(発注情報!AM265="",発注情報!AM265=0),"",発注情報!AM265))</f>
        <v/>
      </c>
      <c r="AD20" s="157" t="str">
        <f>IF(ISERROR(発注情報!AN265)=TRUE,"",IF(OR(発注情報!AN265="",発注情報!AN265=0),"",発注情報!AN265))</f>
        <v/>
      </c>
      <c r="AE20" s="106" t="str">
        <f>IF(ISERROR(発注情報!AO265)=TRUE,"",IF(OR(発注情報!AO265="",発注情報!AO265=0),"",発注情報!AO265))</f>
        <v/>
      </c>
      <c r="AF20" s="157" t="str">
        <f>IF(ISERROR(発注情報!AP265)=TRUE,"",IF(OR(発注情報!AP265="",発注情報!AP265=0),"",発注情報!AP265))</f>
        <v/>
      </c>
      <c r="AG20" s="106" t="str">
        <f>IF(ISERROR(発注情報!AQ265)=TRUE,"",IF(OR(発注情報!AQ265="",発注情報!AQ265=0),"",発注情報!AQ265))</f>
        <v/>
      </c>
      <c r="AH20" s="155" t="str">
        <f>IF(ISERROR(発注情報!AR265)=TRUE,"",IF(OR(発注情報!AR265="",発注情報!AR265=0),"",発注情報!AR265))</f>
        <v/>
      </c>
      <c r="AI20" s="156" t="str">
        <f>IF(ISERROR(発注情報!AS265)=TRUE,"",IF(OR(発注情報!AS265="",発注情報!AS265=0),"",発注情報!AS265))</f>
        <v/>
      </c>
    </row>
    <row r="21" spans="1:38" ht="18.75" customHeight="1" x14ac:dyDescent="0.15">
      <c r="A21" s="148">
        <v>16</v>
      </c>
      <c r="B21" s="153" t="str">
        <f>IF(ISERROR(発注情報!L266)=TRUE,"",IF(OR(発注情報!L266="",発注情報!L266=0),"",IF(発注情報!K266=発注情報!$K$126,発注情報!L266&amp;" (SUP.)",IF(発注情報!K266=発注情報!$K$127,発注情報!L266&amp;" (EXH.)",発注情報!L266))))</f>
        <v/>
      </c>
      <c r="C21" s="154" t="str">
        <f>IF(ISERROR(発注情報!M266)=TRUE,"",IF(OR(発注情報!M266="",発注情報!M266=0),"",発注情報!M266))</f>
        <v/>
      </c>
      <c r="D21" s="154" t="str">
        <f>IF(C21="","",C21*発注情報!$D$2)</f>
        <v/>
      </c>
      <c r="E21" s="217" t="str">
        <f>IF(ISERROR(発注情報!O266)=TRUE,"",IF(OR(発注情報!O266="",発注情報!O266=0),"",発注情報!O266))</f>
        <v/>
      </c>
      <c r="F21" s="217" t="str">
        <f>IF(ISERROR(発注情報!P266)=TRUE,"",IF(OR(発注情報!P266="",発注情報!P266=0),"",発注情報!P266))</f>
        <v/>
      </c>
      <c r="G21" s="217" t="str">
        <f>IF(ISERROR(発注情報!Q266)=TRUE,"",IF(OR(発注情報!Q266="",発注情報!Q266=0),"",発注情報!Q266))</f>
        <v/>
      </c>
      <c r="H21" s="155" t="str">
        <f>IF(ISERROR(発注情報!R266)=TRUE,"",IF(OR(発注情報!R266="",発注情報!R266=0),"",発注情報!R266))</f>
        <v/>
      </c>
      <c r="I21" s="156" t="str">
        <f>IF(ISERROR(発注情報!S266)=TRUE,"",IF(OR(発注情報!S266="",発注情報!S266=0),"",発注情報!S266))</f>
        <v/>
      </c>
      <c r="J21" s="157" t="str">
        <f>IF(ISERROR(発注情報!T266)=TRUE,"",IF(OR(発注情報!T266="",発注情報!T266=0),"",発注情報!T266))</f>
        <v/>
      </c>
      <c r="K21" s="106" t="str">
        <f>IF(ISERROR(発注情報!U266)=TRUE,"",IF(OR(発注情報!U266="",発注情報!U266=0),"",発注情報!U266))</f>
        <v/>
      </c>
      <c r="L21" s="157" t="str">
        <f>IF(ISERROR(発注情報!V266)=TRUE,"",IF(OR(発注情報!V266="",発注情報!V266=0),"",発注情報!V266))</f>
        <v/>
      </c>
      <c r="M21" s="106" t="str">
        <f>IF(ISERROR(発注情報!W266)=TRUE,"",IF(OR(発注情報!W266="",発注情報!W266=0),"",発注情報!W266))</f>
        <v/>
      </c>
      <c r="N21" s="157" t="str">
        <f>IF(ISERROR(発注情報!X266)=TRUE,"",IF(OR(発注情報!X266="",発注情報!X266=0),"",発注情報!X266))</f>
        <v/>
      </c>
      <c r="O21" s="106" t="str">
        <f>IF(ISERROR(発注情報!Y266)=TRUE,"",IF(OR(発注情報!Y266="",発注情報!Y266=0),"",発注情報!Y266))</f>
        <v/>
      </c>
      <c r="P21" s="157" t="str">
        <f>IF(ISERROR(発注情報!Z266)=TRUE,"",IF(OR(発注情報!Z266="",発注情報!Z266=0),"",発注情報!Z266))</f>
        <v/>
      </c>
      <c r="Q21" s="106" t="str">
        <f>IF(ISERROR(発注情報!AA266)=TRUE,"",IF(OR(発注情報!AA266="",発注情報!AA266=0),"",発注情報!AA266))</f>
        <v/>
      </c>
      <c r="R21" s="157" t="str">
        <f>IF(ISERROR(発注情報!AB266)=TRUE,"",IF(OR(発注情報!AB266="",発注情報!AB266=0),"",発注情報!AB266))</f>
        <v/>
      </c>
      <c r="S21" s="106" t="str">
        <f>IF(ISERROR(発注情報!AC266)=TRUE,"",IF(OR(発注情報!AC266="",発注情報!AC266=0),"",発注情報!AC266))</f>
        <v/>
      </c>
      <c r="T21" s="157" t="str">
        <f>IF(ISERROR(発注情報!AD266)=TRUE,"",IF(OR(発注情報!AD266="",発注情報!AD266=0),"",発注情報!AD266))</f>
        <v/>
      </c>
      <c r="U21" s="106" t="str">
        <f>IF(ISERROR(発注情報!AE266)=TRUE,"",IF(OR(発注情報!AE266="",発注情報!AE266=0),"",発注情報!AE266))</f>
        <v/>
      </c>
      <c r="V21" s="157" t="str">
        <f>IF(ISERROR(発注情報!AF266)=TRUE,"",IF(OR(発注情報!AF266="",発注情報!AF266=0),"",発注情報!AF266))</f>
        <v/>
      </c>
      <c r="W21" s="106" t="str">
        <f>IF(ISERROR(発注情報!AG266)=TRUE,"",IF(OR(発注情報!AG266="",発注情報!AG266=0),"",発注情報!AG266))</f>
        <v/>
      </c>
      <c r="X21" s="157" t="str">
        <f>IF(ISERROR(発注情報!AH266)=TRUE,"",IF(OR(発注情報!AH266="",発注情報!AH266=0),"",発注情報!AH266))</f>
        <v/>
      </c>
      <c r="Y21" s="106" t="str">
        <f>IF(ISERROR(発注情報!AI266)=TRUE,"",IF(OR(発注情報!AI266="",発注情報!AI266=0),"",発注情報!AI266))</f>
        <v/>
      </c>
      <c r="Z21" s="157" t="str">
        <f>IF(ISERROR(発注情報!AJ266)=TRUE,"",IF(OR(発注情報!AJ266="",発注情報!AJ266=0),"",発注情報!AJ266))</f>
        <v/>
      </c>
      <c r="AA21" s="106" t="str">
        <f>IF(ISERROR(発注情報!AK266)=TRUE,"",IF(OR(発注情報!AK266="",発注情報!AK266=0),"",発注情報!AK266))</f>
        <v/>
      </c>
      <c r="AB21" s="157" t="str">
        <f>IF(ISERROR(発注情報!AL266)=TRUE,"",IF(OR(発注情報!AL266="",発注情報!AL266=0),"",発注情報!AL266))</f>
        <v/>
      </c>
      <c r="AC21" s="106" t="str">
        <f>IF(ISERROR(発注情報!AM266)=TRUE,"",IF(OR(発注情報!AM266="",発注情報!AM266=0),"",発注情報!AM266))</f>
        <v/>
      </c>
      <c r="AD21" s="157" t="str">
        <f>IF(ISERROR(発注情報!AN266)=TRUE,"",IF(OR(発注情報!AN266="",発注情報!AN266=0),"",発注情報!AN266))</f>
        <v/>
      </c>
      <c r="AE21" s="106" t="str">
        <f>IF(ISERROR(発注情報!AO266)=TRUE,"",IF(OR(発注情報!AO266="",発注情報!AO266=0),"",発注情報!AO266))</f>
        <v/>
      </c>
      <c r="AF21" s="157" t="str">
        <f>IF(ISERROR(発注情報!AP266)=TRUE,"",IF(OR(発注情報!AP266="",発注情報!AP266=0),"",発注情報!AP266))</f>
        <v/>
      </c>
      <c r="AG21" s="106" t="str">
        <f>IF(ISERROR(発注情報!AQ266)=TRUE,"",IF(OR(発注情報!AQ266="",発注情報!AQ266=0),"",発注情報!AQ266))</f>
        <v/>
      </c>
      <c r="AH21" s="155" t="str">
        <f>IF(ISERROR(発注情報!AR266)=TRUE,"",IF(OR(発注情報!AR266="",発注情報!AR266=0),"",発注情報!AR266))</f>
        <v/>
      </c>
      <c r="AI21" s="156" t="str">
        <f>IF(ISERROR(発注情報!AS266)=TRUE,"",IF(OR(発注情報!AS266="",発注情報!AS266=0),"",発注情報!AS266))</f>
        <v/>
      </c>
    </row>
    <row r="22" spans="1:38" ht="18.75" customHeight="1" x14ac:dyDescent="0.15">
      <c r="A22" s="158">
        <v>17</v>
      </c>
      <c r="B22" s="153" t="str">
        <f>IF(ISERROR(発注情報!L267)=TRUE,"",IF(OR(発注情報!L267="",発注情報!L267=0),"",IF(発注情報!K267=発注情報!$K$126,発注情報!L267&amp;" (SUP.)",IF(発注情報!K267=発注情報!$K$127,発注情報!L267&amp;" (EXH.)",発注情報!L267))))</f>
        <v/>
      </c>
      <c r="C22" s="154" t="str">
        <f>IF(ISERROR(発注情報!M267)=TRUE,"",IF(OR(発注情報!M267="",発注情報!M267=0),"",発注情報!M267))</f>
        <v/>
      </c>
      <c r="D22" s="154" t="str">
        <f>IF(C22="","",C22*発注情報!$D$2)</f>
        <v/>
      </c>
      <c r="E22" s="217" t="str">
        <f>IF(ISERROR(発注情報!O267)=TRUE,"",IF(OR(発注情報!O267="",発注情報!O267=0),"",発注情報!O267))</f>
        <v/>
      </c>
      <c r="F22" s="217" t="str">
        <f>IF(ISERROR(発注情報!P267)=TRUE,"",IF(OR(発注情報!P267="",発注情報!P267=0),"",発注情報!P267))</f>
        <v/>
      </c>
      <c r="G22" s="217" t="str">
        <f>IF(ISERROR(発注情報!Q267)=TRUE,"",IF(OR(発注情報!Q267="",発注情報!Q267=0),"",発注情報!Q267))</f>
        <v/>
      </c>
      <c r="H22" s="155" t="str">
        <f>IF(ISERROR(発注情報!R267)=TRUE,"",IF(OR(発注情報!R267="",発注情報!R267=0),"",発注情報!R267))</f>
        <v/>
      </c>
      <c r="I22" s="156" t="str">
        <f>IF(ISERROR(発注情報!S267)=TRUE,"",IF(OR(発注情報!S267="",発注情報!S267=0),"",発注情報!S267))</f>
        <v/>
      </c>
      <c r="J22" s="157" t="str">
        <f>IF(ISERROR(発注情報!T267)=TRUE,"",IF(OR(発注情報!T267="",発注情報!T267=0),"",発注情報!T267))</f>
        <v/>
      </c>
      <c r="K22" s="106" t="str">
        <f>IF(ISERROR(発注情報!U267)=TRUE,"",IF(OR(発注情報!U267="",発注情報!U267=0),"",発注情報!U267))</f>
        <v/>
      </c>
      <c r="L22" s="157" t="str">
        <f>IF(ISERROR(発注情報!V267)=TRUE,"",IF(OR(発注情報!V267="",発注情報!V267=0),"",発注情報!V267))</f>
        <v/>
      </c>
      <c r="M22" s="106" t="str">
        <f>IF(ISERROR(発注情報!W267)=TRUE,"",IF(OR(発注情報!W267="",発注情報!W267=0),"",発注情報!W267))</f>
        <v/>
      </c>
      <c r="N22" s="157" t="str">
        <f>IF(ISERROR(発注情報!X267)=TRUE,"",IF(OR(発注情報!X267="",発注情報!X267=0),"",発注情報!X267))</f>
        <v/>
      </c>
      <c r="O22" s="106" t="str">
        <f>IF(ISERROR(発注情報!Y267)=TRUE,"",IF(OR(発注情報!Y267="",発注情報!Y267=0),"",発注情報!Y267))</f>
        <v/>
      </c>
      <c r="P22" s="157" t="str">
        <f>IF(ISERROR(発注情報!Z267)=TRUE,"",IF(OR(発注情報!Z267="",発注情報!Z267=0),"",発注情報!Z267))</f>
        <v/>
      </c>
      <c r="Q22" s="106" t="str">
        <f>IF(ISERROR(発注情報!AA267)=TRUE,"",IF(OR(発注情報!AA267="",発注情報!AA267=0),"",発注情報!AA267))</f>
        <v/>
      </c>
      <c r="R22" s="157" t="str">
        <f>IF(ISERROR(発注情報!AB267)=TRUE,"",IF(OR(発注情報!AB267="",発注情報!AB267=0),"",発注情報!AB267))</f>
        <v/>
      </c>
      <c r="S22" s="106" t="str">
        <f>IF(ISERROR(発注情報!AC267)=TRUE,"",IF(OR(発注情報!AC267="",発注情報!AC267=0),"",発注情報!AC267))</f>
        <v/>
      </c>
      <c r="T22" s="157" t="str">
        <f>IF(ISERROR(発注情報!AD267)=TRUE,"",IF(OR(発注情報!AD267="",発注情報!AD267=0),"",発注情報!AD267))</f>
        <v/>
      </c>
      <c r="U22" s="106" t="str">
        <f>IF(ISERROR(発注情報!AE267)=TRUE,"",IF(OR(発注情報!AE267="",発注情報!AE267=0),"",発注情報!AE267))</f>
        <v/>
      </c>
      <c r="V22" s="157" t="str">
        <f>IF(ISERROR(発注情報!AF267)=TRUE,"",IF(OR(発注情報!AF267="",発注情報!AF267=0),"",発注情報!AF267))</f>
        <v/>
      </c>
      <c r="W22" s="106" t="str">
        <f>IF(ISERROR(発注情報!AG267)=TRUE,"",IF(OR(発注情報!AG267="",発注情報!AG267=0),"",発注情報!AG267))</f>
        <v/>
      </c>
      <c r="X22" s="157" t="str">
        <f>IF(ISERROR(発注情報!AH267)=TRUE,"",IF(OR(発注情報!AH267="",発注情報!AH267=0),"",発注情報!AH267))</f>
        <v/>
      </c>
      <c r="Y22" s="106" t="str">
        <f>IF(ISERROR(発注情報!AI267)=TRUE,"",IF(OR(発注情報!AI267="",発注情報!AI267=0),"",発注情報!AI267))</f>
        <v/>
      </c>
      <c r="Z22" s="157" t="str">
        <f>IF(ISERROR(発注情報!AJ267)=TRUE,"",IF(OR(発注情報!AJ267="",発注情報!AJ267=0),"",発注情報!AJ267))</f>
        <v/>
      </c>
      <c r="AA22" s="106" t="str">
        <f>IF(ISERROR(発注情報!AK267)=TRUE,"",IF(OR(発注情報!AK267="",発注情報!AK267=0),"",発注情報!AK267))</f>
        <v/>
      </c>
      <c r="AB22" s="157" t="str">
        <f>IF(ISERROR(発注情報!AL267)=TRUE,"",IF(OR(発注情報!AL267="",発注情報!AL267=0),"",発注情報!AL267))</f>
        <v/>
      </c>
      <c r="AC22" s="106" t="str">
        <f>IF(ISERROR(発注情報!AM267)=TRUE,"",IF(OR(発注情報!AM267="",発注情報!AM267=0),"",発注情報!AM267))</f>
        <v/>
      </c>
      <c r="AD22" s="157" t="str">
        <f>IF(ISERROR(発注情報!AN267)=TRUE,"",IF(OR(発注情報!AN267="",発注情報!AN267=0),"",発注情報!AN267))</f>
        <v/>
      </c>
      <c r="AE22" s="106" t="str">
        <f>IF(ISERROR(発注情報!AO267)=TRUE,"",IF(OR(発注情報!AO267="",発注情報!AO267=0),"",発注情報!AO267))</f>
        <v/>
      </c>
      <c r="AF22" s="157" t="str">
        <f>IF(ISERROR(発注情報!AP267)=TRUE,"",IF(OR(発注情報!AP267="",発注情報!AP267=0),"",発注情報!AP267))</f>
        <v/>
      </c>
      <c r="AG22" s="106" t="str">
        <f>IF(ISERROR(発注情報!AQ267)=TRUE,"",IF(OR(発注情報!AQ267="",発注情報!AQ267=0),"",発注情報!AQ267))</f>
        <v/>
      </c>
      <c r="AH22" s="155" t="str">
        <f>IF(ISERROR(発注情報!AR267)=TRUE,"",IF(OR(発注情報!AR267="",発注情報!AR267=0),"",発注情報!AR267))</f>
        <v/>
      </c>
      <c r="AI22" s="156" t="str">
        <f>IF(ISERROR(発注情報!AS267)=TRUE,"",IF(OR(発注情報!AS267="",発注情報!AS267=0),"",発注情報!AS267))</f>
        <v/>
      </c>
    </row>
    <row r="23" spans="1:38" ht="18.75" customHeight="1" x14ac:dyDescent="0.15">
      <c r="A23" s="148">
        <v>18</v>
      </c>
      <c r="B23" s="153" t="str">
        <f>IF(ISERROR(発注情報!L268)=TRUE,"",IF(OR(発注情報!L268="",発注情報!L268=0),"",IF(発注情報!K268=発注情報!$K$126,発注情報!L268&amp;" (SUP.)",IF(発注情報!K268=発注情報!$K$127,発注情報!L268&amp;" (EXH.)",発注情報!L268))))</f>
        <v/>
      </c>
      <c r="C23" s="154" t="str">
        <f>IF(ISERROR(発注情報!M268)=TRUE,"",IF(OR(発注情報!M268="",発注情報!M268=0),"",発注情報!M268))</f>
        <v/>
      </c>
      <c r="D23" s="154" t="str">
        <f>IF(C23="","",C23*発注情報!$D$2)</f>
        <v/>
      </c>
      <c r="E23" s="217" t="str">
        <f>IF(ISERROR(発注情報!O268)=TRUE,"",IF(OR(発注情報!O268="",発注情報!O268=0),"",発注情報!O268))</f>
        <v/>
      </c>
      <c r="F23" s="217" t="str">
        <f>IF(ISERROR(発注情報!P268)=TRUE,"",IF(OR(発注情報!P268="",発注情報!P268=0),"",発注情報!P268))</f>
        <v/>
      </c>
      <c r="G23" s="217" t="str">
        <f>IF(ISERROR(発注情報!Q268)=TRUE,"",IF(OR(発注情報!Q268="",発注情報!Q268=0),"",発注情報!Q268))</f>
        <v/>
      </c>
      <c r="H23" s="155" t="str">
        <f>IF(ISERROR(発注情報!R268)=TRUE,"",IF(OR(発注情報!R268="",発注情報!R268=0),"",発注情報!R268))</f>
        <v/>
      </c>
      <c r="I23" s="156" t="str">
        <f>IF(ISERROR(発注情報!S268)=TRUE,"",IF(OR(発注情報!S268="",発注情報!S268=0),"",発注情報!S268))</f>
        <v/>
      </c>
      <c r="J23" s="157" t="str">
        <f>IF(ISERROR(発注情報!T268)=TRUE,"",IF(OR(発注情報!T268="",発注情報!T268=0),"",発注情報!T268))</f>
        <v/>
      </c>
      <c r="K23" s="106" t="str">
        <f>IF(ISERROR(発注情報!U268)=TRUE,"",IF(OR(発注情報!U268="",発注情報!U268=0),"",発注情報!U268))</f>
        <v/>
      </c>
      <c r="L23" s="157" t="str">
        <f>IF(ISERROR(発注情報!V268)=TRUE,"",IF(OR(発注情報!V268="",発注情報!V268=0),"",発注情報!V268))</f>
        <v/>
      </c>
      <c r="M23" s="106" t="str">
        <f>IF(ISERROR(発注情報!W268)=TRUE,"",IF(OR(発注情報!W268="",発注情報!W268=0),"",発注情報!W268))</f>
        <v/>
      </c>
      <c r="N23" s="157" t="str">
        <f>IF(ISERROR(発注情報!X268)=TRUE,"",IF(OR(発注情報!X268="",発注情報!X268=0),"",発注情報!X268))</f>
        <v/>
      </c>
      <c r="O23" s="106" t="str">
        <f>IF(ISERROR(発注情報!Y268)=TRUE,"",IF(OR(発注情報!Y268="",発注情報!Y268=0),"",発注情報!Y268))</f>
        <v/>
      </c>
      <c r="P23" s="157" t="str">
        <f>IF(ISERROR(発注情報!Z268)=TRUE,"",IF(OR(発注情報!Z268="",発注情報!Z268=0),"",発注情報!Z268))</f>
        <v/>
      </c>
      <c r="Q23" s="106" t="str">
        <f>IF(ISERROR(発注情報!AA268)=TRUE,"",IF(OR(発注情報!AA268="",発注情報!AA268=0),"",発注情報!AA268))</f>
        <v/>
      </c>
      <c r="R23" s="157" t="str">
        <f>IF(ISERROR(発注情報!AB268)=TRUE,"",IF(OR(発注情報!AB268="",発注情報!AB268=0),"",発注情報!AB268))</f>
        <v/>
      </c>
      <c r="S23" s="106" t="str">
        <f>IF(ISERROR(発注情報!AC268)=TRUE,"",IF(OR(発注情報!AC268="",発注情報!AC268=0),"",発注情報!AC268))</f>
        <v/>
      </c>
      <c r="T23" s="157" t="str">
        <f>IF(ISERROR(発注情報!AD268)=TRUE,"",IF(OR(発注情報!AD268="",発注情報!AD268=0),"",発注情報!AD268))</f>
        <v/>
      </c>
      <c r="U23" s="106" t="str">
        <f>IF(ISERROR(発注情報!AE268)=TRUE,"",IF(OR(発注情報!AE268="",発注情報!AE268=0),"",発注情報!AE268))</f>
        <v/>
      </c>
      <c r="V23" s="157" t="str">
        <f>IF(ISERROR(発注情報!AF268)=TRUE,"",IF(OR(発注情報!AF268="",発注情報!AF268=0),"",発注情報!AF268))</f>
        <v/>
      </c>
      <c r="W23" s="106" t="str">
        <f>IF(ISERROR(発注情報!AG268)=TRUE,"",IF(OR(発注情報!AG268="",発注情報!AG268=0),"",発注情報!AG268))</f>
        <v/>
      </c>
      <c r="X23" s="157" t="str">
        <f>IF(ISERROR(発注情報!AH268)=TRUE,"",IF(OR(発注情報!AH268="",発注情報!AH268=0),"",発注情報!AH268))</f>
        <v/>
      </c>
      <c r="Y23" s="106" t="str">
        <f>IF(ISERROR(発注情報!AI268)=TRUE,"",IF(OR(発注情報!AI268="",発注情報!AI268=0),"",発注情報!AI268))</f>
        <v/>
      </c>
      <c r="Z23" s="157" t="str">
        <f>IF(ISERROR(発注情報!AJ268)=TRUE,"",IF(OR(発注情報!AJ268="",発注情報!AJ268=0),"",発注情報!AJ268))</f>
        <v/>
      </c>
      <c r="AA23" s="106" t="str">
        <f>IF(ISERROR(発注情報!AK268)=TRUE,"",IF(OR(発注情報!AK268="",発注情報!AK268=0),"",発注情報!AK268))</f>
        <v/>
      </c>
      <c r="AB23" s="157" t="str">
        <f>IF(ISERROR(発注情報!AL268)=TRUE,"",IF(OR(発注情報!AL268="",発注情報!AL268=0),"",発注情報!AL268))</f>
        <v/>
      </c>
      <c r="AC23" s="106" t="str">
        <f>IF(ISERROR(発注情報!AM268)=TRUE,"",IF(OR(発注情報!AM268="",発注情報!AM268=0),"",発注情報!AM268))</f>
        <v/>
      </c>
      <c r="AD23" s="157" t="str">
        <f>IF(ISERROR(発注情報!AN268)=TRUE,"",IF(OR(発注情報!AN268="",発注情報!AN268=0),"",発注情報!AN268))</f>
        <v/>
      </c>
      <c r="AE23" s="106" t="str">
        <f>IF(ISERROR(発注情報!AO268)=TRUE,"",IF(OR(発注情報!AO268="",発注情報!AO268=0),"",発注情報!AO268))</f>
        <v/>
      </c>
      <c r="AF23" s="157" t="str">
        <f>IF(ISERROR(発注情報!AP268)=TRUE,"",IF(OR(発注情報!AP268="",発注情報!AP268=0),"",発注情報!AP268))</f>
        <v/>
      </c>
      <c r="AG23" s="106" t="str">
        <f>IF(ISERROR(発注情報!AQ268)=TRUE,"",IF(OR(発注情報!AQ268="",発注情報!AQ268=0),"",発注情報!AQ268))</f>
        <v/>
      </c>
      <c r="AH23" s="155" t="str">
        <f>IF(ISERROR(発注情報!AR268)=TRUE,"",IF(OR(発注情報!AR268="",発注情報!AR268=0),"",発注情報!AR268))</f>
        <v/>
      </c>
      <c r="AI23" s="156" t="str">
        <f>IF(ISERROR(発注情報!AS268)=TRUE,"",IF(OR(発注情報!AS268="",発注情報!AS268=0),"",発注情報!AS268))</f>
        <v/>
      </c>
    </row>
    <row r="24" spans="1:38" ht="18.75" customHeight="1" x14ac:dyDescent="0.15">
      <c r="A24" s="158">
        <v>19</v>
      </c>
      <c r="B24" s="153" t="str">
        <f>IF(ISERROR(発注情報!L269)=TRUE,"",IF(OR(発注情報!L269="",発注情報!L269=0),"",IF(発注情報!K269=発注情報!$K$126,発注情報!L269&amp;" (SUP.)",IF(発注情報!K269=発注情報!$K$127,発注情報!L269&amp;" (EXH.)",発注情報!L269))))</f>
        <v/>
      </c>
      <c r="C24" s="154" t="str">
        <f>IF(ISERROR(発注情報!M269)=TRUE,"",IF(OR(発注情報!M269="",発注情報!M269=0),"",発注情報!M269))</f>
        <v/>
      </c>
      <c r="D24" s="154" t="str">
        <f>IF(C24="","",C24*発注情報!$D$2)</f>
        <v/>
      </c>
      <c r="E24" s="217" t="str">
        <f>IF(ISERROR(発注情報!O269)=TRUE,"",IF(OR(発注情報!O269="",発注情報!O269=0),"",発注情報!O269))</f>
        <v/>
      </c>
      <c r="F24" s="217" t="str">
        <f>IF(ISERROR(発注情報!P269)=TRUE,"",IF(OR(発注情報!P269="",発注情報!P269=0),"",発注情報!P269))</f>
        <v/>
      </c>
      <c r="G24" s="217" t="str">
        <f>IF(ISERROR(発注情報!Q269)=TRUE,"",IF(OR(発注情報!Q269="",発注情報!Q269=0),"",発注情報!Q269))</f>
        <v/>
      </c>
      <c r="H24" s="155" t="str">
        <f>IF(ISERROR(発注情報!R269)=TRUE,"",IF(OR(発注情報!R269="",発注情報!R269=0),"",発注情報!R269))</f>
        <v/>
      </c>
      <c r="I24" s="156" t="str">
        <f>IF(ISERROR(発注情報!S269)=TRUE,"",IF(OR(発注情報!S269="",発注情報!S269=0),"",発注情報!S269))</f>
        <v/>
      </c>
      <c r="J24" s="157" t="str">
        <f>IF(ISERROR(発注情報!T269)=TRUE,"",IF(OR(発注情報!T269="",発注情報!T269=0),"",発注情報!T269))</f>
        <v/>
      </c>
      <c r="K24" s="106" t="str">
        <f>IF(ISERROR(発注情報!U269)=TRUE,"",IF(OR(発注情報!U269="",発注情報!U269=0),"",発注情報!U269))</f>
        <v/>
      </c>
      <c r="L24" s="157" t="str">
        <f>IF(ISERROR(発注情報!V269)=TRUE,"",IF(OR(発注情報!V269="",発注情報!V269=0),"",発注情報!V269))</f>
        <v/>
      </c>
      <c r="M24" s="106" t="str">
        <f>IF(ISERROR(発注情報!W269)=TRUE,"",IF(OR(発注情報!W269="",発注情報!W269=0),"",発注情報!W269))</f>
        <v/>
      </c>
      <c r="N24" s="157" t="str">
        <f>IF(ISERROR(発注情報!X269)=TRUE,"",IF(OR(発注情報!X269="",発注情報!X269=0),"",発注情報!X269))</f>
        <v/>
      </c>
      <c r="O24" s="106" t="str">
        <f>IF(ISERROR(発注情報!Y269)=TRUE,"",IF(OR(発注情報!Y269="",発注情報!Y269=0),"",発注情報!Y269))</f>
        <v/>
      </c>
      <c r="P24" s="157" t="str">
        <f>IF(ISERROR(発注情報!Z269)=TRUE,"",IF(OR(発注情報!Z269="",発注情報!Z269=0),"",発注情報!Z269))</f>
        <v/>
      </c>
      <c r="Q24" s="106" t="str">
        <f>IF(ISERROR(発注情報!AA269)=TRUE,"",IF(OR(発注情報!AA269="",発注情報!AA269=0),"",発注情報!AA269))</f>
        <v/>
      </c>
      <c r="R24" s="157" t="str">
        <f>IF(ISERROR(発注情報!AB269)=TRUE,"",IF(OR(発注情報!AB269="",発注情報!AB269=0),"",発注情報!AB269))</f>
        <v/>
      </c>
      <c r="S24" s="106" t="str">
        <f>IF(ISERROR(発注情報!AC269)=TRUE,"",IF(OR(発注情報!AC269="",発注情報!AC269=0),"",発注情報!AC269))</f>
        <v/>
      </c>
      <c r="T24" s="157" t="str">
        <f>IF(ISERROR(発注情報!AD269)=TRUE,"",IF(OR(発注情報!AD269="",発注情報!AD269=0),"",発注情報!AD269))</f>
        <v/>
      </c>
      <c r="U24" s="106" t="str">
        <f>IF(ISERROR(発注情報!AE269)=TRUE,"",IF(OR(発注情報!AE269="",発注情報!AE269=0),"",発注情報!AE269))</f>
        <v/>
      </c>
      <c r="V24" s="157" t="str">
        <f>IF(ISERROR(発注情報!AF269)=TRUE,"",IF(OR(発注情報!AF269="",発注情報!AF269=0),"",発注情報!AF269))</f>
        <v/>
      </c>
      <c r="W24" s="106" t="str">
        <f>IF(ISERROR(発注情報!AG269)=TRUE,"",IF(OR(発注情報!AG269="",発注情報!AG269=0),"",発注情報!AG269))</f>
        <v/>
      </c>
      <c r="X24" s="157" t="str">
        <f>IF(ISERROR(発注情報!AH269)=TRUE,"",IF(OR(発注情報!AH269="",発注情報!AH269=0),"",発注情報!AH269))</f>
        <v/>
      </c>
      <c r="Y24" s="106" t="str">
        <f>IF(ISERROR(発注情報!AI269)=TRUE,"",IF(OR(発注情報!AI269="",発注情報!AI269=0),"",発注情報!AI269))</f>
        <v/>
      </c>
      <c r="Z24" s="157" t="str">
        <f>IF(ISERROR(発注情報!AJ269)=TRUE,"",IF(OR(発注情報!AJ269="",発注情報!AJ269=0),"",発注情報!AJ269))</f>
        <v/>
      </c>
      <c r="AA24" s="106" t="str">
        <f>IF(ISERROR(発注情報!AK269)=TRUE,"",IF(OR(発注情報!AK269="",発注情報!AK269=0),"",発注情報!AK269))</f>
        <v/>
      </c>
      <c r="AB24" s="157" t="str">
        <f>IF(ISERROR(発注情報!AL269)=TRUE,"",IF(OR(発注情報!AL269="",発注情報!AL269=0),"",発注情報!AL269))</f>
        <v/>
      </c>
      <c r="AC24" s="106" t="str">
        <f>IF(ISERROR(発注情報!AM269)=TRUE,"",IF(OR(発注情報!AM269="",発注情報!AM269=0),"",発注情報!AM269))</f>
        <v/>
      </c>
      <c r="AD24" s="157" t="str">
        <f>IF(ISERROR(発注情報!AN269)=TRUE,"",IF(OR(発注情報!AN269="",発注情報!AN269=0),"",発注情報!AN269))</f>
        <v/>
      </c>
      <c r="AE24" s="106" t="str">
        <f>IF(ISERROR(発注情報!AO269)=TRUE,"",IF(OR(発注情報!AO269="",発注情報!AO269=0),"",発注情報!AO269))</f>
        <v/>
      </c>
      <c r="AF24" s="157" t="str">
        <f>IF(ISERROR(発注情報!AP269)=TRUE,"",IF(OR(発注情報!AP269="",発注情報!AP269=0),"",発注情報!AP269))</f>
        <v/>
      </c>
      <c r="AG24" s="106" t="str">
        <f>IF(ISERROR(発注情報!AQ269)=TRUE,"",IF(OR(発注情報!AQ269="",発注情報!AQ269=0),"",発注情報!AQ269))</f>
        <v/>
      </c>
      <c r="AH24" s="155" t="str">
        <f>IF(ISERROR(発注情報!AR269)=TRUE,"",IF(OR(発注情報!AR269="",発注情報!AR269=0),"",発注情報!AR269))</f>
        <v/>
      </c>
      <c r="AI24" s="156" t="str">
        <f>IF(ISERROR(発注情報!AS269)=TRUE,"",IF(OR(発注情報!AS269="",発注情報!AS269=0),"",発注情報!AS269))</f>
        <v/>
      </c>
    </row>
    <row r="25" spans="1:38" ht="18.75" customHeight="1" x14ac:dyDescent="0.15">
      <c r="A25" s="148">
        <v>20</v>
      </c>
      <c r="B25" s="153" t="str">
        <f>IF(ISERROR(発注情報!L270)=TRUE,"",IF(OR(発注情報!L270="",発注情報!L270=0),"",IF(発注情報!K270=発注情報!$K$126,発注情報!L270&amp;" (SUP.)",IF(発注情報!K270=発注情報!$K$127,発注情報!L270&amp;" (EXH.)",発注情報!L270))))</f>
        <v/>
      </c>
      <c r="C25" s="154" t="str">
        <f>IF(ISERROR(発注情報!M270)=TRUE,"",IF(OR(発注情報!M270="",発注情報!M270=0),"",発注情報!M270))</f>
        <v/>
      </c>
      <c r="D25" s="154" t="str">
        <f>IF(C25="","",C25*発注情報!$D$2)</f>
        <v/>
      </c>
      <c r="E25" s="217" t="str">
        <f>IF(ISERROR(発注情報!O270)=TRUE,"",IF(OR(発注情報!O270="",発注情報!O270=0),"",発注情報!O270))</f>
        <v/>
      </c>
      <c r="F25" s="217" t="str">
        <f>IF(ISERROR(発注情報!P270)=TRUE,"",IF(OR(発注情報!P270="",発注情報!P270=0),"",発注情報!P270))</f>
        <v/>
      </c>
      <c r="G25" s="217" t="str">
        <f>IF(ISERROR(発注情報!Q270)=TRUE,"",IF(OR(発注情報!Q270="",発注情報!Q270=0),"",発注情報!Q270))</f>
        <v/>
      </c>
      <c r="H25" s="155" t="str">
        <f>IF(ISERROR(発注情報!R270)=TRUE,"",IF(OR(発注情報!R270="",発注情報!R270=0),"",発注情報!R270))</f>
        <v/>
      </c>
      <c r="I25" s="156" t="str">
        <f>IF(ISERROR(発注情報!S270)=TRUE,"",IF(OR(発注情報!S270="",発注情報!S270=0),"",発注情報!S270))</f>
        <v/>
      </c>
      <c r="J25" s="157" t="str">
        <f>IF(ISERROR(発注情報!T270)=TRUE,"",IF(OR(発注情報!T270="",発注情報!T270=0),"",発注情報!T270))</f>
        <v/>
      </c>
      <c r="K25" s="106" t="str">
        <f>IF(ISERROR(発注情報!U270)=TRUE,"",IF(OR(発注情報!U270="",発注情報!U270=0),"",発注情報!U270))</f>
        <v/>
      </c>
      <c r="L25" s="157" t="str">
        <f>IF(ISERROR(発注情報!V270)=TRUE,"",IF(OR(発注情報!V270="",発注情報!V270=0),"",発注情報!V270))</f>
        <v/>
      </c>
      <c r="M25" s="106" t="str">
        <f>IF(ISERROR(発注情報!W270)=TRUE,"",IF(OR(発注情報!W270="",発注情報!W270=0),"",発注情報!W270))</f>
        <v/>
      </c>
      <c r="N25" s="157" t="str">
        <f>IF(ISERROR(発注情報!X270)=TRUE,"",IF(OR(発注情報!X270="",発注情報!X270=0),"",発注情報!X270))</f>
        <v/>
      </c>
      <c r="O25" s="106" t="str">
        <f>IF(ISERROR(発注情報!Y270)=TRUE,"",IF(OR(発注情報!Y270="",発注情報!Y270=0),"",発注情報!Y270))</f>
        <v/>
      </c>
      <c r="P25" s="157" t="str">
        <f>IF(ISERROR(発注情報!Z270)=TRUE,"",IF(OR(発注情報!Z270="",発注情報!Z270=0),"",発注情報!Z270))</f>
        <v/>
      </c>
      <c r="Q25" s="106" t="str">
        <f>IF(ISERROR(発注情報!AA270)=TRUE,"",IF(OR(発注情報!AA270="",発注情報!AA270=0),"",発注情報!AA270))</f>
        <v/>
      </c>
      <c r="R25" s="157" t="str">
        <f>IF(ISERROR(発注情報!AB270)=TRUE,"",IF(OR(発注情報!AB270="",発注情報!AB270=0),"",発注情報!AB270))</f>
        <v/>
      </c>
      <c r="S25" s="106" t="str">
        <f>IF(ISERROR(発注情報!AC270)=TRUE,"",IF(OR(発注情報!AC270="",発注情報!AC270=0),"",発注情報!AC270))</f>
        <v/>
      </c>
      <c r="T25" s="157" t="str">
        <f>IF(ISERROR(発注情報!AD270)=TRUE,"",IF(OR(発注情報!AD270="",発注情報!AD270=0),"",発注情報!AD270))</f>
        <v/>
      </c>
      <c r="U25" s="106" t="str">
        <f>IF(ISERROR(発注情報!AE270)=TRUE,"",IF(OR(発注情報!AE270="",発注情報!AE270=0),"",発注情報!AE270))</f>
        <v/>
      </c>
      <c r="V25" s="157" t="str">
        <f>IF(ISERROR(発注情報!AF270)=TRUE,"",IF(OR(発注情報!AF270="",発注情報!AF270=0),"",発注情報!AF270))</f>
        <v/>
      </c>
      <c r="W25" s="106" t="str">
        <f>IF(ISERROR(発注情報!AG270)=TRUE,"",IF(OR(発注情報!AG270="",発注情報!AG270=0),"",発注情報!AG270))</f>
        <v/>
      </c>
      <c r="X25" s="157" t="str">
        <f>IF(ISERROR(発注情報!AH270)=TRUE,"",IF(OR(発注情報!AH270="",発注情報!AH270=0),"",発注情報!AH270))</f>
        <v/>
      </c>
      <c r="Y25" s="106" t="str">
        <f>IF(ISERROR(発注情報!AI270)=TRUE,"",IF(OR(発注情報!AI270="",発注情報!AI270=0),"",発注情報!AI270))</f>
        <v/>
      </c>
      <c r="Z25" s="157" t="str">
        <f>IF(ISERROR(発注情報!AJ270)=TRUE,"",IF(OR(発注情報!AJ270="",発注情報!AJ270=0),"",発注情報!AJ270))</f>
        <v/>
      </c>
      <c r="AA25" s="106" t="str">
        <f>IF(ISERROR(発注情報!AK270)=TRUE,"",IF(OR(発注情報!AK270="",発注情報!AK270=0),"",発注情報!AK270))</f>
        <v/>
      </c>
      <c r="AB25" s="157" t="str">
        <f>IF(ISERROR(発注情報!AL270)=TRUE,"",IF(OR(発注情報!AL270="",発注情報!AL270=0),"",発注情報!AL270))</f>
        <v/>
      </c>
      <c r="AC25" s="106" t="str">
        <f>IF(ISERROR(発注情報!AM270)=TRUE,"",IF(OR(発注情報!AM270="",発注情報!AM270=0),"",発注情報!AM270))</f>
        <v/>
      </c>
      <c r="AD25" s="157" t="str">
        <f>IF(ISERROR(発注情報!AN270)=TRUE,"",IF(OR(発注情報!AN270="",発注情報!AN270=0),"",発注情報!AN270))</f>
        <v/>
      </c>
      <c r="AE25" s="106" t="str">
        <f>IF(ISERROR(発注情報!AO270)=TRUE,"",IF(OR(発注情報!AO270="",発注情報!AO270=0),"",発注情報!AO270))</f>
        <v/>
      </c>
      <c r="AF25" s="157" t="str">
        <f>IF(ISERROR(発注情報!AP270)=TRUE,"",IF(OR(発注情報!AP270="",発注情報!AP270=0),"",発注情報!AP270))</f>
        <v/>
      </c>
      <c r="AG25" s="106" t="str">
        <f>IF(ISERROR(発注情報!AQ270)=TRUE,"",IF(OR(発注情報!AQ270="",発注情報!AQ270=0),"",発注情報!AQ270))</f>
        <v/>
      </c>
      <c r="AH25" s="155" t="str">
        <f>IF(ISERROR(発注情報!AR270)=TRUE,"",IF(OR(発注情報!AR270="",発注情報!AR270=0),"",発注情報!AR270))</f>
        <v/>
      </c>
      <c r="AI25" s="156" t="str">
        <f>IF(ISERROR(発注情報!AS270)=TRUE,"",IF(OR(発注情報!AS270="",発注情報!AS270=0),"",発注情報!AS270))</f>
        <v/>
      </c>
    </row>
    <row r="26" spans="1:38" ht="18.75" customHeight="1" x14ac:dyDescent="0.15">
      <c r="A26" s="158">
        <v>21</v>
      </c>
      <c r="B26" s="153" t="str">
        <f>IF(ISERROR(発注情報!L271)=TRUE,"",IF(OR(発注情報!L271="",発注情報!L271=0),"",IF(発注情報!K271=発注情報!$K$126,発注情報!L271&amp;" (SUP.)",IF(発注情報!K271=発注情報!$K$127,発注情報!L271&amp;" (EXH.)",発注情報!L271))))</f>
        <v/>
      </c>
      <c r="C26" s="154" t="str">
        <f>IF(ISERROR(発注情報!M271)=TRUE,"",IF(OR(発注情報!M271="",発注情報!M271=0),"",発注情報!M271))</f>
        <v/>
      </c>
      <c r="D26" s="154" t="str">
        <f>IF(C26="","",C26*発注情報!$D$2)</f>
        <v/>
      </c>
      <c r="E26" s="217" t="str">
        <f>IF(ISERROR(発注情報!O271)=TRUE,"",IF(OR(発注情報!O271="",発注情報!O271=0),"",発注情報!O271))</f>
        <v/>
      </c>
      <c r="F26" s="217" t="str">
        <f>IF(ISERROR(発注情報!P271)=TRUE,"",IF(OR(発注情報!P271="",発注情報!P271=0),"",発注情報!P271))</f>
        <v/>
      </c>
      <c r="G26" s="217" t="str">
        <f>IF(ISERROR(発注情報!Q271)=TRUE,"",IF(OR(発注情報!Q271="",発注情報!Q271=0),"",発注情報!Q271))</f>
        <v/>
      </c>
      <c r="H26" s="155" t="str">
        <f>IF(ISERROR(発注情報!R271)=TRUE,"",IF(OR(発注情報!R271="",発注情報!R271=0),"",発注情報!R271))</f>
        <v/>
      </c>
      <c r="I26" s="156" t="str">
        <f>IF(ISERROR(発注情報!S271)=TRUE,"",IF(OR(発注情報!S271="",発注情報!S271=0),"",発注情報!S271))</f>
        <v/>
      </c>
      <c r="J26" s="157" t="str">
        <f>IF(ISERROR(発注情報!T271)=TRUE,"",IF(OR(発注情報!T271="",発注情報!T271=0),"",発注情報!T271))</f>
        <v/>
      </c>
      <c r="K26" s="106" t="str">
        <f>IF(ISERROR(発注情報!U271)=TRUE,"",IF(OR(発注情報!U271="",発注情報!U271=0),"",発注情報!U271))</f>
        <v/>
      </c>
      <c r="L26" s="157" t="str">
        <f>IF(ISERROR(発注情報!V271)=TRUE,"",IF(OR(発注情報!V271="",発注情報!V271=0),"",発注情報!V271))</f>
        <v/>
      </c>
      <c r="M26" s="106" t="str">
        <f>IF(ISERROR(発注情報!W271)=TRUE,"",IF(OR(発注情報!W271="",発注情報!W271=0),"",発注情報!W271))</f>
        <v/>
      </c>
      <c r="N26" s="157" t="str">
        <f>IF(ISERROR(発注情報!X271)=TRUE,"",IF(OR(発注情報!X271="",発注情報!X271=0),"",発注情報!X271))</f>
        <v/>
      </c>
      <c r="O26" s="106" t="str">
        <f>IF(ISERROR(発注情報!Y271)=TRUE,"",IF(OR(発注情報!Y271="",発注情報!Y271=0),"",発注情報!Y271))</f>
        <v/>
      </c>
      <c r="P26" s="157" t="str">
        <f>IF(ISERROR(発注情報!Z271)=TRUE,"",IF(OR(発注情報!Z271="",発注情報!Z271=0),"",発注情報!Z271))</f>
        <v/>
      </c>
      <c r="Q26" s="106" t="str">
        <f>IF(ISERROR(発注情報!AA271)=TRUE,"",IF(OR(発注情報!AA271="",発注情報!AA271=0),"",発注情報!AA271))</f>
        <v/>
      </c>
      <c r="R26" s="157" t="str">
        <f>IF(ISERROR(発注情報!AB271)=TRUE,"",IF(OR(発注情報!AB271="",発注情報!AB271=0),"",発注情報!AB271))</f>
        <v/>
      </c>
      <c r="S26" s="106" t="str">
        <f>IF(ISERROR(発注情報!AC271)=TRUE,"",IF(OR(発注情報!AC271="",発注情報!AC271=0),"",発注情報!AC271))</f>
        <v/>
      </c>
      <c r="T26" s="157" t="str">
        <f>IF(ISERROR(発注情報!AD271)=TRUE,"",IF(OR(発注情報!AD271="",発注情報!AD271=0),"",発注情報!AD271))</f>
        <v/>
      </c>
      <c r="U26" s="106" t="str">
        <f>IF(ISERROR(発注情報!AE271)=TRUE,"",IF(OR(発注情報!AE271="",発注情報!AE271=0),"",発注情報!AE271))</f>
        <v/>
      </c>
      <c r="V26" s="157" t="str">
        <f>IF(ISERROR(発注情報!AF271)=TRUE,"",IF(OR(発注情報!AF271="",発注情報!AF271=0),"",発注情報!AF271))</f>
        <v/>
      </c>
      <c r="W26" s="106" t="str">
        <f>IF(ISERROR(発注情報!AG271)=TRUE,"",IF(OR(発注情報!AG271="",発注情報!AG271=0),"",発注情報!AG271))</f>
        <v/>
      </c>
      <c r="X26" s="157" t="str">
        <f>IF(ISERROR(発注情報!AH271)=TRUE,"",IF(OR(発注情報!AH271="",発注情報!AH271=0),"",発注情報!AH271))</f>
        <v/>
      </c>
      <c r="Y26" s="106" t="str">
        <f>IF(ISERROR(発注情報!AI271)=TRUE,"",IF(OR(発注情報!AI271="",発注情報!AI271=0),"",発注情報!AI271))</f>
        <v/>
      </c>
      <c r="Z26" s="157" t="str">
        <f>IF(ISERROR(発注情報!AJ271)=TRUE,"",IF(OR(発注情報!AJ271="",発注情報!AJ271=0),"",発注情報!AJ271))</f>
        <v/>
      </c>
      <c r="AA26" s="106" t="str">
        <f>IF(ISERROR(発注情報!AK271)=TRUE,"",IF(OR(発注情報!AK271="",発注情報!AK271=0),"",発注情報!AK271))</f>
        <v/>
      </c>
      <c r="AB26" s="157" t="str">
        <f>IF(ISERROR(発注情報!AL271)=TRUE,"",IF(OR(発注情報!AL271="",発注情報!AL271=0),"",発注情報!AL271))</f>
        <v/>
      </c>
      <c r="AC26" s="106" t="str">
        <f>IF(ISERROR(発注情報!AM271)=TRUE,"",IF(OR(発注情報!AM271="",発注情報!AM271=0),"",発注情報!AM271))</f>
        <v/>
      </c>
      <c r="AD26" s="157" t="str">
        <f>IF(ISERROR(発注情報!AN271)=TRUE,"",IF(OR(発注情報!AN271="",発注情報!AN271=0),"",発注情報!AN271))</f>
        <v/>
      </c>
      <c r="AE26" s="106" t="str">
        <f>IF(ISERROR(発注情報!AO271)=TRUE,"",IF(OR(発注情報!AO271="",発注情報!AO271=0),"",発注情報!AO271))</f>
        <v/>
      </c>
      <c r="AF26" s="157" t="str">
        <f>IF(ISERROR(発注情報!AP271)=TRUE,"",IF(OR(発注情報!AP271="",発注情報!AP271=0),"",発注情報!AP271))</f>
        <v/>
      </c>
      <c r="AG26" s="106" t="str">
        <f>IF(ISERROR(発注情報!AQ271)=TRUE,"",IF(OR(発注情報!AQ271="",発注情報!AQ271=0),"",発注情報!AQ271))</f>
        <v/>
      </c>
      <c r="AH26" s="155" t="str">
        <f>IF(ISERROR(発注情報!AR271)=TRUE,"",IF(OR(発注情報!AR271="",発注情報!AR271=0),"",発注情報!AR271))</f>
        <v/>
      </c>
      <c r="AI26" s="156" t="str">
        <f>IF(ISERROR(発注情報!AS271)=TRUE,"",IF(OR(発注情報!AS271="",発注情報!AS271=0),"",発注情報!AS271))</f>
        <v/>
      </c>
    </row>
    <row r="27" spans="1:38" ht="18.75" customHeight="1" x14ac:dyDescent="0.15">
      <c r="A27" s="148">
        <v>22</v>
      </c>
      <c r="B27" s="153" t="str">
        <f>IF(ISERROR(発注情報!L272)=TRUE,"",IF(OR(発注情報!L272="",発注情報!L272=0),"",IF(発注情報!K272=発注情報!$K$126,発注情報!L272&amp;" (SUP.)",IF(発注情報!K272=発注情報!$K$127,発注情報!L272&amp;" (EXH.)",発注情報!L272))))</f>
        <v/>
      </c>
      <c r="C27" s="154" t="str">
        <f>IF(ISERROR(発注情報!M272)=TRUE,"",IF(OR(発注情報!M272="",発注情報!M272=0),"",発注情報!M272))</f>
        <v/>
      </c>
      <c r="D27" s="154" t="str">
        <f>IF(C27="","",C27*発注情報!$D$2)</f>
        <v/>
      </c>
      <c r="E27" s="217" t="str">
        <f>IF(ISERROR(発注情報!O272)=TRUE,"",IF(OR(発注情報!O272="",発注情報!O272=0),"",発注情報!O272))</f>
        <v/>
      </c>
      <c r="F27" s="217" t="str">
        <f>IF(ISERROR(発注情報!P272)=TRUE,"",IF(OR(発注情報!P272="",発注情報!P272=0),"",発注情報!P272))</f>
        <v/>
      </c>
      <c r="G27" s="217" t="str">
        <f>IF(ISERROR(発注情報!Q272)=TRUE,"",IF(OR(発注情報!Q272="",発注情報!Q272=0),"",発注情報!Q272))</f>
        <v/>
      </c>
      <c r="H27" s="155" t="str">
        <f>IF(ISERROR(発注情報!R272)=TRUE,"",IF(OR(発注情報!R272="",発注情報!R272=0),"",発注情報!R272))</f>
        <v/>
      </c>
      <c r="I27" s="156" t="str">
        <f>IF(ISERROR(発注情報!S272)=TRUE,"",IF(OR(発注情報!S272="",発注情報!S272=0),"",発注情報!S272))</f>
        <v/>
      </c>
      <c r="J27" s="157" t="str">
        <f>IF(ISERROR(発注情報!T272)=TRUE,"",IF(OR(発注情報!T272="",発注情報!T272=0),"",発注情報!T272))</f>
        <v/>
      </c>
      <c r="K27" s="106" t="str">
        <f>IF(ISERROR(発注情報!U272)=TRUE,"",IF(OR(発注情報!U272="",発注情報!U272=0),"",発注情報!U272))</f>
        <v/>
      </c>
      <c r="L27" s="157" t="str">
        <f>IF(ISERROR(発注情報!V272)=TRUE,"",IF(OR(発注情報!V272="",発注情報!V272=0),"",発注情報!V272))</f>
        <v/>
      </c>
      <c r="M27" s="106" t="str">
        <f>IF(ISERROR(発注情報!W272)=TRUE,"",IF(OR(発注情報!W272="",発注情報!W272=0),"",発注情報!W272))</f>
        <v/>
      </c>
      <c r="N27" s="157" t="str">
        <f>IF(ISERROR(発注情報!X272)=TRUE,"",IF(OR(発注情報!X272="",発注情報!X272=0),"",発注情報!X272))</f>
        <v/>
      </c>
      <c r="O27" s="106" t="str">
        <f>IF(ISERROR(発注情報!Y272)=TRUE,"",IF(OR(発注情報!Y272="",発注情報!Y272=0),"",発注情報!Y272))</f>
        <v/>
      </c>
      <c r="P27" s="157" t="str">
        <f>IF(ISERROR(発注情報!Z272)=TRUE,"",IF(OR(発注情報!Z272="",発注情報!Z272=0),"",発注情報!Z272))</f>
        <v/>
      </c>
      <c r="Q27" s="106" t="str">
        <f>IF(ISERROR(発注情報!AA272)=TRUE,"",IF(OR(発注情報!AA272="",発注情報!AA272=0),"",発注情報!AA272))</f>
        <v/>
      </c>
      <c r="R27" s="157" t="str">
        <f>IF(ISERROR(発注情報!AB272)=TRUE,"",IF(OR(発注情報!AB272="",発注情報!AB272=0),"",発注情報!AB272))</f>
        <v/>
      </c>
      <c r="S27" s="106" t="str">
        <f>IF(ISERROR(発注情報!AC272)=TRUE,"",IF(OR(発注情報!AC272="",発注情報!AC272=0),"",発注情報!AC272))</f>
        <v/>
      </c>
      <c r="T27" s="157" t="str">
        <f>IF(ISERROR(発注情報!AD272)=TRUE,"",IF(OR(発注情報!AD272="",発注情報!AD272=0),"",発注情報!AD272))</f>
        <v/>
      </c>
      <c r="U27" s="106" t="str">
        <f>IF(ISERROR(発注情報!AE272)=TRUE,"",IF(OR(発注情報!AE272="",発注情報!AE272=0),"",発注情報!AE272))</f>
        <v/>
      </c>
      <c r="V27" s="157" t="str">
        <f>IF(ISERROR(発注情報!AF272)=TRUE,"",IF(OR(発注情報!AF272="",発注情報!AF272=0),"",発注情報!AF272))</f>
        <v/>
      </c>
      <c r="W27" s="106" t="str">
        <f>IF(ISERROR(発注情報!AG272)=TRUE,"",IF(OR(発注情報!AG272="",発注情報!AG272=0),"",発注情報!AG272))</f>
        <v/>
      </c>
      <c r="X27" s="157" t="str">
        <f>IF(ISERROR(発注情報!AH272)=TRUE,"",IF(OR(発注情報!AH272="",発注情報!AH272=0),"",発注情報!AH272))</f>
        <v/>
      </c>
      <c r="Y27" s="106" t="str">
        <f>IF(ISERROR(発注情報!AI272)=TRUE,"",IF(OR(発注情報!AI272="",発注情報!AI272=0),"",発注情報!AI272))</f>
        <v/>
      </c>
      <c r="Z27" s="157" t="str">
        <f>IF(ISERROR(発注情報!AJ272)=TRUE,"",IF(OR(発注情報!AJ272="",発注情報!AJ272=0),"",発注情報!AJ272))</f>
        <v/>
      </c>
      <c r="AA27" s="106" t="str">
        <f>IF(ISERROR(発注情報!AK272)=TRUE,"",IF(OR(発注情報!AK272="",発注情報!AK272=0),"",発注情報!AK272))</f>
        <v/>
      </c>
      <c r="AB27" s="157" t="str">
        <f>IF(ISERROR(発注情報!AL272)=TRUE,"",IF(OR(発注情報!AL272="",発注情報!AL272=0),"",発注情報!AL272))</f>
        <v/>
      </c>
      <c r="AC27" s="106" t="str">
        <f>IF(ISERROR(発注情報!AM272)=TRUE,"",IF(OR(発注情報!AM272="",発注情報!AM272=0),"",発注情報!AM272))</f>
        <v/>
      </c>
      <c r="AD27" s="157" t="str">
        <f>IF(ISERROR(発注情報!AN272)=TRUE,"",IF(OR(発注情報!AN272="",発注情報!AN272=0),"",発注情報!AN272))</f>
        <v/>
      </c>
      <c r="AE27" s="106" t="str">
        <f>IF(ISERROR(発注情報!AO272)=TRUE,"",IF(OR(発注情報!AO272="",発注情報!AO272=0),"",発注情報!AO272))</f>
        <v/>
      </c>
      <c r="AF27" s="157" t="str">
        <f>IF(ISERROR(発注情報!AP272)=TRUE,"",IF(OR(発注情報!AP272="",発注情報!AP272=0),"",発注情報!AP272))</f>
        <v/>
      </c>
      <c r="AG27" s="106" t="str">
        <f>IF(ISERROR(発注情報!AQ272)=TRUE,"",IF(OR(発注情報!AQ272="",発注情報!AQ272=0),"",発注情報!AQ272))</f>
        <v/>
      </c>
      <c r="AH27" s="155" t="str">
        <f>IF(ISERROR(発注情報!AR272)=TRUE,"",IF(OR(発注情報!AR272="",発注情報!AR272=0),"",発注情報!AR272))</f>
        <v/>
      </c>
      <c r="AI27" s="156" t="str">
        <f>IF(ISERROR(発注情報!AS272)=TRUE,"",IF(OR(発注情報!AS272="",発注情報!AS272=0),"",発注情報!AS272))</f>
        <v/>
      </c>
    </row>
    <row r="28" spans="1:38" ht="18.75" customHeight="1" x14ac:dyDescent="0.15">
      <c r="A28" s="158">
        <v>23</v>
      </c>
      <c r="B28" s="153" t="str">
        <f>IF(ISERROR(発注情報!L273)=TRUE,"",IF(OR(発注情報!L273="",発注情報!L273=0),"",IF(発注情報!K273=発注情報!$K$126,発注情報!L273&amp;" (SUP.)",IF(発注情報!K273=発注情報!$K$127,発注情報!L273&amp;" (EXH.)",発注情報!L273))))</f>
        <v/>
      </c>
      <c r="C28" s="154" t="str">
        <f>IF(ISERROR(発注情報!M273)=TRUE,"",IF(OR(発注情報!M273="",発注情報!M273=0),"",発注情報!M273))</f>
        <v/>
      </c>
      <c r="D28" s="154" t="str">
        <f>IF(C28="","",C28*発注情報!$D$2)</f>
        <v/>
      </c>
      <c r="E28" s="217" t="str">
        <f>IF(ISERROR(発注情報!O273)=TRUE,"",IF(OR(発注情報!O273="",発注情報!O273=0),"",発注情報!O273))</f>
        <v/>
      </c>
      <c r="F28" s="217" t="str">
        <f>IF(ISERROR(発注情報!P273)=TRUE,"",IF(OR(発注情報!P273="",発注情報!P273=0),"",発注情報!P273))</f>
        <v/>
      </c>
      <c r="G28" s="217" t="str">
        <f>IF(ISERROR(発注情報!Q273)=TRUE,"",IF(OR(発注情報!Q273="",発注情報!Q273=0),"",発注情報!Q273))</f>
        <v/>
      </c>
      <c r="H28" s="155" t="str">
        <f>IF(ISERROR(発注情報!R273)=TRUE,"",IF(OR(発注情報!R273="",発注情報!R273=0),"",発注情報!R273))</f>
        <v/>
      </c>
      <c r="I28" s="156" t="str">
        <f>IF(ISERROR(発注情報!S273)=TRUE,"",IF(OR(発注情報!S273="",発注情報!S273=0),"",発注情報!S273))</f>
        <v/>
      </c>
      <c r="J28" s="157" t="str">
        <f>IF(ISERROR(発注情報!T273)=TRUE,"",IF(OR(発注情報!T273="",発注情報!T273=0),"",発注情報!T273))</f>
        <v/>
      </c>
      <c r="K28" s="106" t="str">
        <f>IF(ISERROR(発注情報!U273)=TRUE,"",IF(OR(発注情報!U273="",発注情報!U273=0),"",発注情報!U273))</f>
        <v/>
      </c>
      <c r="L28" s="157" t="str">
        <f>IF(ISERROR(発注情報!V273)=TRUE,"",IF(OR(発注情報!V273="",発注情報!V273=0),"",発注情報!V273))</f>
        <v/>
      </c>
      <c r="M28" s="106" t="str">
        <f>IF(ISERROR(発注情報!W273)=TRUE,"",IF(OR(発注情報!W273="",発注情報!W273=0),"",発注情報!W273))</f>
        <v/>
      </c>
      <c r="N28" s="157" t="str">
        <f>IF(ISERROR(発注情報!X273)=TRUE,"",IF(OR(発注情報!X273="",発注情報!X273=0),"",発注情報!X273))</f>
        <v/>
      </c>
      <c r="O28" s="106" t="str">
        <f>IF(ISERROR(発注情報!Y273)=TRUE,"",IF(OR(発注情報!Y273="",発注情報!Y273=0),"",発注情報!Y273))</f>
        <v/>
      </c>
      <c r="P28" s="157" t="str">
        <f>IF(ISERROR(発注情報!Z273)=TRUE,"",IF(OR(発注情報!Z273="",発注情報!Z273=0),"",発注情報!Z273))</f>
        <v/>
      </c>
      <c r="Q28" s="106" t="str">
        <f>IF(ISERROR(発注情報!AA273)=TRUE,"",IF(OR(発注情報!AA273="",発注情報!AA273=0),"",発注情報!AA273))</f>
        <v/>
      </c>
      <c r="R28" s="157" t="str">
        <f>IF(ISERROR(発注情報!AB273)=TRUE,"",IF(OR(発注情報!AB273="",発注情報!AB273=0),"",発注情報!AB273))</f>
        <v/>
      </c>
      <c r="S28" s="106" t="str">
        <f>IF(ISERROR(発注情報!AC273)=TRUE,"",IF(OR(発注情報!AC273="",発注情報!AC273=0),"",発注情報!AC273))</f>
        <v/>
      </c>
      <c r="T28" s="157" t="str">
        <f>IF(ISERROR(発注情報!AD273)=TRUE,"",IF(OR(発注情報!AD273="",発注情報!AD273=0),"",発注情報!AD273))</f>
        <v/>
      </c>
      <c r="U28" s="106" t="str">
        <f>IF(ISERROR(発注情報!AE273)=TRUE,"",IF(OR(発注情報!AE273="",発注情報!AE273=0),"",発注情報!AE273))</f>
        <v/>
      </c>
      <c r="V28" s="157" t="str">
        <f>IF(ISERROR(発注情報!AF273)=TRUE,"",IF(OR(発注情報!AF273="",発注情報!AF273=0),"",発注情報!AF273))</f>
        <v/>
      </c>
      <c r="W28" s="106" t="str">
        <f>IF(ISERROR(発注情報!AG273)=TRUE,"",IF(OR(発注情報!AG273="",発注情報!AG273=0),"",発注情報!AG273))</f>
        <v/>
      </c>
      <c r="X28" s="157" t="str">
        <f>IF(ISERROR(発注情報!AH273)=TRUE,"",IF(OR(発注情報!AH273="",発注情報!AH273=0),"",発注情報!AH273))</f>
        <v/>
      </c>
      <c r="Y28" s="106" t="str">
        <f>IF(ISERROR(発注情報!AI273)=TRUE,"",IF(OR(発注情報!AI273="",発注情報!AI273=0),"",発注情報!AI273))</f>
        <v/>
      </c>
      <c r="Z28" s="157" t="str">
        <f>IF(ISERROR(発注情報!AJ273)=TRUE,"",IF(OR(発注情報!AJ273="",発注情報!AJ273=0),"",発注情報!AJ273))</f>
        <v/>
      </c>
      <c r="AA28" s="106" t="str">
        <f>IF(ISERROR(発注情報!AK273)=TRUE,"",IF(OR(発注情報!AK273="",発注情報!AK273=0),"",発注情報!AK273))</f>
        <v/>
      </c>
      <c r="AB28" s="157" t="str">
        <f>IF(ISERROR(発注情報!AL273)=TRUE,"",IF(OR(発注情報!AL273="",発注情報!AL273=0),"",発注情報!AL273))</f>
        <v/>
      </c>
      <c r="AC28" s="106" t="str">
        <f>IF(ISERROR(発注情報!AM273)=TRUE,"",IF(OR(発注情報!AM273="",発注情報!AM273=0),"",発注情報!AM273))</f>
        <v/>
      </c>
      <c r="AD28" s="157" t="str">
        <f>IF(ISERROR(発注情報!AN273)=TRUE,"",IF(OR(発注情報!AN273="",発注情報!AN273=0),"",発注情報!AN273))</f>
        <v/>
      </c>
      <c r="AE28" s="106" t="str">
        <f>IF(ISERROR(発注情報!AO273)=TRUE,"",IF(OR(発注情報!AO273="",発注情報!AO273=0),"",発注情報!AO273))</f>
        <v/>
      </c>
      <c r="AF28" s="157" t="str">
        <f>IF(ISERROR(発注情報!AP273)=TRUE,"",IF(OR(発注情報!AP273="",発注情報!AP273=0),"",発注情報!AP273))</f>
        <v/>
      </c>
      <c r="AG28" s="106" t="str">
        <f>IF(ISERROR(発注情報!AQ273)=TRUE,"",IF(OR(発注情報!AQ273="",発注情報!AQ273=0),"",発注情報!AQ273))</f>
        <v/>
      </c>
      <c r="AH28" s="155" t="str">
        <f>IF(ISERROR(発注情報!AR273)=TRUE,"",IF(OR(発注情報!AR273="",発注情報!AR273=0),"",発注情報!AR273))</f>
        <v/>
      </c>
      <c r="AI28" s="156" t="str">
        <f>IF(ISERROR(発注情報!AS273)=TRUE,"",IF(OR(発注情報!AS273="",発注情報!AS273=0),"",発注情報!AS273))</f>
        <v/>
      </c>
    </row>
    <row r="29" spans="1:38" ht="18.75" customHeight="1" x14ac:dyDescent="0.15">
      <c r="A29" s="158">
        <v>24</v>
      </c>
      <c r="B29" s="153" t="str">
        <f>IF(ISERROR(発注情報!L274)=TRUE,"",IF(OR(発注情報!L274="",発注情報!L274=0),"",IF(発注情報!K274=発注情報!$K$126,発注情報!L274&amp;" (SUP.)",IF(発注情報!K274=発注情報!$K$127,発注情報!L274&amp;" (EXH.)",発注情報!L274))))</f>
        <v/>
      </c>
      <c r="C29" s="154" t="str">
        <f>IF(ISERROR(発注情報!M274)=TRUE,"",IF(OR(発注情報!M274="",発注情報!M274=0),"",発注情報!M274))</f>
        <v/>
      </c>
      <c r="D29" s="154" t="str">
        <f>IF(C29="","",C29*発注情報!$D$2)</f>
        <v/>
      </c>
      <c r="E29" s="217" t="str">
        <f>IF(ISERROR(発注情報!O274)=TRUE,"",IF(OR(発注情報!O274="",発注情報!O274=0),"",発注情報!O274))</f>
        <v/>
      </c>
      <c r="F29" s="217" t="str">
        <f>IF(ISERROR(発注情報!P274)=TRUE,"",IF(OR(発注情報!P274="",発注情報!P274=0),"",発注情報!P274))</f>
        <v/>
      </c>
      <c r="G29" s="217" t="str">
        <f>IF(ISERROR(発注情報!Q274)=TRUE,"",IF(OR(発注情報!Q274="",発注情報!Q274=0),"",発注情報!Q274))</f>
        <v/>
      </c>
      <c r="H29" s="155" t="str">
        <f>IF(ISERROR(発注情報!R274)=TRUE,"",IF(OR(発注情報!R274="",発注情報!R274=0),"",発注情報!R274))</f>
        <v/>
      </c>
      <c r="I29" s="156" t="str">
        <f>IF(ISERROR(発注情報!S274)=TRUE,"",IF(OR(発注情報!S274="",発注情報!S274=0),"",発注情報!S274))</f>
        <v/>
      </c>
      <c r="J29" s="157" t="str">
        <f>IF(ISERROR(発注情報!T274)=TRUE,"",IF(OR(発注情報!T274="",発注情報!T274=0),"",発注情報!T274))</f>
        <v/>
      </c>
      <c r="K29" s="106" t="str">
        <f>IF(ISERROR(発注情報!U274)=TRUE,"",IF(OR(発注情報!U274="",発注情報!U274=0),"",発注情報!U274))</f>
        <v/>
      </c>
      <c r="L29" s="157" t="str">
        <f>IF(ISERROR(発注情報!V274)=TRUE,"",IF(OR(発注情報!V274="",発注情報!V274=0),"",発注情報!V274))</f>
        <v/>
      </c>
      <c r="M29" s="106" t="str">
        <f>IF(ISERROR(発注情報!W274)=TRUE,"",IF(OR(発注情報!W274="",発注情報!W274=0),"",発注情報!W274))</f>
        <v/>
      </c>
      <c r="N29" s="157" t="str">
        <f>IF(ISERROR(発注情報!X274)=TRUE,"",IF(OR(発注情報!X274="",発注情報!X274=0),"",発注情報!X274))</f>
        <v/>
      </c>
      <c r="O29" s="106" t="str">
        <f>IF(ISERROR(発注情報!Y274)=TRUE,"",IF(OR(発注情報!Y274="",発注情報!Y274=0),"",発注情報!Y274))</f>
        <v/>
      </c>
      <c r="P29" s="157" t="str">
        <f>IF(ISERROR(発注情報!Z274)=TRUE,"",IF(OR(発注情報!Z274="",発注情報!Z274=0),"",発注情報!Z274))</f>
        <v/>
      </c>
      <c r="Q29" s="106" t="str">
        <f>IF(ISERROR(発注情報!AA274)=TRUE,"",IF(OR(発注情報!AA274="",発注情報!AA274=0),"",発注情報!AA274))</f>
        <v/>
      </c>
      <c r="R29" s="157" t="str">
        <f>IF(ISERROR(発注情報!AB274)=TRUE,"",IF(OR(発注情報!AB274="",発注情報!AB274=0),"",発注情報!AB274))</f>
        <v/>
      </c>
      <c r="S29" s="106" t="str">
        <f>IF(ISERROR(発注情報!AC274)=TRUE,"",IF(OR(発注情報!AC274="",発注情報!AC274=0),"",発注情報!AC274))</f>
        <v/>
      </c>
      <c r="T29" s="157" t="str">
        <f>IF(ISERROR(発注情報!AD274)=TRUE,"",IF(OR(発注情報!AD274="",発注情報!AD274=0),"",発注情報!AD274))</f>
        <v/>
      </c>
      <c r="U29" s="106" t="str">
        <f>IF(ISERROR(発注情報!AE274)=TRUE,"",IF(OR(発注情報!AE274="",発注情報!AE274=0),"",発注情報!AE274))</f>
        <v/>
      </c>
      <c r="V29" s="157" t="str">
        <f>IF(ISERROR(発注情報!AF274)=TRUE,"",IF(OR(発注情報!AF274="",発注情報!AF274=0),"",発注情報!AF274))</f>
        <v/>
      </c>
      <c r="W29" s="106" t="str">
        <f>IF(ISERROR(発注情報!AG274)=TRUE,"",IF(OR(発注情報!AG274="",発注情報!AG274=0),"",発注情報!AG274))</f>
        <v/>
      </c>
      <c r="X29" s="157" t="str">
        <f>IF(ISERROR(発注情報!AH274)=TRUE,"",IF(OR(発注情報!AH274="",発注情報!AH274=0),"",発注情報!AH274))</f>
        <v/>
      </c>
      <c r="Y29" s="106" t="str">
        <f>IF(ISERROR(発注情報!AI274)=TRUE,"",IF(OR(発注情報!AI274="",発注情報!AI274=0),"",発注情報!AI274))</f>
        <v/>
      </c>
      <c r="Z29" s="157" t="str">
        <f>IF(ISERROR(発注情報!AJ274)=TRUE,"",IF(OR(発注情報!AJ274="",発注情報!AJ274=0),"",発注情報!AJ274))</f>
        <v/>
      </c>
      <c r="AA29" s="106" t="str">
        <f>IF(ISERROR(発注情報!AK274)=TRUE,"",IF(OR(発注情報!AK274="",発注情報!AK274=0),"",発注情報!AK274))</f>
        <v/>
      </c>
      <c r="AB29" s="157" t="str">
        <f>IF(ISERROR(発注情報!AL274)=TRUE,"",IF(OR(発注情報!AL274="",発注情報!AL274=0),"",発注情報!AL274))</f>
        <v/>
      </c>
      <c r="AC29" s="106" t="str">
        <f>IF(ISERROR(発注情報!AM274)=TRUE,"",IF(OR(発注情報!AM274="",発注情報!AM274=0),"",発注情報!AM274))</f>
        <v/>
      </c>
      <c r="AD29" s="157" t="str">
        <f>IF(ISERROR(発注情報!AN274)=TRUE,"",IF(OR(発注情報!AN274="",発注情報!AN274=0),"",発注情報!AN274))</f>
        <v/>
      </c>
      <c r="AE29" s="106" t="str">
        <f>IF(ISERROR(発注情報!AO274)=TRUE,"",IF(OR(発注情報!AO274="",発注情報!AO274=0),"",発注情報!AO274))</f>
        <v/>
      </c>
      <c r="AF29" s="157" t="str">
        <f>IF(ISERROR(発注情報!AP274)=TRUE,"",IF(OR(発注情報!AP274="",発注情報!AP274=0),"",発注情報!AP274))</f>
        <v/>
      </c>
      <c r="AG29" s="106" t="str">
        <f>IF(ISERROR(発注情報!AQ274)=TRUE,"",IF(OR(発注情報!AQ274="",発注情報!AQ274=0),"",発注情報!AQ274))</f>
        <v/>
      </c>
      <c r="AH29" s="155" t="str">
        <f>IF(ISERROR(発注情報!AR274)=TRUE,"",IF(OR(発注情報!AR274="",発注情報!AR274=0),"",発注情報!AR274))</f>
        <v/>
      </c>
      <c r="AI29" s="156" t="str">
        <f>IF(ISERROR(発注情報!AS274)=TRUE,"",IF(OR(発注情報!AS274="",発注情報!AS274=0),"",発注情報!AS274))</f>
        <v/>
      </c>
    </row>
    <row r="30" spans="1:38" ht="18.75" customHeight="1" x14ac:dyDescent="0.15">
      <c r="A30" s="158"/>
      <c r="B30" s="269" t="s">
        <v>329</v>
      </c>
      <c r="C30" s="159"/>
      <c r="D30" s="219"/>
      <c r="E30" s="218" t="str">
        <f>IF(ISERROR(発注情報!O204)=TRUE,"",IF(OR(発注情報!O204="",発注情報!O204=0),"",発注情報!O204))</f>
        <v/>
      </c>
      <c r="F30" s="218" t="str">
        <f>IF(ISERROR(発注情報!P204)=TRUE,"",IF(OR(発注情報!P204="",発注情報!P204=0),"",発注情報!P204))</f>
        <v/>
      </c>
      <c r="G30" s="218" t="str">
        <f>IF(ISERROR(発注情報!Q204)=TRUE,"",IF(OR(発注情報!Q204="",発注情報!Q204=0),"",発注情報!Q204))</f>
        <v/>
      </c>
      <c r="H30" s="883" t="str">
        <f>IF(仕様書作成!J80="L",$AK$30,IF(仕様書作成!J80="B",$AL$30,""))</f>
        <v/>
      </c>
      <c r="I30" s="867"/>
      <c r="J30" s="162" t="str">
        <f>IF(仕様書作成!K77="","",仕様書作成!K77)</f>
        <v/>
      </c>
      <c r="K30" s="163" t="str">
        <f>IF(仕様書作成!L77="","",仕様書作成!L77)</f>
        <v/>
      </c>
      <c r="L30" s="162" t="str">
        <f>IF(仕様書作成!M77="","",仕様書作成!M77)</f>
        <v/>
      </c>
      <c r="M30" s="163" t="str">
        <f>IF(仕様書作成!N77="","",仕様書作成!N77)</f>
        <v/>
      </c>
      <c r="N30" s="162" t="str">
        <f>IF(仕様書作成!O77="","",仕様書作成!O77)</f>
        <v/>
      </c>
      <c r="O30" s="163" t="str">
        <f>IF(仕様書作成!P77="","",仕様書作成!P77)</f>
        <v/>
      </c>
      <c r="P30" s="162" t="str">
        <f>IF(仕様書作成!Q77="","",仕様書作成!Q77)</f>
        <v/>
      </c>
      <c r="Q30" s="163" t="str">
        <f>IF(仕様書作成!R77="","",仕様書作成!R77)</f>
        <v/>
      </c>
      <c r="R30" s="162" t="str">
        <f>IF(仕様書作成!S77="","",仕様書作成!S77)</f>
        <v/>
      </c>
      <c r="S30" s="163" t="str">
        <f>IF(仕様書作成!T77="","",仕様書作成!T77)</f>
        <v/>
      </c>
      <c r="T30" s="162" t="str">
        <f>IF(仕様書作成!U77="","",仕様書作成!U77)</f>
        <v/>
      </c>
      <c r="U30" s="163" t="str">
        <f>IF(仕様書作成!V77="","",仕様書作成!V77)</f>
        <v/>
      </c>
      <c r="V30" s="162" t="str">
        <f>IF(仕様書作成!W77="","",仕様書作成!W77)</f>
        <v/>
      </c>
      <c r="W30" s="163" t="str">
        <f>IF(仕様書作成!X77="","",仕様書作成!X77)</f>
        <v/>
      </c>
      <c r="X30" s="162" t="str">
        <f>IF(仕様書作成!Y77="","",仕様書作成!Y77)</f>
        <v/>
      </c>
      <c r="Y30" s="163" t="str">
        <f>IF(仕様書作成!Z77="","",仕様書作成!Z77)</f>
        <v/>
      </c>
      <c r="Z30" s="162" t="str">
        <f>IF(仕様書作成!AA77="","",仕様書作成!AA77)</f>
        <v/>
      </c>
      <c r="AA30" s="163" t="str">
        <f>IF(仕様書作成!AB77="","",仕様書作成!AB77)</f>
        <v/>
      </c>
      <c r="AB30" s="162" t="str">
        <f>IF(仕様書作成!AC77="","",仕様書作成!AC77)</f>
        <v/>
      </c>
      <c r="AC30" s="163" t="str">
        <f>IF(仕様書作成!AD77="","",仕様書作成!AD77)</f>
        <v/>
      </c>
      <c r="AD30" s="162" t="str">
        <f>IF(仕様書作成!AE77="","",仕様書作成!AE77)</f>
        <v/>
      </c>
      <c r="AE30" s="163" t="str">
        <f>IF(仕様書作成!AF77="","",仕様書作成!AF77)</f>
        <v/>
      </c>
      <c r="AF30" s="162" t="str">
        <f>IF(仕様書作成!AG77="","",仕様書作成!AG77)</f>
        <v/>
      </c>
      <c r="AG30" s="163" t="str">
        <f>IF(仕様書作成!AH77="","",仕様書作成!AH77)</f>
        <v/>
      </c>
      <c r="AH30" s="866" t="str">
        <f>IF(仕様書作成!AI80="L",$AK$30,IF(仕様書作成!AI80="B",$AL$30,""))</f>
        <v/>
      </c>
      <c r="AI30" s="867"/>
      <c r="AK30" s="247" t="s">
        <v>567</v>
      </c>
      <c r="AL30" s="247" t="s">
        <v>568</v>
      </c>
    </row>
    <row r="31" spans="1:38" ht="18.75" customHeight="1" x14ac:dyDescent="0.15">
      <c r="A31" s="158"/>
      <c r="B31" s="269" t="s">
        <v>330</v>
      </c>
      <c r="C31" s="159"/>
      <c r="D31" s="219"/>
      <c r="E31" s="218" t="str">
        <f>IF(ISERROR(発注情報!O205)=TRUE,"",IF(OR(発注情報!O205="",発注情報!O205=0),"",発注情報!O205))</f>
        <v/>
      </c>
      <c r="F31" s="218" t="str">
        <f>IF(ISERROR(発注情報!P205)=TRUE,"",IF(OR(発注情報!P205="",発注情報!P205=0),"",発注情報!P205))</f>
        <v/>
      </c>
      <c r="G31" s="218" t="str">
        <f>IF(ISERROR(発注情報!Q205)=TRUE,"",IF(OR(発注情報!Q205="",発注情報!Q205=0),"",発注情報!Q205))</f>
        <v/>
      </c>
      <c r="H31" s="164"/>
      <c r="I31" s="161"/>
      <c r="J31" s="162" t="str">
        <f>IF(仕様書作成!K40="","",仕様書作成!K40)</f>
        <v/>
      </c>
      <c r="K31" s="163" t="str">
        <f>IF(仕様書作成!L40="","",仕様書作成!L40)</f>
        <v/>
      </c>
      <c r="L31" s="162" t="str">
        <f>IF(仕様書作成!M40="","",仕様書作成!M40)</f>
        <v/>
      </c>
      <c r="M31" s="163" t="str">
        <f>IF(仕様書作成!N40="","",仕様書作成!N40)</f>
        <v/>
      </c>
      <c r="N31" s="162" t="str">
        <f>IF(仕様書作成!O40="","",仕様書作成!O40)</f>
        <v/>
      </c>
      <c r="O31" s="163" t="str">
        <f>IF(仕様書作成!P40="","",仕様書作成!P40)</f>
        <v/>
      </c>
      <c r="P31" s="162" t="str">
        <f>IF(仕様書作成!Q40="","",仕様書作成!Q40)</f>
        <v/>
      </c>
      <c r="Q31" s="163" t="str">
        <f>IF(仕様書作成!R40="","",仕様書作成!R40)</f>
        <v/>
      </c>
      <c r="R31" s="162" t="str">
        <f>IF(仕様書作成!S40="","",仕様書作成!S40)</f>
        <v/>
      </c>
      <c r="S31" s="163" t="str">
        <f>IF(仕様書作成!T40="","",仕様書作成!T40)</f>
        <v/>
      </c>
      <c r="T31" s="162" t="str">
        <f>IF(仕様書作成!U40="","",仕様書作成!U40)</f>
        <v/>
      </c>
      <c r="U31" s="163" t="str">
        <f>IF(仕様書作成!V40="","",仕様書作成!V40)</f>
        <v/>
      </c>
      <c r="V31" s="162" t="str">
        <f>IF(仕様書作成!W40="","",仕様書作成!W40)</f>
        <v/>
      </c>
      <c r="W31" s="163" t="str">
        <f>IF(仕様書作成!X40="","",仕様書作成!X40)</f>
        <v/>
      </c>
      <c r="X31" s="162" t="str">
        <f>IF(仕様書作成!Y40="","",仕様書作成!Y40)</f>
        <v/>
      </c>
      <c r="Y31" s="163" t="str">
        <f>IF(仕様書作成!Z40="","",仕様書作成!Z40)</f>
        <v/>
      </c>
      <c r="Z31" s="162" t="str">
        <f>IF(仕様書作成!AA40="","",仕様書作成!AA40)</f>
        <v/>
      </c>
      <c r="AA31" s="163" t="str">
        <f>IF(仕様書作成!AB40="","",仕様書作成!AB40)</f>
        <v/>
      </c>
      <c r="AB31" s="162" t="str">
        <f>IF(仕様書作成!AC40="","",仕様書作成!AC40)</f>
        <v/>
      </c>
      <c r="AC31" s="163" t="str">
        <f>IF(仕様書作成!AD40="","",仕様書作成!AD40)</f>
        <v/>
      </c>
      <c r="AD31" s="162" t="str">
        <f>IF(仕様書作成!AE40="","",仕様書作成!AE40)</f>
        <v/>
      </c>
      <c r="AE31" s="163" t="str">
        <f>IF(仕様書作成!AF40="","",仕様書作成!AF40)</f>
        <v/>
      </c>
      <c r="AF31" s="162" t="str">
        <f>IF(仕様書作成!AG40="","",仕様書作成!AG40)</f>
        <v/>
      </c>
      <c r="AG31" s="163" t="str">
        <f>IF(仕様書作成!AH40="","",仕様書作成!AH40)</f>
        <v/>
      </c>
      <c r="AH31" s="164"/>
      <c r="AI31" s="156"/>
    </row>
    <row r="32" spans="1:38" ht="14.25" customHeight="1" x14ac:dyDescent="0.15">
      <c r="A32" s="158"/>
      <c r="B32" s="165" t="s">
        <v>328</v>
      </c>
      <c r="C32" s="159"/>
      <c r="D32" s="219"/>
      <c r="E32" s="218" t="str">
        <f>IF(ISERROR(発注情報!O206)=TRUE,"",IF(OR(発注情報!O206="",発注情報!O206=0),"",発注情報!O206))</f>
        <v/>
      </c>
      <c r="F32" s="218" t="str">
        <f>IF(ISERROR(発注情報!P206)=TRUE,"",IF(OR(発注情報!P206="",発注情報!P206=0),"",発注情報!P206))</f>
        <v/>
      </c>
      <c r="G32" s="218" t="str">
        <f>IF(ISERROR(発注情報!Q206)=TRUE,"",IF(OR(発注情報!Q206="",発注情報!Q206=0),"",発注情報!Q206))</f>
        <v/>
      </c>
      <c r="H32" s="573" t="s">
        <v>504</v>
      </c>
      <c r="I32" s="574"/>
      <c r="J32" s="166">
        <v>1</v>
      </c>
      <c r="K32" s="167">
        <v>2</v>
      </c>
      <c r="L32" s="166">
        <v>3</v>
      </c>
      <c r="M32" s="167">
        <v>4</v>
      </c>
      <c r="N32" s="166">
        <v>5</v>
      </c>
      <c r="O32" s="167">
        <v>6</v>
      </c>
      <c r="P32" s="166">
        <v>7</v>
      </c>
      <c r="Q32" s="167">
        <v>8</v>
      </c>
      <c r="R32" s="166">
        <v>9</v>
      </c>
      <c r="S32" s="167">
        <v>10</v>
      </c>
      <c r="T32" s="166">
        <v>11</v>
      </c>
      <c r="U32" s="167">
        <v>12</v>
      </c>
      <c r="V32" s="166">
        <v>13</v>
      </c>
      <c r="W32" s="167">
        <v>14</v>
      </c>
      <c r="X32" s="166">
        <v>15</v>
      </c>
      <c r="Y32" s="167">
        <v>16</v>
      </c>
      <c r="Z32" s="166">
        <v>17</v>
      </c>
      <c r="AA32" s="167">
        <v>18</v>
      </c>
      <c r="AB32" s="166">
        <v>19</v>
      </c>
      <c r="AC32" s="167">
        <v>20</v>
      </c>
      <c r="AD32" s="166">
        <v>21</v>
      </c>
      <c r="AE32" s="167">
        <v>22</v>
      </c>
      <c r="AF32" s="166">
        <v>23</v>
      </c>
      <c r="AG32" s="167">
        <v>24</v>
      </c>
      <c r="AH32" s="572" t="s">
        <v>505</v>
      </c>
      <c r="AI32" s="574"/>
    </row>
    <row r="33" spans="1:57" ht="18.75" customHeight="1" x14ac:dyDescent="0.15">
      <c r="B33" s="94" t="str">
        <f>IF(B36&lt;&gt;"",$AD$33,"")</f>
        <v/>
      </c>
      <c r="H33" s="177"/>
      <c r="I33" s="177"/>
      <c r="J33" s="183" t="str">
        <f>IF(OR(COUNTIF(J7:AG29,"A'")&gt;0,COUNTIF(J7:AG29,"B'")&gt;0,COUNTIF(J7:AG29,"A'B'")&gt;0,COUNTIF(J36:AG47,"A'")&gt;0,COUNTIF(J36:AG47,"B'")&gt;0,COUNTIF(J36:AG47,"A'B'")&gt;0),"A'＝上配管形バルブAポート、B'＝上配管形バルブBポート","")</f>
        <v/>
      </c>
      <c r="K33" s="177"/>
      <c r="L33" s="177"/>
      <c r="M33" s="177"/>
      <c r="N33" s="177"/>
      <c r="O33" s="177"/>
      <c r="P33" s="177"/>
      <c r="Q33" s="177"/>
      <c r="R33" s="177"/>
      <c r="S33" s="177"/>
      <c r="T33" s="177"/>
      <c r="U33" s="177"/>
      <c r="V33" s="177"/>
      <c r="W33" s="177"/>
      <c r="X33" s="177"/>
      <c r="Y33" s="177"/>
      <c r="Z33" s="177"/>
      <c r="AA33" s="177"/>
      <c r="AB33" s="177"/>
      <c r="AC33" s="113" t="s">
        <v>515</v>
      </c>
      <c r="AD33" s="113" t="s">
        <v>489</v>
      </c>
      <c r="AE33" s="175" t="s">
        <v>55</v>
      </c>
      <c r="AF33" s="176" t="s">
        <v>56</v>
      </c>
      <c r="AG33" s="177"/>
      <c r="AH33" s="881" t="str">
        <f>IF(B33="","",$AE$33)</f>
        <v/>
      </c>
      <c r="AI33" s="881"/>
    </row>
    <row r="34" spans="1:57" ht="24.75" customHeight="1" x14ac:dyDescent="0.15">
      <c r="B34" s="94" t="str">
        <f>IF(B36&lt;&gt;"",$AC$33,"")</f>
        <v/>
      </c>
      <c r="H34" s="177"/>
      <c r="I34" s="177"/>
      <c r="J34" s="183"/>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row>
    <row r="35" spans="1:57" s="12" customFormat="1" ht="15.75" customHeight="1" x14ac:dyDescent="0.15">
      <c r="A35" s="148"/>
      <c r="B35" s="270"/>
      <c r="C35" s="146" t="str">
        <f t="shared" ref="C35:H35" si="0">IF($B$33&lt;&gt;"",C5,"")</f>
        <v/>
      </c>
      <c r="D35" s="146" t="str">
        <f t="shared" si="0"/>
        <v/>
      </c>
      <c r="E35" s="148" t="str">
        <f t="shared" si="0"/>
        <v/>
      </c>
      <c r="F35" s="148" t="str">
        <f t="shared" si="0"/>
        <v/>
      </c>
      <c r="G35" s="148" t="str">
        <f t="shared" si="0"/>
        <v/>
      </c>
      <c r="H35" s="859" t="str">
        <f t="shared" si="0"/>
        <v/>
      </c>
      <c r="I35" s="859"/>
      <c r="J35" s="147" t="str">
        <f t="shared" ref="J35:AH35" si="1">IF($B$33&lt;&gt;"",J5,"")</f>
        <v/>
      </c>
      <c r="K35" s="147" t="str">
        <f t="shared" si="1"/>
        <v/>
      </c>
      <c r="L35" s="147" t="str">
        <f t="shared" si="1"/>
        <v/>
      </c>
      <c r="M35" s="147" t="str">
        <f t="shared" si="1"/>
        <v/>
      </c>
      <c r="N35" s="147" t="str">
        <f t="shared" si="1"/>
        <v/>
      </c>
      <c r="O35" s="147" t="str">
        <f t="shared" si="1"/>
        <v/>
      </c>
      <c r="P35" s="147" t="str">
        <f t="shared" si="1"/>
        <v/>
      </c>
      <c r="Q35" s="147" t="str">
        <f t="shared" si="1"/>
        <v/>
      </c>
      <c r="R35" s="147" t="str">
        <f t="shared" si="1"/>
        <v/>
      </c>
      <c r="S35" s="147" t="str">
        <f t="shared" si="1"/>
        <v/>
      </c>
      <c r="T35" s="147" t="str">
        <f t="shared" si="1"/>
        <v/>
      </c>
      <c r="U35" s="147" t="str">
        <f t="shared" si="1"/>
        <v/>
      </c>
      <c r="V35" s="147" t="str">
        <f t="shared" si="1"/>
        <v/>
      </c>
      <c r="W35" s="147" t="str">
        <f t="shared" si="1"/>
        <v/>
      </c>
      <c r="X35" s="147" t="str">
        <f t="shared" si="1"/>
        <v/>
      </c>
      <c r="Y35" s="147" t="str">
        <f t="shared" si="1"/>
        <v/>
      </c>
      <c r="Z35" s="147" t="str">
        <f t="shared" si="1"/>
        <v/>
      </c>
      <c r="AA35" s="147" t="str">
        <f t="shared" si="1"/>
        <v/>
      </c>
      <c r="AB35" s="147" t="str">
        <f t="shared" si="1"/>
        <v/>
      </c>
      <c r="AC35" s="147" t="str">
        <f t="shared" si="1"/>
        <v/>
      </c>
      <c r="AD35" s="147" t="str">
        <f t="shared" si="1"/>
        <v/>
      </c>
      <c r="AE35" s="147" t="str">
        <f t="shared" si="1"/>
        <v/>
      </c>
      <c r="AF35" s="147" t="str">
        <f t="shared" si="1"/>
        <v/>
      </c>
      <c r="AG35" s="147" t="str">
        <f t="shared" si="1"/>
        <v/>
      </c>
      <c r="AH35" s="859" t="str">
        <f t="shared" si="1"/>
        <v/>
      </c>
      <c r="AI35" s="859"/>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48" t="str">
        <f>IF(B36&lt;&gt;"",25,"")</f>
        <v/>
      </c>
      <c r="B36" s="153" t="str">
        <f>IF(ISERROR(発注情報!L275)=TRUE,"",IF(OR(発注情報!L275="",発注情報!L275=0),"",IF(発注情報!K275=発注情報!$K$126,発注情報!L275&amp;" (SUP.)",IF(発注情報!K275=発注情報!$K$127,発注情報!L275&amp;" (EXH.)",発注情報!L275))))</f>
        <v/>
      </c>
      <c r="C36" s="149" t="str">
        <f>IF(ISERROR(発注情報!M275)=TRUE,"",IF(OR(発注情報!M275="",発注情報!M275=0),"",発注情報!M275))</f>
        <v/>
      </c>
      <c r="D36" s="149" t="str">
        <f>IF(C36="","",C36*発注情報!$D$2)</f>
        <v/>
      </c>
      <c r="E36" s="224" t="str">
        <f>IF(ISERROR(発注情報!O275)=TRUE,"",IF(OR(発注情報!O275="",発注情報!O275=0),"",発注情報!O275))</f>
        <v/>
      </c>
      <c r="F36" s="224" t="str">
        <f>IF(ISERROR(発注情報!P275)=TRUE,"",IF(OR(発注情報!P275="",発注情報!P275=0),"",発注情報!P275))</f>
        <v/>
      </c>
      <c r="G36" s="224" t="str">
        <f>IF(ISERROR(発注情報!Q275)=TRUE,"",IF(OR(発注情報!Q275="",発注情報!Q275=0),"",発注情報!Q275))</f>
        <v/>
      </c>
      <c r="H36" s="160" t="str">
        <f>IF(ISERROR(発注情報!R275)=TRUE,"",IF(OR(発注情報!R275="",発注情報!R275=0),"",発注情報!R275))</f>
        <v/>
      </c>
      <c r="I36" s="156" t="str">
        <f>IF(ISERROR(発注情報!S275)=TRUE,"",IF(OR(発注情報!S275="",発注情報!S275=0),"",発注情報!S275))</f>
        <v/>
      </c>
      <c r="J36" s="157" t="str">
        <f>IF(ISERROR(発注情報!T275)=TRUE,"",IF(OR(発注情報!T275="",発注情報!T275=0),"",発注情報!T275))</f>
        <v/>
      </c>
      <c r="K36" s="157" t="str">
        <f>IF(ISERROR(発注情報!U275)=TRUE,"",IF(OR(発注情報!U275="",発注情報!U275=0),"",発注情報!U275))</f>
        <v/>
      </c>
      <c r="L36" s="157" t="str">
        <f>IF(ISERROR(発注情報!V275)=TRUE,"",IF(OR(発注情報!V275="",発注情報!V275=0),"",発注情報!V275))</f>
        <v/>
      </c>
      <c r="M36" s="157" t="str">
        <f>IF(ISERROR(発注情報!W275)=TRUE,"",IF(OR(発注情報!W275="",発注情報!W275=0),"",発注情報!W275))</f>
        <v/>
      </c>
      <c r="N36" s="157" t="str">
        <f>IF(ISERROR(発注情報!X275)=TRUE,"",IF(OR(発注情報!X275="",発注情報!X275=0),"",発注情報!X275))</f>
        <v/>
      </c>
      <c r="O36" s="157" t="str">
        <f>IF(ISERROR(発注情報!Y275)=TRUE,"",IF(OR(発注情報!Y275="",発注情報!Y275=0),"",発注情報!Y275))</f>
        <v/>
      </c>
      <c r="P36" s="157" t="str">
        <f>IF(ISERROR(発注情報!Z275)=TRUE,"",IF(OR(発注情報!Z275="",発注情報!Z275=0),"",発注情報!Z275))</f>
        <v/>
      </c>
      <c r="Q36" s="157" t="str">
        <f>IF(ISERROR(発注情報!AA275)=TRUE,"",IF(OR(発注情報!AA275="",発注情報!AA275=0),"",発注情報!AA275))</f>
        <v/>
      </c>
      <c r="R36" s="157" t="str">
        <f>IF(ISERROR(発注情報!AB275)=TRUE,"",IF(OR(発注情報!AB275="",発注情報!AB275=0),"",発注情報!AB275))</f>
        <v/>
      </c>
      <c r="S36" s="157" t="str">
        <f>IF(ISERROR(発注情報!AC275)=TRUE,"",IF(OR(発注情報!AC275="",発注情報!AC275=0),"",発注情報!AC275))</f>
        <v/>
      </c>
      <c r="T36" s="157" t="str">
        <f>IF(ISERROR(発注情報!AD275)=TRUE,"",IF(OR(発注情報!AD275="",発注情報!AD275=0),"",発注情報!AD275))</f>
        <v/>
      </c>
      <c r="U36" s="157" t="str">
        <f>IF(ISERROR(発注情報!AE275)=TRUE,"",IF(OR(発注情報!AE275="",発注情報!AE275=0),"",発注情報!AE275))</f>
        <v/>
      </c>
      <c r="V36" s="157" t="str">
        <f>IF(ISERROR(発注情報!AF275)=TRUE,"",IF(OR(発注情報!AF275="",発注情報!AF275=0),"",発注情報!AF275))</f>
        <v/>
      </c>
      <c r="W36" s="157" t="str">
        <f>IF(ISERROR(発注情報!AG275)=TRUE,"",IF(OR(発注情報!AG275="",発注情報!AG275=0),"",発注情報!AG275))</f>
        <v/>
      </c>
      <c r="X36" s="157" t="str">
        <f>IF(ISERROR(発注情報!AH275)=TRUE,"",IF(OR(発注情報!AH275="",発注情報!AH275=0),"",発注情報!AH275))</f>
        <v/>
      </c>
      <c r="Y36" s="157" t="str">
        <f>IF(ISERROR(発注情報!AI275)=TRUE,"",IF(OR(発注情報!AI275="",発注情報!AI275=0),"",発注情報!AI275))</f>
        <v/>
      </c>
      <c r="Z36" s="157" t="str">
        <f>IF(ISERROR(発注情報!AJ275)=TRUE,"",IF(OR(発注情報!AJ275="",発注情報!AJ275=0),"",発注情報!AJ275))</f>
        <v/>
      </c>
      <c r="AA36" s="157" t="str">
        <f>IF(ISERROR(発注情報!AK275)=TRUE,"",IF(OR(発注情報!AK275="",発注情報!AK275=0),"",発注情報!AK275))</f>
        <v/>
      </c>
      <c r="AB36" s="157" t="str">
        <f>IF(ISERROR(発注情報!AL275)=TRUE,"",IF(OR(発注情報!AL275="",発注情報!AL275=0),"",発注情報!AL275))</f>
        <v/>
      </c>
      <c r="AC36" s="157" t="str">
        <f>IF(ISERROR(発注情報!AM275)=TRUE,"",IF(OR(発注情報!AM275="",発注情報!AM275=0),"",発注情報!AM275))</f>
        <v/>
      </c>
      <c r="AD36" s="157" t="str">
        <f>IF(ISERROR(発注情報!AN275)=TRUE,"",IF(OR(発注情報!AN275="",発注情報!AN275=0),"",発注情報!AN275))</f>
        <v/>
      </c>
      <c r="AE36" s="157" t="str">
        <f>IF(ISERROR(発注情報!AO275)=TRUE,"",IF(OR(発注情報!AO275="",発注情報!AO275=0),"",発注情報!AO275))</f>
        <v/>
      </c>
      <c r="AF36" s="157" t="str">
        <f>IF(ISERROR(発注情報!AP275)=TRUE,"",IF(OR(発注情報!AP275="",発注情報!AP275=0),"",発注情報!AP275))</f>
        <v/>
      </c>
      <c r="AG36" s="157" t="str">
        <f>IF(ISERROR(発注情報!AQ275)=TRUE,"",IF(OR(発注情報!AQ275="",発注情報!AQ275=0),"",発注情報!AQ275))</f>
        <v/>
      </c>
      <c r="AH36" s="160" t="str">
        <f>IF(ISERROR(発注情報!AR275)=TRUE,"",IF(OR(発注情報!AR275="",発注情報!AR275=0),"",発注情報!AR275))</f>
        <v/>
      </c>
      <c r="AI36" s="156" t="str">
        <f>IF(ISERROR(発注情報!AS275)=TRUE,"",IF(OR(発注情報!AS275="",発注情報!AS275=0),"",発注情報!AS275))</f>
        <v/>
      </c>
      <c r="AK36" s="177"/>
      <c r="AM36" s="177"/>
      <c r="AO36" s="177"/>
      <c r="AQ36" s="177"/>
      <c r="AS36" s="177"/>
      <c r="AU36" s="177"/>
      <c r="AW36" s="177"/>
      <c r="AY36" s="177"/>
      <c r="BA36" s="177"/>
      <c r="BC36" s="177"/>
      <c r="BE36" s="177"/>
    </row>
    <row r="37" spans="1:57" ht="18.75" customHeight="1" x14ac:dyDescent="0.15">
      <c r="A37" s="148" t="str">
        <f>IF(B37&lt;&gt;"",A36+1,"")</f>
        <v/>
      </c>
      <c r="B37" s="153" t="str">
        <f>IF(ISERROR(発注情報!L276)=TRUE,"",IF(OR(発注情報!L276="",発注情報!L276=0),"",IF(発注情報!K276=発注情報!$K$126,発注情報!L276&amp;" (SUP.)",IF(発注情報!K276=発注情報!$K$127,発注情報!L276&amp;" (EXH.)",発注情報!L276))))</f>
        <v/>
      </c>
      <c r="C37" s="149" t="str">
        <f>IF(ISERROR(発注情報!M276)=TRUE,"",IF(OR(発注情報!M276="",発注情報!M276=0),"",発注情報!M276))</f>
        <v/>
      </c>
      <c r="D37" s="149" t="str">
        <f>IF(C37="","",C37*発注情報!$D$2)</f>
        <v/>
      </c>
      <c r="E37" s="224" t="str">
        <f>IF(ISERROR(発注情報!O276)=TRUE,"",IF(OR(発注情報!O276="",発注情報!O276=0),"",発注情報!O276))</f>
        <v/>
      </c>
      <c r="F37" s="224" t="str">
        <f>IF(ISERROR(発注情報!P276)=TRUE,"",IF(OR(発注情報!P276="",発注情報!P276=0),"",発注情報!P276))</f>
        <v/>
      </c>
      <c r="G37" s="224" t="str">
        <f>IF(ISERROR(発注情報!Q276)=TRUE,"",IF(OR(発注情報!Q276="",発注情報!Q276=0),"",発注情報!Q276))</f>
        <v/>
      </c>
      <c r="H37" s="160" t="str">
        <f>IF(ISERROR(発注情報!R276)=TRUE,"",IF(OR(発注情報!R276="",発注情報!R276=0),"",発注情報!R276))</f>
        <v/>
      </c>
      <c r="I37" s="156" t="str">
        <f>IF(ISERROR(発注情報!S276)=TRUE,"",IF(OR(発注情報!S276="",発注情報!S276=0),"",発注情報!S276))</f>
        <v/>
      </c>
      <c r="J37" s="157" t="str">
        <f>IF(ISERROR(発注情報!T276)=TRUE,"",IF(OR(発注情報!T276="",発注情報!T276=0),"",発注情報!T276))</f>
        <v/>
      </c>
      <c r="K37" s="157" t="str">
        <f>IF(ISERROR(発注情報!U276)=TRUE,"",IF(OR(発注情報!U276="",発注情報!U276=0),"",発注情報!U276))</f>
        <v/>
      </c>
      <c r="L37" s="157" t="str">
        <f>IF(ISERROR(発注情報!V276)=TRUE,"",IF(OR(発注情報!V276="",発注情報!V276=0),"",発注情報!V276))</f>
        <v/>
      </c>
      <c r="M37" s="157" t="str">
        <f>IF(ISERROR(発注情報!W276)=TRUE,"",IF(OR(発注情報!W276="",発注情報!W276=0),"",発注情報!W276))</f>
        <v/>
      </c>
      <c r="N37" s="157" t="str">
        <f>IF(ISERROR(発注情報!X276)=TRUE,"",IF(OR(発注情報!X276="",発注情報!X276=0),"",発注情報!X276))</f>
        <v/>
      </c>
      <c r="O37" s="157" t="str">
        <f>IF(ISERROR(発注情報!Y276)=TRUE,"",IF(OR(発注情報!Y276="",発注情報!Y276=0),"",発注情報!Y276))</f>
        <v/>
      </c>
      <c r="P37" s="157" t="str">
        <f>IF(ISERROR(発注情報!Z276)=TRUE,"",IF(OR(発注情報!Z276="",発注情報!Z276=0),"",発注情報!Z276))</f>
        <v/>
      </c>
      <c r="Q37" s="157" t="str">
        <f>IF(ISERROR(発注情報!AA276)=TRUE,"",IF(OR(発注情報!AA276="",発注情報!AA276=0),"",発注情報!AA276))</f>
        <v/>
      </c>
      <c r="R37" s="157" t="str">
        <f>IF(ISERROR(発注情報!AB276)=TRUE,"",IF(OR(発注情報!AB276="",発注情報!AB276=0),"",発注情報!AB276))</f>
        <v/>
      </c>
      <c r="S37" s="157" t="str">
        <f>IF(ISERROR(発注情報!AC276)=TRUE,"",IF(OR(発注情報!AC276="",発注情報!AC276=0),"",発注情報!AC276))</f>
        <v/>
      </c>
      <c r="T37" s="157" t="str">
        <f>IF(ISERROR(発注情報!AD276)=TRUE,"",IF(OR(発注情報!AD276="",発注情報!AD276=0),"",発注情報!AD276))</f>
        <v/>
      </c>
      <c r="U37" s="157" t="str">
        <f>IF(ISERROR(発注情報!AE276)=TRUE,"",IF(OR(発注情報!AE276="",発注情報!AE276=0),"",発注情報!AE276))</f>
        <v/>
      </c>
      <c r="V37" s="157" t="str">
        <f>IF(ISERROR(発注情報!AF276)=TRUE,"",IF(OR(発注情報!AF276="",発注情報!AF276=0),"",発注情報!AF276))</f>
        <v/>
      </c>
      <c r="W37" s="157" t="str">
        <f>IF(ISERROR(発注情報!AG276)=TRUE,"",IF(OR(発注情報!AG276="",発注情報!AG276=0),"",発注情報!AG276))</f>
        <v/>
      </c>
      <c r="X37" s="157" t="str">
        <f>IF(ISERROR(発注情報!AH276)=TRUE,"",IF(OR(発注情報!AH276="",発注情報!AH276=0),"",発注情報!AH276))</f>
        <v/>
      </c>
      <c r="Y37" s="157" t="str">
        <f>IF(ISERROR(発注情報!AI276)=TRUE,"",IF(OR(発注情報!AI276="",発注情報!AI276=0),"",発注情報!AI276))</f>
        <v/>
      </c>
      <c r="Z37" s="157" t="str">
        <f>IF(ISERROR(発注情報!AJ276)=TRUE,"",IF(OR(発注情報!AJ276="",発注情報!AJ276=0),"",発注情報!AJ276))</f>
        <v/>
      </c>
      <c r="AA37" s="157" t="str">
        <f>IF(ISERROR(発注情報!AK276)=TRUE,"",IF(OR(発注情報!AK276="",発注情報!AK276=0),"",発注情報!AK276))</f>
        <v/>
      </c>
      <c r="AB37" s="157" t="str">
        <f>IF(ISERROR(発注情報!AL276)=TRUE,"",IF(OR(発注情報!AL276="",発注情報!AL276=0),"",発注情報!AL276))</f>
        <v/>
      </c>
      <c r="AC37" s="157" t="str">
        <f>IF(ISERROR(発注情報!AM276)=TRUE,"",IF(OR(発注情報!AM276="",発注情報!AM276=0),"",発注情報!AM276))</f>
        <v/>
      </c>
      <c r="AD37" s="157" t="str">
        <f>IF(ISERROR(発注情報!AN276)=TRUE,"",IF(OR(発注情報!AN276="",発注情報!AN276=0),"",発注情報!AN276))</f>
        <v/>
      </c>
      <c r="AE37" s="157" t="str">
        <f>IF(ISERROR(発注情報!AO276)=TRUE,"",IF(OR(発注情報!AO276="",発注情報!AO276=0),"",発注情報!AO276))</f>
        <v/>
      </c>
      <c r="AF37" s="157" t="str">
        <f>IF(ISERROR(発注情報!AP276)=TRUE,"",IF(OR(発注情報!AP276="",発注情報!AP276=0),"",発注情報!AP276))</f>
        <v/>
      </c>
      <c r="AG37" s="157" t="str">
        <f>IF(ISERROR(発注情報!AQ276)=TRUE,"",IF(OR(発注情報!AQ276="",発注情報!AQ276=0),"",発注情報!AQ276))</f>
        <v/>
      </c>
      <c r="AH37" s="160" t="str">
        <f>IF(ISERROR(発注情報!AR276)=TRUE,"",IF(OR(発注情報!AR276="",発注情報!AR276=0),"",発注情報!AR276))</f>
        <v/>
      </c>
      <c r="AI37" s="156" t="str">
        <f>IF(ISERROR(発注情報!AS276)=TRUE,"",IF(OR(発注情報!AS276="",発注情報!AS276=0),"",発注情報!AS276))</f>
        <v/>
      </c>
    </row>
    <row r="38" spans="1:57" ht="18.75" customHeight="1" x14ac:dyDescent="0.15">
      <c r="A38" s="148" t="str">
        <f t="shared" ref="A38:A47" si="2">IF(B38&lt;&gt;"",A37+1,"")</f>
        <v/>
      </c>
      <c r="B38" s="153" t="str">
        <f>IF(ISERROR(発注情報!L277)=TRUE,"",IF(OR(発注情報!L277="",発注情報!L277=0),"",IF(発注情報!K277=発注情報!$K$126,発注情報!L277&amp;" (SUP.)",IF(発注情報!K277=発注情報!$K$127,発注情報!L277&amp;" (EXH.)",発注情報!L277))))</f>
        <v/>
      </c>
      <c r="C38" s="149" t="str">
        <f>IF(ISERROR(発注情報!M277)=TRUE,"",IF(OR(発注情報!M277="",発注情報!M277=0),"",発注情報!M277))</f>
        <v/>
      </c>
      <c r="D38" s="149" t="str">
        <f>IF(C38="","",C38*発注情報!$D$2)</f>
        <v/>
      </c>
      <c r="E38" s="224" t="str">
        <f>IF(ISERROR(発注情報!O277)=TRUE,"",IF(OR(発注情報!O277="",発注情報!O277=0),"",発注情報!O277))</f>
        <v/>
      </c>
      <c r="F38" s="224" t="str">
        <f>IF(ISERROR(発注情報!P277)=TRUE,"",IF(OR(発注情報!P277="",発注情報!P277=0),"",発注情報!P277))</f>
        <v/>
      </c>
      <c r="G38" s="224" t="str">
        <f>IF(ISERROR(発注情報!Q277)=TRUE,"",IF(OR(発注情報!Q277="",発注情報!Q277=0),"",発注情報!Q277))</f>
        <v/>
      </c>
      <c r="H38" s="160" t="str">
        <f>IF(ISERROR(発注情報!R277)=TRUE,"",IF(OR(発注情報!R277="",発注情報!R277=0),"",発注情報!R277))</f>
        <v/>
      </c>
      <c r="I38" s="156" t="str">
        <f>IF(ISERROR(発注情報!S277)=TRUE,"",IF(OR(発注情報!S277="",発注情報!S277=0),"",発注情報!S277))</f>
        <v/>
      </c>
      <c r="J38" s="157" t="str">
        <f>IF(ISERROR(発注情報!T277)=TRUE,"",IF(OR(発注情報!T277="",発注情報!T277=0),"",発注情報!T277))</f>
        <v/>
      </c>
      <c r="K38" s="157" t="str">
        <f>IF(ISERROR(発注情報!U277)=TRUE,"",IF(OR(発注情報!U277="",発注情報!U277=0),"",発注情報!U277))</f>
        <v/>
      </c>
      <c r="L38" s="157" t="str">
        <f>IF(ISERROR(発注情報!V277)=TRUE,"",IF(OR(発注情報!V277="",発注情報!V277=0),"",発注情報!V277))</f>
        <v/>
      </c>
      <c r="M38" s="157" t="str">
        <f>IF(ISERROR(発注情報!W277)=TRUE,"",IF(OR(発注情報!W277="",発注情報!W277=0),"",発注情報!W277))</f>
        <v/>
      </c>
      <c r="N38" s="157" t="str">
        <f>IF(ISERROR(発注情報!X277)=TRUE,"",IF(OR(発注情報!X277="",発注情報!X277=0),"",発注情報!X277))</f>
        <v/>
      </c>
      <c r="O38" s="157" t="str">
        <f>IF(ISERROR(発注情報!Y277)=TRUE,"",IF(OR(発注情報!Y277="",発注情報!Y277=0),"",発注情報!Y277))</f>
        <v/>
      </c>
      <c r="P38" s="157" t="str">
        <f>IF(ISERROR(発注情報!Z277)=TRUE,"",IF(OR(発注情報!Z277="",発注情報!Z277=0),"",発注情報!Z277))</f>
        <v/>
      </c>
      <c r="Q38" s="157" t="str">
        <f>IF(ISERROR(発注情報!AA277)=TRUE,"",IF(OR(発注情報!AA277="",発注情報!AA277=0),"",発注情報!AA277))</f>
        <v/>
      </c>
      <c r="R38" s="157" t="str">
        <f>IF(ISERROR(発注情報!AB277)=TRUE,"",IF(OR(発注情報!AB277="",発注情報!AB277=0),"",発注情報!AB277))</f>
        <v/>
      </c>
      <c r="S38" s="157" t="str">
        <f>IF(ISERROR(発注情報!AC277)=TRUE,"",IF(OR(発注情報!AC277="",発注情報!AC277=0),"",発注情報!AC277))</f>
        <v/>
      </c>
      <c r="T38" s="157" t="str">
        <f>IF(ISERROR(発注情報!AD277)=TRUE,"",IF(OR(発注情報!AD277="",発注情報!AD277=0),"",発注情報!AD277))</f>
        <v/>
      </c>
      <c r="U38" s="157" t="str">
        <f>IF(ISERROR(発注情報!AE277)=TRUE,"",IF(OR(発注情報!AE277="",発注情報!AE277=0),"",発注情報!AE277))</f>
        <v/>
      </c>
      <c r="V38" s="157" t="str">
        <f>IF(ISERROR(発注情報!AF277)=TRUE,"",IF(OR(発注情報!AF277="",発注情報!AF277=0),"",発注情報!AF277))</f>
        <v/>
      </c>
      <c r="W38" s="157" t="str">
        <f>IF(ISERROR(発注情報!AG277)=TRUE,"",IF(OR(発注情報!AG277="",発注情報!AG277=0),"",発注情報!AG277))</f>
        <v/>
      </c>
      <c r="X38" s="157" t="str">
        <f>IF(ISERROR(発注情報!AH277)=TRUE,"",IF(OR(発注情報!AH277="",発注情報!AH277=0),"",発注情報!AH277))</f>
        <v/>
      </c>
      <c r="Y38" s="157" t="str">
        <f>IF(ISERROR(発注情報!AI277)=TRUE,"",IF(OR(発注情報!AI277="",発注情報!AI277=0),"",発注情報!AI277))</f>
        <v/>
      </c>
      <c r="Z38" s="157" t="str">
        <f>IF(ISERROR(発注情報!AJ277)=TRUE,"",IF(OR(発注情報!AJ277="",発注情報!AJ277=0),"",発注情報!AJ277))</f>
        <v/>
      </c>
      <c r="AA38" s="157" t="str">
        <f>IF(ISERROR(発注情報!AK277)=TRUE,"",IF(OR(発注情報!AK277="",発注情報!AK277=0),"",発注情報!AK277))</f>
        <v/>
      </c>
      <c r="AB38" s="157" t="str">
        <f>IF(ISERROR(発注情報!AL277)=TRUE,"",IF(OR(発注情報!AL277="",発注情報!AL277=0),"",発注情報!AL277))</f>
        <v/>
      </c>
      <c r="AC38" s="157" t="str">
        <f>IF(ISERROR(発注情報!AM277)=TRUE,"",IF(OR(発注情報!AM277="",発注情報!AM277=0),"",発注情報!AM277))</f>
        <v/>
      </c>
      <c r="AD38" s="157" t="str">
        <f>IF(ISERROR(発注情報!AN277)=TRUE,"",IF(OR(発注情報!AN277="",発注情報!AN277=0),"",発注情報!AN277))</f>
        <v/>
      </c>
      <c r="AE38" s="157" t="str">
        <f>IF(ISERROR(発注情報!AO277)=TRUE,"",IF(OR(発注情報!AO277="",発注情報!AO277=0),"",発注情報!AO277))</f>
        <v/>
      </c>
      <c r="AF38" s="157" t="str">
        <f>IF(ISERROR(発注情報!AP277)=TRUE,"",IF(OR(発注情報!AP277="",発注情報!AP277=0),"",発注情報!AP277))</f>
        <v/>
      </c>
      <c r="AG38" s="157" t="str">
        <f>IF(ISERROR(発注情報!AQ277)=TRUE,"",IF(OR(発注情報!AQ277="",発注情報!AQ277=0),"",発注情報!AQ277))</f>
        <v/>
      </c>
      <c r="AH38" s="160" t="str">
        <f>IF(ISERROR(発注情報!AR277)=TRUE,"",IF(OR(発注情報!AR277="",発注情報!AR277=0),"",発注情報!AR277))</f>
        <v/>
      </c>
      <c r="AI38" s="156" t="str">
        <f>IF(ISERROR(発注情報!AS277)=TRUE,"",IF(OR(発注情報!AS277="",発注情報!AS277=0),"",発注情報!AS277))</f>
        <v/>
      </c>
    </row>
    <row r="39" spans="1:57" ht="18.75" customHeight="1" x14ac:dyDescent="0.15">
      <c r="A39" s="148" t="str">
        <f t="shared" si="2"/>
        <v/>
      </c>
      <c r="B39" s="153" t="str">
        <f>IF(ISERROR(発注情報!L278)=TRUE,"",IF(OR(発注情報!L278="",発注情報!L278=0),"",IF(発注情報!K278=発注情報!$K$126,発注情報!L278&amp;" (SUP.)",IF(発注情報!K278=発注情報!$K$127,発注情報!L278&amp;" (EXH.)",発注情報!L278))))</f>
        <v/>
      </c>
      <c r="C39" s="149" t="str">
        <f>IF(ISERROR(発注情報!M278)=TRUE,"",IF(OR(発注情報!M278="",発注情報!M278=0),"",発注情報!M278))</f>
        <v/>
      </c>
      <c r="D39" s="149" t="str">
        <f>IF(C39="","",C39*発注情報!$D$2)</f>
        <v/>
      </c>
      <c r="E39" s="224" t="str">
        <f>IF(ISERROR(発注情報!O278)=TRUE,"",IF(OR(発注情報!O278="",発注情報!O278=0),"",発注情報!O278))</f>
        <v/>
      </c>
      <c r="F39" s="224" t="str">
        <f>IF(ISERROR(発注情報!P278)=TRUE,"",IF(OR(発注情報!P278="",発注情報!P278=0),"",発注情報!P278))</f>
        <v/>
      </c>
      <c r="G39" s="224" t="str">
        <f>IF(ISERROR(発注情報!Q278)=TRUE,"",IF(OR(発注情報!Q278="",発注情報!Q278=0),"",発注情報!Q278))</f>
        <v/>
      </c>
      <c r="H39" s="160" t="str">
        <f>IF(ISERROR(発注情報!R278)=TRUE,"",IF(OR(発注情報!R278="",発注情報!R278=0),"",発注情報!R278))</f>
        <v/>
      </c>
      <c r="I39" s="156" t="str">
        <f>IF(ISERROR(発注情報!S278)=TRUE,"",IF(OR(発注情報!S278="",発注情報!S278=0),"",発注情報!S278))</f>
        <v/>
      </c>
      <c r="J39" s="157" t="str">
        <f>IF(ISERROR(発注情報!T278)=TRUE,"",IF(OR(発注情報!T278="",発注情報!T278=0),"",発注情報!T278))</f>
        <v/>
      </c>
      <c r="K39" s="157" t="str">
        <f>IF(ISERROR(発注情報!U278)=TRUE,"",IF(OR(発注情報!U278="",発注情報!U278=0),"",発注情報!U278))</f>
        <v/>
      </c>
      <c r="L39" s="157" t="str">
        <f>IF(ISERROR(発注情報!V278)=TRUE,"",IF(OR(発注情報!V278="",発注情報!V278=0),"",発注情報!V278))</f>
        <v/>
      </c>
      <c r="M39" s="157" t="str">
        <f>IF(ISERROR(発注情報!W278)=TRUE,"",IF(OR(発注情報!W278="",発注情報!W278=0),"",発注情報!W278))</f>
        <v/>
      </c>
      <c r="N39" s="157" t="str">
        <f>IF(ISERROR(発注情報!X278)=TRUE,"",IF(OR(発注情報!X278="",発注情報!X278=0),"",発注情報!X278))</f>
        <v/>
      </c>
      <c r="O39" s="157" t="str">
        <f>IF(ISERROR(発注情報!Y278)=TRUE,"",IF(OR(発注情報!Y278="",発注情報!Y278=0),"",発注情報!Y278))</f>
        <v/>
      </c>
      <c r="P39" s="157" t="str">
        <f>IF(ISERROR(発注情報!Z278)=TRUE,"",IF(OR(発注情報!Z278="",発注情報!Z278=0),"",発注情報!Z278))</f>
        <v/>
      </c>
      <c r="Q39" s="157" t="str">
        <f>IF(ISERROR(発注情報!AA278)=TRUE,"",IF(OR(発注情報!AA278="",発注情報!AA278=0),"",発注情報!AA278))</f>
        <v/>
      </c>
      <c r="R39" s="157" t="str">
        <f>IF(ISERROR(発注情報!AB278)=TRUE,"",IF(OR(発注情報!AB278="",発注情報!AB278=0),"",発注情報!AB278))</f>
        <v/>
      </c>
      <c r="S39" s="157" t="str">
        <f>IF(ISERROR(発注情報!AC278)=TRUE,"",IF(OR(発注情報!AC278="",発注情報!AC278=0),"",発注情報!AC278))</f>
        <v/>
      </c>
      <c r="T39" s="157" t="str">
        <f>IF(ISERROR(発注情報!AD278)=TRUE,"",IF(OR(発注情報!AD278="",発注情報!AD278=0),"",発注情報!AD278))</f>
        <v/>
      </c>
      <c r="U39" s="157" t="str">
        <f>IF(ISERROR(発注情報!AE278)=TRUE,"",IF(OR(発注情報!AE278="",発注情報!AE278=0),"",発注情報!AE278))</f>
        <v/>
      </c>
      <c r="V39" s="157" t="str">
        <f>IF(ISERROR(発注情報!AF278)=TRUE,"",IF(OR(発注情報!AF278="",発注情報!AF278=0),"",発注情報!AF278))</f>
        <v/>
      </c>
      <c r="W39" s="157" t="str">
        <f>IF(ISERROR(発注情報!AG278)=TRUE,"",IF(OR(発注情報!AG278="",発注情報!AG278=0),"",発注情報!AG278))</f>
        <v/>
      </c>
      <c r="X39" s="157" t="str">
        <f>IF(ISERROR(発注情報!AH278)=TRUE,"",IF(OR(発注情報!AH278="",発注情報!AH278=0),"",発注情報!AH278))</f>
        <v/>
      </c>
      <c r="Y39" s="157" t="str">
        <f>IF(ISERROR(発注情報!AI278)=TRUE,"",IF(OR(発注情報!AI278="",発注情報!AI278=0),"",発注情報!AI278))</f>
        <v/>
      </c>
      <c r="Z39" s="157" t="str">
        <f>IF(ISERROR(発注情報!AJ278)=TRUE,"",IF(OR(発注情報!AJ278="",発注情報!AJ278=0),"",発注情報!AJ278))</f>
        <v/>
      </c>
      <c r="AA39" s="157" t="str">
        <f>IF(ISERROR(発注情報!AK278)=TRUE,"",IF(OR(発注情報!AK278="",発注情報!AK278=0),"",発注情報!AK278))</f>
        <v/>
      </c>
      <c r="AB39" s="157" t="str">
        <f>IF(ISERROR(発注情報!AL278)=TRUE,"",IF(OR(発注情報!AL278="",発注情報!AL278=0),"",発注情報!AL278))</f>
        <v/>
      </c>
      <c r="AC39" s="157" t="str">
        <f>IF(ISERROR(発注情報!AM278)=TRUE,"",IF(OR(発注情報!AM278="",発注情報!AM278=0),"",発注情報!AM278))</f>
        <v/>
      </c>
      <c r="AD39" s="157" t="str">
        <f>IF(ISERROR(発注情報!AN278)=TRUE,"",IF(OR(発注情報!AN278="",発注情報!AN278=0),"",発注情報!AN278))</f>
        <v/>
      </c>
      <c r="AE39" s="157" t="str">
        <f>IF(ISERROR(発注情報!AO278)=TRUE,"",IF(OR(発注情報!AO278="",発注情報!AO278=0),"",発注情報!AO278))</f>
        <v/>
      </c>
      <c r="AF39" s="157" t="str">
        <f>IF(ISERROR(発注情報!AP278)=TRUE,"",IF(OR(発注情報!AP278="",発注情報!AP278=0),"",発注情報!AP278))</f>
        <v/>
      </c>
      <c r="AG39" s="157" t="str">
        <f>IF(ISERROR(発注情報!AQ278)=TRUE,"",IF(OR(発注情報!AQ278="",発注情報!AQ278=0),"",発注情報!AQ278))</f>
        <v/>
      </c>
      <c r="AH39" s="160" t="str">
        <f>IF(ISERROR(発注情報!AR278)=TRUE,"",IF(OR(発注情報!AR278="",発注情報!AR278=0),"",発注情報!AR278))</f>
        <v/>
      </c>
      <c r="AI39" s="156" t="str">
        <f>IF(ISERROR(発注情報!AS278)=TRUE,"",IF(OR(発注情報!AS278="",発注情報!AS278=0),"",発注情報!AS278))</f>
        <v/>
      </c>
    </row>
    <row r="40" spans="1:57" ht="18.75" customHeight="1" x14ac:dyDescent="0.15">
      <c r="A40" s="148" t="str">
        <f t="shared" si="2"/>
        <v/>
      </c>
      <c r="B40" s="153" t="str">
        <f>IF(ISERROR(発注情報!L279)=TRUE,"",IF(OR(発注情報!L279="",発注情報!L279=0),"",IF(発注情報!K279=発注情報!$K$126,発注情報!L279&amp;" (SUP.)",IF(発注情報!K279=発注情報!$K$127,発注情報!L279&amp;" (EXH.)",発注情報!L279))))</f>
        <v/>
      </c>
      <c r="C40" s="149" t="str">
        <f>IF(ISERROR(発注情報!M279)=TRUE,"",IF(OR(発注情報!M279="",発注情報!M279=0),"",発注情報!M279))</f>
        <v/>
      </c>
      <c r="D40" s="149" t="str">
        <f>IF(C40="","",C40*発注情報!$D$2)</f>
        <v/>
      </c>
      <c r="E40" s="224" t="str">
        <f>IF(ISERROR(発注情報!O279)=TRUE,"",IF(OR(発注情報!O279="",発注情報!O279=0),"",発注情報!O279))</f>
        <v/>
      </c>
      <c r="F40" s="224" t="str">
        <f>IF(ISERROR(発注情報!P279)=TRUE,"",IF(OR(発注情報!P279="",発注情報!P279=0),"",発注情報!P279))</f>
        <v/>
      </c>
      <c r="G40" s="224" t="str">
        <f>IF(ISERROR(発注情報!Q279)=TRUE,"",IF(OR(発注情報!Q279="",発注情報!Q279=0),"",発注情報!Q279))</f>
        <v/>
      </c>
      <c r="H40" s="160" t="str">
        <f>IF(ISERROR(発注情報!R279)=TRUE,"",IF(OR(発注情報!R279="",発注情報!R279=0),"",発注情報!R279))</f>
        <v/>
      </c>
      <c r="I40" s="156" t="str">
        <f>IF(ISERROR(発注情報!S279)=TRUE,"",IF(OR(発注情報!S279="",発注情報!S279=0),"",発注情報!S279))</f>
        <v/>
      </c>
      <c r="J40" s="157" t="str">
        <f>IF(ISERROR(発注情報!T279)=TRUE,"",IF(OR(発注情報!T279="",発注情報!T279=0),"",発注情報!T279))</f>
        <v/>
      </c>
      <c r="K40" s="157" t="str">
        <f>IF(ISERROR(発注情報!U279)=TRUE,"",IF(OR(発注情報!U279="",発注情報!U279=0),"",発注情報!U279))</f>
        <v/>
      </c>
      <c r="L40" s="157" t="str">
        <f>IF(ISERROR(発注情報!V279)=TRUE,"",IF(OR(発注情報!V279="",発注情報!V279=0),"",発注情報!V279))</f>
        <v/>
      </c>
      <c r="M40" s="157" t="str">
        <f>IF(ISERROR(発注情報!W279)=TRUE,"",IF(OR(発注情報!W279="",発注情報!W279=0),"",発注情報!W279))</f>
        <v/>
      </c>
      <c r="N40" s="157" t="str">
        <f>IF(ISERROR(発注情報!X279)=TRUE,"",IF(OR(発注情報!X279="",発注情報!X279=0),"",発注情報!X279))</f>
        <v/>
      </c>
      <c r="O40" s="157" t="str">
        <f>IF(ISERROR(発注情報!Y279)=TRUE,"",IF(OR(発注情報!Y279="",発注情報!Y279=0),"",発注情報!Y279))</f>
        <v/>
      </c>
      <c r="P40" s="157" t="str">
        <f>IF(ISERROR(発注情報!Z279)=TRUE,"",IF(OR(発注情報!Z279="",発注情報!Z279=0),"",発注情報!Z279))</f>
        <v/>
      </c>
      <c r="Q40" s="157" t="str">
        <f>IF(ISERROR(発注情報!AA279)=TRUE,"",IF(OR(発注情報!AA279="",発注情報!AA279=0),"",発注情報!AA279))</f>
        <v/>
      </c>
      <c r="R40" s="157" t="str">
        <f>IF(ISERROR(発注情報!AB279)=TRUE,"",IF(OR(発注情報!AB279="",発注情報!AB279=0),"",発注情報!AB279))</f>
        <v/>
      </c>
      <c r="S40" s="157" t="str">
        <f>IF(ISERROR(発注情報!AC279)=TRUE,"",IF(OR(発注情報!AC279="",発注情報!AC279=0),"",発注情報!AC279))</f>
        <v/>
      </c>
      <c r="T40" s="157" t="str">
        <f>IF(ISERROR(発注情報!AD279)=TRUE,"",IF(OR(発注情報!AD279="",発注情報!AD279=0),"",発注情報!AD279))</f>
        <v/>
      </c>
      <c r="U40" s="157" t="str">
        <f>IF(ISERROR(発注情報!AE279)=TRUE,"",IF(OR(発注情報!AE279="",発注情報!AE279=0),"",発注情報!AE279))</f>
        <v/>
      </c>
      <c r="V40" s="157" t="str">
        <f>IF(ISERROR(発注情報!AF279)=TRUE,"",IF(OR(発注情報!AF279="",発注情報!AF279=0),"",発注情報!AF279))</f>
        <v/>
      </c>
      <c r="W40" s="157" t="str">
        <f>IF(ISERROR(発注情報!AG279)=TRUE,"",IF(OR(発注情報!AG279="",発注情報!AG279=0),"",発注情報!AG279))</f>
        <v/>
      </c>
      <c r="X40" s="157" t="str">
        <f>IF(ISERROR(発注情報!AH279)=TRUE,"",IF(OR(発注情報!AH279="",発注情報!AH279=0),"",発注情報!AH279))</f>
        <v/>
      </c>
      <c r="Y40" s="157" t="str">
        <f>IF(ISERROR(発注情報!AI279)=TRUE,"",IF(OR(発注情報!AI279="",発注情報!AI279=0),"",発注情報!AI279))</f>
        <v/>
      </c>
      <c r="Z40" s="157" t="str">
        <f>IF(ISERROR(発注情報!AJ279)=TRUE,"",IF(OR(発注情報!AJ279="",発注情報!AJ279=0),"",発注情報!AJ279))</f>
        <v/>
      </c>
      <c r="AA40" s="157" t="str">
        <f>IF(ISERROR(発注情報!AK279)=TRUE,"",IF(OR(発注情報!AK279="",発注情報!AK279=0),"",発注情報!AK279))</f>
        <v/>
      </c>
      <c r="AB40" s="157" t="str">
        <f>IF(ISERROR(発注情報!AL279)=TRUE,"",IF(OR(発注情報!AL279="",発注情報!AL279=0),"",発注情報!AL279))</f>
        <v/>
      </c>
      <c r="AC40" s="157" t="str">
        <f>IF(ISERROR(発注情報!AM279)=TRUE,"",IF(OR(発注情報!AM279="",発注情報!AM279=0),"",発注情報!AM279))</f>
        <v/>
      </c>
      <c r="AD40" s="157" t="str">
        <f>IF(ISERROR(発注情報!AN279)=TRUE,"",IF(OR(発注情報!AN279="",発注情報!AN279=0),"",発注情報!AN279))</f>
        <v/>
      </c>
      <c r="AE40" s="157" t="str">
        <f>IF(ISERROR(発注情報!AO279)=TRUE,"",IF(OR(発注情報!AO279="",発注情報!AO279=0),"",発注情報!AO279))</f>
        <v/>
      </c>
      <c r="AF40" s="157" t="str">
        <f>IF(ISERROR(発注情報!AP279)=TRUE,"",IF(OR(発注情報!AP279="",発注情報!AP279=0),"",発注情報!AP279))</f>
        <v/>
      </c>
      <c r="AG40" s="157" t="str">
        <f>IF(ISERROR(発注情報!AQ279)=TRUE,"",IF(OR(発注情報!AQ279="",発注情報!AQ279=0),"",発注情報!AQ279))</f>
        <v/>
      </c>
      <c r="AH40" s="160" t="str">
        <f>IF(ISERROR(発注情報!AR279)=TRUE,"",IF(OR(発注情報!AR279="",発注情報!AR279=0),"",発注情報!AR279))</f>
        <v/>
      </c>
      <c r="AI40" s="156" t="str">
        <f>IF(ISERROR(発注情報!AS279)=TRUE,"",IF(OR(発注情報!AS279="",発注情報!AS279=0),"",発注情報!AS279))</f>
        <v/>
      </c>
    </row>
    <row r="41" spans="1:57" ht="18.75" customHeight="1" x14ac:dyDescent="0.15">
      <c r="A41" s="148" t="str">
        <f t="shared" si="2"/>
        <v/>
      </c>
      <c r="B41" s="153" t="str">
        <f>IF(ISERROR(発注情報!L280)=TRUE,"",IF(OR(発注情報!L280="",発注情報!L280=0),"",IF(発注情報!K280=発注情報!$K$126,発注情報!L280&amp;" (SUP.)",IF(発注情報!K280=発注情報!$K$127,発注情報!L280&amp;" (EXH.)",発注情報!L280))))</f>
        <v/>
      </c>
      <c r="C41" s="149" t="str">
        <f>IF(ISERROR(発注情報!M280)=TRUE,"",IF(OR(発注情報!M280="",発注情報!M280=0),"",発注情報!M280))</f>
        <v/>
      </c>
      <c r="D41" s="149" t="str">
        <f>IF(C41="","",C41*発注情報!$D$2)</f>
        <v/>
      </c>
      <c r="E41" s="224" t="str">
        <f>IF(ISERROR(発注情報!O280)=TRUE,"",IF(OR(発注情報!O280="",発注情報!O280=0),"",発注情報!O280))</f>
        <v/>
      </c>
      <c r="F41" s="224" t="str">
        <f>IF(ISERROR(発注情報!P280)=TRUE,"",IF(OR(発注情報!P280="",発注情報!P280=0),"",発注情報!P280))</f>
        <v/>
      </c>
      <c r="G41" s="224" t="str">
        <f>IF(ISERROR(発注情報!Q280)=TRUE,"",IF(OR(発注情報!Q280="",発注情報!Q280=0),"",発注情報!Q280))</f>
        <v/>
      </c>
      <c r="H41" s="160" t="str">
        <f>IF(ISERROR(発注情報!R280)=TRUE,"",IF(OR(発注情報!R280="",発注情報!R280=0),"",発注情報!R280))</f>
        <v/>
      </c>
      <c r="I41" s="156" t="str">
        <f>IF(ISERROR(発注情報!S280)=TRUE,"",IF(OR(発注情報!S280="",発注情報!S280=0),"",発注情報!S280))</f>
        <v/>
      </c>
      <c r="J41" s="157" t="str">
        <f>IF(ISERROR(発注情報!T280)=TRUE,"",IF(OR(発注情報!T280="",発注情報!T280=0),"",発注情報!T280))</f>
        <v/>
      </c>
      <c r="K41" s="157" t="str">
        <f>IF(ISERROR(発注情報!U280)=TRUE,"",IF(OR(発注情報!U280="",発注情報!U280=0),"",発注情報!U280))</f>
        <v/>
      </c>
      <c r="L41" s="157" t="str">
        <f>IF(ISERROR(発注情報!V280)=TRUE,"",IF(OR(発注情報!V280="",発注情報!V280=0),"",発注情報!V280))</f>
        <v/>
      </c>
      <c r="M41" s="157" t="str">
        <f>IF(ISERROR(発注情報!W280)=TRUE,"",IF(OR(発注情報!W280="",発注情報!W280=0),"",発注情報!W280))</f>
        <v/>
      </c>
      <c r="N41" s="157" t="str">
        <f>IF(ISERROR(発注情報!X280)=TRUE,"",IF(OR(発注情報!X280="",発注情報!X280=0),"",発注情報!X280))</f>
        <v/>
      </c>
      <c r="O41" s="157" t="str">
        <f>IF(ISERROR(発注情報!Y280)=TRUE,"",IF(OR(発注情報!Y280="",発注情報!Y280=0),"",発注情報!Y280))</f>
        <v/>
      </c>
      <c r="P41" s="157" t="str">
        <f>IF(ISERROR(発注情報!Z280)=TRUE,"",IF(OR(発注情報!Z280="",発注情報!Z280=0),"",発注情報!Z280))</f>
        <v/>
      </c>
      <c r="Q41" s="157" t="str">
        <f>IF(ISERROR(発注情報!AA280)=TRUE,"",IF(OR(発注情報!AA280="",発注情報!AA280=0),"",発注情報!AA280))</f>
        <v/>
      </c>
      <c r="R41" s="157" t="str">
        <f>IF(ISERROR(発注情報!AB280)=TRUE,"",IF(OR(発注情報!AB280="",発注情報!AB280=0),"",発注情報!AB280))</f>
        <v/>
      </c>
      <c r="S41" s="157" t="str">
        <f>IF(ISERROR(発注情報!AC280)=TRUE,"",IF(OR(発注情報!AC280="",発注情報!AC280=0),"",発注情報!AC280))</f>
        <v/>
      </c>
      <c r="T41" s="157" t="str">
        <f>IF(ISERROR(発注情報!AD280)=TRUE,"",IF(OR(発注情報!AD280="",発注情報!AD280=0),"",発注情報!AD280))</f>
        <v/>
      </c>
      <c r="U41" s="157" t="str">
        <f>IF(ISERROR(発注情報!AE280)=TRUE,"",IF(OR(発注情報!AE280="",発注情報!AE280=0),"",発注情報!AE280))</f>
        <v/>
      </c>
      <c r="V41" s="157" t="str">
        <f>IF(ISERROR(発注情報!AF280)=TRUE,"",IF(OR(発注情報!AF280="",発注情報!AF280=0),"",発注情報!AF280))</f>
        <v/>
      </c>
      <c r="W41" s="157" t="str">
        <f>IF(ISERROR(発注情報!AG280)=TRUE,"",IF(OR(発注情報!AG280="",発注情報!AG280=0),"",発注情報!AG280))</f>
        <v/>
      </c>
      <c r="X41" s="157" t="str">
        <f>IF(ISERROR(発注情報!AH280)=TRUE,"",IF(OR(発注情報!AH280="",発注情報!AH280=0),"",発注情報!AH280))</f>
        <v/>
      </c>
      <c r="Y41" s="157" t="str">
        <f>IF(ISERROR(発注情報!AI280)=TRUE,"",IF(OR(発注情報!AI280="",発注情報!AI280=0),"",発注情報!AI280))</f>
        <v/>
      </c>
      <c r="Z41" s="157" t="str">
        <f>IF(ISERROR(発注情報!AJ280)=TRUE,"",IF(OR(発注情報!AJ280="",発注情報!AJ280=0),"",発注情報!AJ280))</f>
        <v/>
      </c>
      <c r="AA41" s="157" t="str">
        <f>IF(ISERROR(発注情報!AK280)=TRUE,"",IF(OR(発注情報!AK280="",発注情報!AK280=0),"",発注情報!AK280))</f>
        <v/>
      </c>
      <c r="AB41" s="157" t="str">
        <f>IF(ISERROR(発注情報!AL280)=TRUE,"",IF(OR(発注情報!AL280="",発注情報!AL280=0),"",発注情報!AL280))</f>
        <v/>
      </c>
      <c r="AC41" s="157" t="str">
        <f>IF(ISERROR(発注情報!AM280)=TRUE,"",IF(OR(発注情報!AM280="",発注情報!AM280=0),"",発注情報!AM280))</f>
        <v/>
      </c>
      <c r="AD41" s="157" t="str">
        <f>IF(ISERROR(発注情報!AN280)=TRUE,"",IF(OR(発注情報!AN280="",発注情報!AN280=0),"",発注情報!AN280))</f>
        <v/>
      </c>
      <c r="AE41" s="157" t="str">
        <f>IF(ISERROR(発注情報!AO280)=TRUE,"",IF(OR(発注情報!AO280="",発注情報!AO280=0),"",発注情報!AO280))</f>
        <v/>
      </c>
      <c r="AF41" s="157" t="str">
        <f>IF(ISERROR(発注情報!AP280)=TRUE,"",IF(OR(発注情報!AP280="",発注情報!AP280=0),"",発注情報!AP280))</f>
        <v/>
      </c>
      <c r="AG41" s="157" t="str">
        <f>IF(ISERROR(発注情報!AQ280)=TRUE,"",IF(OR(発注情報!AQ280="",発注情報!AQ280=0),"",発注情報!AQ280))</f>
        <v/>
      </c>
      <c r="AH41" s="160" t="str">
        <f>IF(ISERROR(発注情報!AR280)=TRUE,"",IF(OR(発注情報!AR280="",発注情報!AR280=0),"",発注情報!AR280))</f>
        <v/>
      </c>
      <c r="AI41" s="156" t="str">
        <f>IF(ISERROR(発注情報!AS280)=TRUE,"",IF(OR(発注情報!AS280="",発注情報!AS280=0),"",発注情報!AS280))</f>
        <v/>
      </c>
    </row>
    <row r="42" spans="1:57" ht="18.75" customHeight="1" x14ac:dyDescent="0.15">
      <c r="A42" s="148" t="str">
        <f t="shared" si="2"/>
        <v/>
      </c>
      <c r="B42" s="153" t="str">
        <f>IF(ISERROR(発注情報!L281)=TRUE,"",IF(OR(発注情報!L281="",発注情報!L281=0),"",IF(発注情報!K281=発注情報!$K$126,発注情報!L281&amp;" (SUP.)",IF(発注情報!K281=発注情報!$K$127,発注情報!L281&amp;" (EXH.)",発注情報!L281))))</f>
        <v/>
      </c>
      <c r="C42" s="149" t="str">
        <f>IF(ISERROR(発注情報!M281)=TRUE,"",IF(OR(発注情報!M281="",発注情報!M281=0),"",発注情報!M281))</f>
        <v/>
      </c>
      <c r="D42" s="149" t="str">
        <f>IF(C42="","",C42*発注情報!$D$2)</f>
        <v/>
      </c>
      <c r="E42" s="224" t="str">
        <f>IF(ISERROR(発注情報!O281)=TRUE,"",IF(OR(発注情報!O281="",発注情報!O281=0),"",発注情報!O281))</f>
        <v/>
      </c>
      <c r="F42" s="224" t="str">
        <f>IF(ISERROR(発注情報!P281)=TRUE,"",IF(OR(発注情報!P281="",発注情報!P281=0),"",発注情報!P281))</f>
        <v/>
      </c>
      <c r="G42" s="224" t="str">
        <f>IF(ISERROR(発注情報!Q281)=TRUE,"",IF(OR(発注情報!Q281="",発注情報!Q281=0),"",発注情報!Q281))</f>
        <v/>
      </c>
      <c r="H42" s="160" t="str">
        <f>IF(ISERROR(発注情報!R281)=TRUE,"",IF(OR(発注情報!R281="",発注情報!R281=0),"",発注情報!R281))</f>
        <v/>
      </c>
      <c r="I42" s="156" t="str">
        <f>IF(ISERROR(発注情報!S281)=TRUE,"",IF(OR(発注情報!S281="",発注情報!S281=0),"",発注情報!S281))</f>
        <v/>
      </c>
      <c r="J42" s="157" t="str">
        <f>IF(ISERROR(発注情報!T281)=TRUE,"",IF(OR(発注情報!T281="",発注情報!T281=0),"",発注情報!T281))</f>
        <v/>
      </c>
      <c r="K42" s="157" t="str">
        <f>IF(ISERROR(発注情報!U281)=TRUE,"",IF(OR(発注情報!U281="",発注情報!U281=0),"",発注情報!U281))</f>
        <v/>
      </c>
      <c r="L42" s="157" t="str">
        <f>IF(ISERROR(発注情報!V281)=TRUE,"",IF(OR(発注情報!V281="",発注情報!V281=0),"",発注情報!V281))</f>
        <v/>
      </c>
      <c r="M42" s="157" t="str">
        <f>IF(ISERROR(発注情報!W281)=TRUE,"",IF(OR(発注情報!W281="",発注情報!W281=0),"",発注情報!W281))</f>
        <v/>
      </c>
      <c r="N42" s="157" t="str">
        <f>IF(ISERROR(発注情報!X281)=TRUE,"",IF(OR(発注情報!X281="",発注情報!X281=0),"",発注情報!X281))</f>
        <v/>
      </c>
      <c r="O42" s="157" t="str">
        <f>IF(ISERROR(発注情報!Y281)=TRUE,"",IF(OR(発注情報!Y281="",発注情報!Y281=0),"",発注情報!Y281))</f>
        <v/>
      </c>
      <c r="P42" s="157" t="str">
        <f>IF(ISERROR(発注情報!Z281)=TRUE,"",IF(OR(発注情報!Z281="",発注情報!Z281=0),"",発注情報!Z281))</f>
        <v/>
      </c>
      <c r="Q42" s="157" t="str">
        <f>IF(ISERROR(発注情報!AA281)=TRUE,"",IF(OR(発注情報!AA281="",発注情報!AA281=0),"",発注情報!AA281))</f>
        <v/>
      </c>
      <c r="R42" s="157" t="str">
        <f>IF(ISERROR(発注情報!AB281)=TRUE,"",IF(OR(発注情報!AB281="",発注情報!AB281=0),"",発注情報!AB281))</f>
        <v/>
      </c>
      <c r="S42" s="157" t="str">
        <f>IF(ISERROR(発注情報!AC281)=TRUE,"",IF(OR(発注情報!AC281="",発注情報!AC281=0),"",発注情報!AC281))</f>
        <v/>
      </c>
      <c r="T42" s="157" t="str">
        <f>IF(ISERROR(発注情報!AD281)=TRUE,"",IF(OR(発注情報!AD281="",発注情報!AD281=0),"",発注情報!AD281))</f>
        <v/>
      </c>
      <c r="U42" s="157" t="str">
        <f>IF(ISERROR(発注情報!AE281)=TRUE,"",IF(OR(発注情報!AE281="",発注情報!AE281=0),"",発注情報!AE281))</f>
        <v/>
      </c>
      <c r="V42" s="157" t="str">
        <f>IF(ISERROR(発注情報!AF281)=TRUE,"",IF(OR(発注情報!AF281="",発注情報!AF281=0),"",発注情報!AF281))</f>
        <v/>
      </c>
      <c r="W42" s="157" t="str">
        <f>IF(ISERROR(発注情報!AG281)=TRUE,"",IF(OR(発注情報!AG281="",発注情報!AG281=0),"",発注情報!AG281))</f>
        <v/>
      </c>
      <c r="X42" s="157" t="str">
        <f>IF(ISERROR(発注情報!AH281)=TRUE,"",IF(OR(発注情報!AH281="",発注情報!AH281=0),"",発注情報!AH281))</f>
        <v/>
      </c>
      <c r="Y42" s="157" t="str">
        <f>IF(ISERROR(発注情報!AI281)=TRUE,"",IF(OR(発注情報!AI281="",発注情報!AI281=0),"",発注情報!AI281))</f>
        <v/>
      </c>
      <c r="Z42" s="157" t="str">
        <f>IF(ISERROR(発注情報!AJ281)=TRUE,"",IF(OR(発注情報!AJ281="",発注情報!AJ281=0),"",発注情報!AJ281))</f>
        <v/>
      </c>
      <c r="AA42" s="157" t="str">
        <f>IF(ISERROR(発注情報!AK281)=TRUE,"",IF(OR(発注情報!AK281="",発注情報!AK281=0),"",発注情報!AK281))</f>
        <v/>
      </c>
      <c r="AB42" s="157" t="str">
        <f>IF(ISERROR(発注情報!AL281)=TRUE,"",IF(OR(発注情報!AL281="",発注情報!AL281=0),"",発注情報!AL281))</f>
        <v/>
      </c>
      <c r="AC42" s="157" t="str">
        <f>IF(ISERROR(発注情報!AM281)=TRUE,"",IF(OR(発注情報!AM281="",発注情報!AM281=0),"",発注情報!AM281))</f>
        <v/>
      </c>
      <c r="AD42" s="157" t="str">
        <f>IF(ISERROR(発注情報!AN281)=TRUE,"",IF(OR(発注情報!AN281="",発注情報!AN281=0),"",発注情報!AN281))</f>
        <v/>
      </c>
      <c r="AE42" s="157" t="str">
        <f>IF(ISERROR(発注情報!AO281)=TRUE,"",IF(OR(発注情報!AO281="",発注情報!AO281=0),"",発注情報!AO281))</f>
        <v/>
      </c>
      <c r="AF42" s="157" t="str">
        <f>IF(ISERROR(発注情報!AP281)=TRUE,"",IF(OR(発注情報!AP281="",発注情報!AP281=0),"",発注情報!AP281))</f>
        <v/>
      </c>
      <c r="AG42" s="157" t="str">
        <f>IF(ISERROR(発注情報!AQ281)=TRUE,"",IF(OR(発注情報!AQ281="",発注情報!AQ281=0),"",発注情報!AQ281))</f>
        <v/>
      </c>
      <c r="AH42" s="160" t="str">
        <f>IF(ISERROR(発注情報!AR281)=TRUE,"",IF(OR(発注情報!AR281="",発注情報!AR281=0),"",発注情報!AR281))</f>
        <v/>
      </c>
      <c r="AI42" s="156" t="str">
        <f>IF(ISERROR(発注情報!AS281)=TRUE,"",IF(OR(発注情報!AS281="",発注情報!AS281=0),"",発注情報!AS281))</f>
        <v/>
      </c>
    </row>
    <row r="43" spans="1:57" ht="18.75" customHeight="1" x14ac:dyDescent="0.15">
      <c r="A43" s="148" t="str">
        <f t="shared" si="2"/>
        <v/>
      </c>
      <c r="B43" s="153" t="str">
        <f>IF(ISERROR(発注情報!L282)=TRUE,"",IF(OR(発注情報!L282="",発注情報!L282=0),"",IF(発注情報!K282=発注情報!$K$126,発注情報!L282&amp;" (SUP.)",IF(発注情報!K282=発注情報!$K$127,発注情報!L282&amp;" (EXH.)",発注情報!L282))))</f>
        <v/>
      </c>
      <c r="C43" s="149" t="str">
        <f>IF(ISERROR(発注情報!M282)=TRUE,"",IF(OR(発注情報!M282="",発注情報!M282=0),"",発注情報!M282))</f>
        <v/>
      </c>
      <c r="D43" s="149" t="str">
        <f>IF(C43="","",C43*発注情報!$D$2)</f>
        <v/>
      </c>
      <c r="E43" s="224" t="str">
        <f>IF(ISERROR(発注情報!O282)=TRUE,"",IF(OR(発注情報!O282="",発注情報!O282=0),"",発注情報!O282))</f>
        <v/>
      </c>
      <c r="F43" s="224" t="str">
        <f>IF(ISERROR(発注情報!P282)=TRUE,"",IF(OR(発注情報!P282="",発注情報!P282=0),"",発注情報!P282))</f>
        <v/>
      </c>
      <c r="G43" s="224" t="str">
        <f>IF(ISERROR(発注情報!Q282)=TRUE,"",IF(OR(発注情報!Q282="",発注情報!Q282=0),"",発注情報!Q282))</f>
        <v/>
      </c>
      <c r="H43" s="160" t="str">
        <f>IF(ISERROR(発注情報!R282)=TRUE,"",IF(OR(発注情報!R282="",発注情報!R282=0),"",発注情報!R282))</f>
        <v/>
      </c>
      <c r="I43" s="156" t="str">
        <f>IF(ISERROR(発注情報!S282)=TRUE,"",IF(OR(発注情報!S282="",発注情報!S282=0),"",発注情報!S282))</f>
        <v/>
      </c>
      <c r="J43" s="157" t="str">
        <f>IF(ISERROR(発注情報!T282)=TRUE,"",IF(OR(発注情報!T282="",発注情報!T282=0),"",発注情報!T282))</f>
        <v/>
      </c>
      <c r="K43" s="157" t="str">
        <f>IF(ISERROR(発注情報!U282)=TRUE,"",IF(OR(発注情報!U282="",発注情報!U282=0),"",発注情報!U282))</f>
        <v/>
      </c>
      <c r="L43" s="157" t="str">
        <f>IF(ISERROR(発注情報!V282)=TRUE,"",IF(OR(発注情報!V282="",発注情報!V282=0),"",発注情報!V282))</f>
        <v/>
      </c>
      <c r="M43" s="157" t="str">
        <f>IF(ISERROR(発注情報!W282)=TRUE,"",IF(OR(発注情報!W282="",発注情報!W282=0),"",発注情報!W282))</f>
        <v/>
      </c>
      <c r="N43" s="157" t="str">
        <f>IF(ISERROR(発注情報!X282)=TRUE,"",IF(OR(発注情報!X282="",発注情報!X282=0),"",発注情報!X282))</f>
        <v/>
      </c>
      <c r="O43" s="157" t="str">
        <f>IF(ISERROR(発注情報!Y282)=TRUE,"",IF(OR(発注情報!Y282="",発注情報!Y282=0),"",発注情報!Y282))</f>
        <v/>
      </c>
      <c r="P43" s="157" t="str">
        <f>IF(ISERROR(発注情報!Z282)=TRUE,"",IF(OR(発注情報!Z282="",発注情報!Z282=0),"",発注情報!Z282))</f>
        <v/>
      </c>
      <c r="Q43" s="157" t="str">
        <f>IF(ISERROR(発注情報!AA282)=TRUE,"",IF(OR(発注情報!AA282="",発注情報!AA282=0),"",発注情報!AA282))</f>
        <v/>
      </c>
      <c r="R43" s="157" t="str">
        <f>IF(ISERROR(発注情報!AB282)=TRUE,"",IF(OR(発注情報!AB282="",発注情報!AB282=0),"",発注情報!AB282))</f>
        <v/>
      </c>
      <c r="S43" s="157" t="str">
        <f>IF(ISERROR(発注情報!AC282)=TRUE,"",IF(OR(発注情報!AC282="",発注情報!AC282=0),"",発注情報!AC282))</f>
        <v/>
      </c>
      <c r="T43" s="157" t="str">
        <f>IF(ISERROR(発注情報!AD282)=TRUE,"",IF(OR(発注情報!AD282="",発注情報!AD282=0),"",発注情報!AD282))</f>
        <v/>
      </c>
      <c r="U43" s="157" t="str">
        <f>IF(ISERROR(発注情報!AE282)=TRUE,"",IF(OR(発注情報!AE282="",発注情報!AE282=0),"",発注情報!AE282))</f>
        <v/>
      </c>
      <c r="V43" s="157" t="str">
        <f>IF(ISERROR(発注情報!AF282)=TRUE,"",IF(OR(発注情報!AF282="",発注情報!AF282=0),"",発注情報!AF282))</f>
        <v/>
      </c>
      <c r="W43" s="157" t="str">
        <f>IF(ISERROR(発注情報!AG282)=TRUE,"",IF(OR(発注情報!AG282="",発注情報!AG282=0),"",発注情報!AG282))</f>
        <v/>
      </c>
      <c r="X43" s="157" t="str">
        <f>IF(ISERROR(発注情報!AH282)=TRUE,"",IF(OR(発注情報!AH282="",発注情報!AH282=0),"",発注情報!AH282))</f>
        <v/>
      </c>
      <c r="Y43" s="157" t="str">
        <f>IF(ISERROR(発注情報!AI282)=TRUE,"",IF(OR(発注情報!AI282="",発注情報!AI282=0),"",発注情報!AI282))</f>
        <v/>
      </c>
      <c r="Z43" s="157" t="str">
        <f>IF(ISERROR(発注情報!AJ282)=TRUE,"",IF(OR(発注情報!AJ282="",発注情報!AJ282=0),"",発注情報!AJ282))</f>
        <v/>
      </c>
      <c r="AA43" s="157" t="str">
        <f>IF(ISERROR(発注情報!AK282)=TRUE,"",IF(OR(発注情報!AK282="",発注情報!AK282=0),"",発注情報!AK282))</f>
        <v/>
      </c>
      <c r="AB43" s="157" t="str">
        <f>IF(ISERROR(発注情報!AL282)=TRUE,"",IF(OR(発注情報!AL282="",発注情報!AL282=0),"",発注情報!AL282))</f>
        <v/>
      </c>
      <c r="AC43" s="157" t="str">
        <f>IF(ISERROR(発注情報!AM282)=TRUE,"",IF(OR(発注情報!AM282="",発注情報!AM282=0),"",発注情報!AM282))</f>
        <v/>
      </c>
      <c r="AD43" s="157" t="str">
        <f>IF(ISERROR(発注情報!AN282)=TRUE,"",IF(OR(発注情報!AN282="",発注情報!AN282=0),"",発注情報!AN282))</f>
        <v/>
      </c>
      <c r="AE43" s="157" t="str">
        <f>IF(ISERROR(発注情報!AO282)=TRUE,"",IF(OR(発注情報!AO282="",発注情報!AO282=0),"",発注情報!AO282))</f>
        <v/>
      </c>
      <c r="AF43" s="157" t="str">
        <f>IF(ISERROR(発注情報!AP282)=TRUE,"",IF(OR(発注情報!AP282="",発注情報!AP282=0),"",発注情報!AP282))</f>
        <v/>
      </c>
      <c r="AG43" s="157" t="str">
        <f>IF(ISERROR(発注情報!AQ282)=TRUE,"",IF(OR(発注情報!AQ282="",発注情報!AQ282=0),"",発注情報!AQ282))</f>
        <v/>
      </c>
      <c r="AH43" s="160" t="str">
        <f>IF(ISERROR(発注情報!AR282)=TRUE,"",IF(OR(発注情報!AR282="",発注情報!AR282=0),"",発注情報!AR282))</f>
        <v/>
      </c>
      <c r="AI43" s="156" t="str">
        <f>IF(ISERROR(発注情報!AS282)=TRUE,"",IF(OR(発注情報!AS282="",発注情報!AS282=0),"",発注情報!AS282))</f>
        <v/>
      </c>
    </row>
    <row r="44" spans="1:57" ht="18.75" customHeight="1" x14ac:dyDescent="0.15">
      <c r="A44" s="148" t="str">
        <f t="shared" si="2"/>
        <v/>
      </c>
      <c r="B44" s="153" t="str">
        <f>IF(ISERROR(発注情報!L283)=TRUE,"",IF(OR(発注情報!L283="",発注情報!L283=0),"",IF(発注情報!K283=発注情報!$K$126,発注情報!L283&amp;" (SUP.)",IF(発注情報!K283=発注情報!$K$127,発注情報!L283&amp;" (EXH.)",発注情報!L283))))</f>
        <v/>
      </c>
      <c r="C44" s="149" t="str">
        <f>IF(ISERROR(発注情報!M283)=TRUE,"",IF(OR(発注情報!M283="",発注情報!M283=0),"",発注情報!M283))</f>
        <v/>
      </c>
      <c r="D44" s="149" t="str">
        <f>IF(C44="","",C44*発注情報!$D$2)</f>
        <v/>
      </c>
      <c r="E44" s="224" t="str">
        <f>IF(ISERROR(発注情報!O283)=TRUE,"",IF(OR(発注情報!O283="",発注情報!O283=0),"",発注情報!O283))</f>
        <v/>
      </c>
      <c r="F44" s="224" t="str">
        <f>IF(ISERROR(発注情報!P283)=TRUE,"",IF(OR(発注情報!P283="",発注情報!P283=0),"",発注情報!P283))</f>
        <v/>
      </c>
      <c r="G44" s="224" t="str">
        <f>IF(ISERROR(発注情報!Q283)=TRUE,"",IF(OR(発注情報!Q283="",発注情報!Q283=0),"",発注情報!Q283))</f>
        <v/>
      </c>
      <c r="H44" s="160" t="str">
        <f>IF(ISERROR(発注情報!R283)=TRUE,"",IF(OR(発注情報!R283="",発注情報!R283=0),"",発注情報!R283))</f>
        <v/>
      </c>
      <c r="I44" s="156" t="str">
        <f>IF(ISERROR(発注情報!S283)=TRUE,"",IF(OR(発注情報!S283="",発注情報!S283=0),"",発注情報!S283))</f>
        <v/>
      </c>
      <c r="J44" s="157" t="str">
        <f>IF(ISERROR(発注情報!T283)=TRUE,"",IF(OR(発注情報!T283="",発注情報!T283=0),"",発注情報!T283))</f>
        <v/>
      </c>
      <c r="K44" s="157" t="str">
        <f>IF(ISERROR(発注情報!U283)=TRUE,"",IF(OR(発注情報!U283="",発注情報!U283=0),"",発注情報!U283))</f>
        <v/>
      </c>
      <c r="L44" s="157" t="str">
        <f>IF(ISERROR(発注情報!V283)=TRUE,"",IF(OR(発注情報!V283="",発注情報!V283=0),"",発注情報!V283))</f>
        <v/>
      </c>
      <c r="M44" s="157" t="str">
        <f>IF(ISERROR(発注情報!W283)=TRUE,"",IF(OR(発注情報!W283="",発注情報!W283=0),"",発注情報!W283))</f>
        <v/>
      </c>
      <c r="N44" s="157" t="str">
        <f>IF(ISERROR(発注情報!X283)=TRUE,"",IF(OR(発注情報!X283="",発注情報!X283=0),"",発注情報!X283))</f>
        <v/>
      </c>
      <c r="O44" s="157" t="str">
        <f>IF(ISERROR(発注情報!Y283)=TRUE,"",IF(OR(発注情報!Y283="",発注情報!Y283=0),"",発注情報!Y283))</f>
        <v/>
      </c>
      <c r="P44" s="157" t="str">
        <f>IF(ISERROR(発注情報!Z283)=TRUE,"",IF(OR(発注情報!Z283="",発注情報!Z283=0),"",発注情報!Z283))</f>
        <v/>
      </c>
      <c r="Q44" s="157" t="str">
        <f>IF(ISERROR(発注情報!AA283)=TRUE,"",IF(OR(発注情報!AA283="",発注情報!AA283=0),"",発注情報!AA283))</f>
        <v/>
      </c>
      <c r="R44" s="157" t="str">
        <f>IF(ISERROR(発注情報!AB283)=TRUE,"",IF(OR(発注情報!AB283="",発注情報!AB283=0),"",発注情報!AB283))</f>
        <v/>
      </c>
      <c r="S44" s="157" t="str">
        <f>IF(ISERROR(発注情報!AC283)=TRUE,"",IF(OR(発注情報!AC283="",発注情報!AC283=0),"",発注情報!AC283))</f>
        <v/>
      </c>
      <c r="T44" s="157" t="str">
        <f>IF(ISERROR(発注情報!AD283)=TRUE,"",IF(OR(発注情報!AD283="",発注情報!AD283=0),"",発注情報!AD283))</f>
        <v/>
      </c>
      <c r="U44" s="157" t="str">
        <f>IF(ISERROR(発注情報!AE283)=TRUE,"",IF(OR(発注情報!AE283="",発注情報!AE283=0),"",発注情報!AE283))</f>
        <v/>
      </c>
      <c r="V44" s="157" t="str">
        <f>IF(ISERROR(発注情報!AF283)=TRUE,"",IF(OR(発注情報!AF283="",発注情報!AF283=0),"",発注情報!AF283))</f>
        <v/>
      </c>
      <c r="W44" s="157" t="str">
        <f>IF(ISERROR(発注情報!AG283)=TRUE,"",IF(OR(発注情報!AG283="",発注情報!AG283=0),"",発注情報!AG283))</f>
        <v/>
      </c>
      <c r="X44" s="157" t="str">
        <f>IF(ISERROR(発注情報!AH283)=TRUE,"",IF(OR(発注情報!AH283="",発注情報!AH283=0),"",発注情報!AH283))</f>
        <v/>
      </c>
      <c r="Y44" s="157" t="str">
        <f>IF(ISERROR(発注情報!AI283)=TRUE,"",IF(OR(発注情報!AI283="",発注情報!AI283=0),"",発注情報!AI283))</f>
        <v/>
      </c>
      <c r="Z44" s="157" t="str">
        <f>IF(ISERROR(発注情報!AJ283)=TRUE,"",IF(OR(発注情報!AJ283="",発注情報!AJ283=0),"",発注情報!AJ283))</f>
        <v/>
      </c>
      <c r="AA44" s="157" t="str">
        <f>IF(ISERROR(発注情報!AK283)=TRUE,"",IF(OR(発注情報!AK283="",発注情報!AK283=0),"",発注情報!AK283))</f>
        <v/>
      </c>
      <c r="AB44" s="157" t="str">
        <f>IF(ISERROR(発注情報!AL283)=TRUE,"",IF(OR(発注情報!AL283="",発注情報!AL283=0),"",発注情報!AL283))</f>
        <v/>
      </c>
      <c r="AC44" s="157" t="str">
        <f>IF(ISERROR(発注情報!AM283)=TRUE,"",IF(OR(発注情報!AM283="",発注情報!AM283=0),"",発注情報!AM283))</f>
        <v/>
      </c>
      <c r="AD44" s="157" t="str">
        <f>IF(ISERROR(発注情報!AN283)=TRUE,"",IF(OR(発注情報!AN283="",発注情報!AN283=0),"",発注情報!AN283))</f>
        <v/>
      </c>
      <c r="AE44" s="157" t="str">
        <f>IF(ISERROR(発注情報!AO283)=TRUE,"",IF(OR(発注情報!AO283="",発注情報!AO283=0),"",発注情報!AO283))</f>
        <v/>
      </c>
      <c r="AF44" s="157" t="str">
        <f>IF(ISERROR(発注情報!AP283)=TRUE,"",IF(OR(発注情報!AP283="",発注情報!AP283=0),"",発注情報!AP283))</f>
        <v/>
      </c>
      <c r="AG44" s="157" t="str">
        <f>IF(ISERROR(発注情報!AQ283)=TRUE,"",IF(OR(発注情報!AQ283="",発注情報!AQ283=0),"",発注情報!AQ283))</f>
        <v/>
      </c>
      <c r="AH44" s="160" t="str">
        <f>IF(ISERROR(発注情報!AR283)=TRUE,"",IF(OR(発注情報!AR283="",発注情報!AR283=0),"",発注情報!AR283))</f>
        <v/>
      </c>
      <c r="AI44" s="156" t="str">
        <f>IF(ISERROR(発注情報!AS283)=TRUE,"",IF(OR(発注情報!AS283="",発注情報!AS283=0),"",発注情報!AS283))</f>
        <v/>
      </c>
    </row>
    <row r="45" spans="1:57" ht="18.75" customHeight="1" x14ac:dyDescent="0.15">
      <c r="A45" s="148" t="str">
        <f t="shared" si="2"/>
        <v/>
      </c>
      <c r="B45" s="153" t="str">
        <f>IF(ISERROR(発注情報!L284)=TRUE,"",IF(OR(発注情報!L284="",発注情報!L284=0),"",IF(発注情報!K284=発注情報!$K$126,発注情報!L284&amp;" (SUP.)",IF(発注情報!K284=発注情報!$K$127,発注情報!L284&amp;" (EXH.)",発注情報!L284))))</f>
        <v/>
      </c>
      <c r="C45" s="149" t="str">
        <f>IF(ISERROR(発注情報!M284)=TRUE,"",IF(OR(発注情報!M284="",発注情報!M284=0),"",発注情報!M284))</f>
        <v/>
      </c>
      <c r="D45" s="149" t="str">
        <f>IF(C45="","",C45*発注情報!$D$2)</f>
        <v/>
      </c>
      <c r="E45" s="224" t="str">
        <f>IF(ISERROR(発注情報!O284)=TRUE,"",IF(OR(発注情報!O284="",発注情報!O284=0),"",発注情報!O284))</f>
        <v/>
      </c>
      <c r="F45" s="224" t="str">
        <f>IF(ISERROR(発注情報!P284)=TRUE,"",IF(OR(発注情報!P284="",発注情報!P284=0),"",発注情報!P284))</f>
        <v/>
      </c>
      <c r="G45" s="224" t="str">
        <f>IF(ISERROR(発注情報!Q284)=TRUE,"",IF(OR(発注情報!Q284="",発注情報!Q284=0),"",発注情報!Q284))</f>
        <v/>
      </c>
      <c r="H45" s="160" t="str">
        <f>IF(ISERROR(発注情報!R284)=TRUE,"",IF(OR(発注情報!R284="",発注情報!R284=0),"",発注情報!R284))</f>
        <v/>
      </c>
      <c r="I45" s="156" t="str">
        <f>IF(ISERROR(発注情報!S284)=TRUE,"",IF(OR(発注情報!S284="",発注情報!S284=0),"",発注情報!S284))</f>
        <v/>
      </c>
      <c r="J45" s="157" t="str">
        <f>IF(ISERROR(発注情報!T284)=TRUE,"",IF(OR(発注情報!T284="",発注情報!T284=0),"",発注情報!T284))</f>
        <v/>
      </c>
      <c r="K45" s="157" t="str">
        <f>IF(ISERROR(発注情報!U284)=TRUE,"",IF(OR(発注情報!U284="",発注情報!U284=0),"",発注情報!U284))</f>
        <v/>
      </c>
      <c r="L45" s="157" t="str">
        <f>IF(ISERROR(発注情報!V284)=TRUE,"",IF(OR(発注情報!V284="",発注情報!V284=0),"",発注情報!V284))</f>
        <v/>
      </c>
      <c r="M45" s="157" t="str">
        <f>IF(ISERROR(発注情報!W284)=TRUE,"",IF(OR(発注情報!W284="",発注情報!W284=0),"",発注情報!W284))</f>
        <v/>
      </c>
      <c r="N45" s="157" t="str">
        <f>IF(ISERROR(発注情報!X284)=TRUE,"",IF(OR(発注情報!X284="",発注情報!X284=0),"",発注情報!X284))</f>
        <v/>
      </c>
      <c r="O45" s="157" t="str">
        <f>IF(ISERROR(発注情報!Y284)=TRUE,"",IF(OR(発注情報!Y284="",発注情報!Y284=0),"",発注情報!Y284))</f>
        <v/>
      </c>
      <c r="P45" s="157" t="str">
        <f>IF(ISERROR(発注情報!Z284)=TRUE,"",IF(OR(発注情報!Z284="",発注情報!Z284=0),"",発注情報!Z284))</f>
        <v/>
      </c>
      <c r="Q45" s="157" t="str">
        <f>IF(ISERROR(発注情報!AA284)=TRUE,"",IF(OR(発注情報!AA284="",発注情報!AA284=0),"",発注情報!AA284))</f>
        <v/>
      </c>
      <c r="R45" s="157" t="str">
        <f>IF(ISERROR(発注情報!AB284)=TRUE,"",IF(OR(発注情報!AB284="",発注情報!AB284=0),"",発注情報!AB284))</f>
        <v/>
      </c>
      <c r="S45" s="157" t="str">
        <f>IF(ISERROR(発注情報!AC284)=TRUE,"",IF(OR(発注情報!AC284="",発注情報!AC284=0),"",発注情報!AC284))</f>
        <v/>
      </c>
      <c r="T45" s="157" t="str">
        <f>IF(ISERROR(発注情報!AD284)=TRUE,"",IF(OR(発注情報!AD284="",発注情報!AD284=0),"",発注情報!AD284))</f>
        <v/>
      </c>
      <c r="U45" s="157" t="str">
        <f>IF(ISERROR(発注情報!AE284)=TRUE,"",IF(OR(発注情報!AE284="",発注情報!AE284=0),"",発注情報!AE284))</f>
        <v/>
      </c>
      <c r="V45" s="157" t="str">
        <f>IF(ISERROR(発注情報!AF284)=TRUE,"",IF(OR(発注情報!AF284="",発注情報!AF284=0),"",発注情報!AF284))</f>
        <v/>
      </c>
      <c r="W45" s="157" t="str">
        <f>IF(ISERROR(発注情報!AG284)=TRUE,"",IF(OR(発注情報!AG284="",発注情報!AG284=0),"",発注情報!AG284))</f>
        <v/>
      </c>
      <c r="X45" s="157" t="str">
        <f>IF(ISERROR(発注情報!AH284)=TRUE,"",IF(OR(発注情報!AH284="",発注情報!AH284=0),"",発注情報!AH284))</f>
        <v/>
      </c>
      <c r="Y45" s="157" t="str">
        <f>IF(ISERROR(発注情報!AI284)=TRUE,"",IF(OR(発注情報!AI284="",発注情報!AI284=0),"",発注情報!AI284))</f>
        <v/>
      </c>
      <c r="Z45" s="157" t="str">
        <f>IF(ISERROR(発注情報!AJ284)=TRUE,"",IF(OR(発注情報!AJ284="",発注情報!AJ284=0),"",発注情報!AJ284))</f>
        <v/>
      </c>
      <c r="AA45" s="157" t="str">
        <f>IF(ISERROR(発注情報!AK284)=TRUE,"",IF(OR(発注情報!AK284="",発注情報!AK284=0),"",発注情報!AK284))</f>
        <v/>
      </c>
      <c r="AB45" s="157" t="str">
        <f>IF(ISERROR(発注情報!AL284)=TRUE,"",IF(OR(発注情報!AL284="",発注情報!AL284=0),"",発注情報!AL284))</f>
        <v/>
      </c>
      <c r="AC45" s="157" t="str">
        <f>IF(ISERROR(発注情報!AM284)=TRUE,"",IF(OR(発注情報!AM284="",発注情報!AM284=0),"",発注情報!AM284))</f>
        <v/>
      </c>
      <c r="AD45" s="157" t="str">
        <f>IF(ISERROR(発注情報!AN284)=TRUE,"",IF(OR(発注情報!AN284="",発注情報!AN284=0),"",発注情報!AN284))</f>
        <v/>
      </c>
      <c r="AE45" s="157" t="str">
        <f>IF(ISERROR(発注情報!AO284)=TRUE,"",IF(OR(発注情報!AO284="",発注情報!AO284=0),"",発注情報!AO284))</f>
        <v/>
      </c>
      <c r="AF45" s="157" t="str">
        <f>IF(ISERROR(発注情報!AP284)=TRUE,"",IF(OR(発注情報!AP284="",発注情報!AP284=0),"",発注情報!AP284))</f>
        <v/>
      </c>
      <c r="AG45" s="157" t="str">
        <f>IF(ISERROR(発注情報!AQ284)=TRUE,"",IF(OR(発注情報!AQ284="",発注情報!AQ284=0),"",発注情報!AQ284))</f>
        <v/>
      </c>
      <c r="AH45" s="160" t="str">
        <f>IF(ISERROR(発注情報!AR284)=TRUE,"",IF(OR(発注情報!AR284="",発注情報!AR284=0),"",発注情報!AR284))</f>
        <v/>
      </c>
      <c r="AI45" s="156" t="str">
        <f>IF(ISERROR(発注情報!AS284)=TRUE,"",IF(OR(発注情報!AS284="",発注情報!AS284=0),"",発注情報!AS284))</f>
        <v/>
      </c>
    </row>
    <row r="46" spans="1:57" ht="18.75" customHeight="1" x14ac:dyDescent="0.15">
      <c r="A46" s="148" t="str">
        <f t="shared" si="2"/>
        <v/>
      </c>
      <c r="B46" s="153" t="str">
        <f>IF(ISERROR(発注情報!L285)=TRUE,"",IF(OR(発注情報!L285="",発注情報!L285=0),"",IF(発注情報!K285=発注情報!$K$126,発注情報!L285&amp;" (SUP.)",IF(発注情報!K285=発注情報!$K$127,発注情報!L285&amp;" (EXH.)",発注情報!L285))))</f>
        <v/>
      </c>
      <c r="C46" s="149" t="str">
        <f>IF(ISERROR(発注情報!M285)=TRUE,"",IF(OR(発注情報!M285="",発注情報!M285=0),"",発注情報!M285))</f>
        <v/>
      </c>
      <c r="D46" s="149" t="str">
        <f>IF(C46="","",C46*発注情報!$D$2)</f>
        <v/>
      </c>
      <c r="E46" s="224" t="str">
        <f>IF(ISERROR(発注情報!O285)=TRUE,"",IF(OR(発注情報!O285="",発注情報!O285=0),"",発注情報!O285))</f>
        <v/>
      </c>
      <c r="F46" s="224" t="str">
        <f>IF(ISERROR(発注情報!P285)=TRUE,"",IF(OR(発注情報!P285="",発注情報!P285=0),"",発注情報!P285))</f>
        <v/>
      </c>
      <c r="G46" s="224" t="str">
        <f>IF(ISERROR(発注情報!Q285)=TRUE,"",IF(OR(発注情報!Q285="",発注情報!Q285=0),"",発注情報!Q285))</f>
        <v/>
      </c>
      <c r="H46" s="160" t="str">
        <f>IF(ISERROR(発注情報!R285)=TRUE,"",IF(OR(発注情報!R285="",発注情報!R285=0),"",発注情報!R285))</f>
        <v/>
      </c>
      <c r="I46" s="156" t="str">
        <f>IF(ISERROR(発注情報!S285)=TRUE,"",IF(OR(発注情報!S285="",発注情報!S285=0),"",発注情報!S285))</f>
        <v/>
      </c>
      <c r="J46" s="157" t="str">
        <f>IF(ISERROR(発注情報!T285)=TRUE,"",IF(OR(発注情報!T285="",発注情報!T285=0),"",発注情報!T285))</f>
        <v/>
      </c>
      <c r="K46" s="157" t="str">
        <f>IF(ISERROR(発注情報!U285)=TRUE,"",IF(OR(発注情報!U285="",発注情報!U285=0),"",発注情報!U285))</f>
        <v/>
      </c>
      <c r="L46" s="157" t="str">
        <f>IF(ISERROR(発注情報!V285)=TRUE,"",IF(OR(発注情報!V285="",発注情報!V285=0),"",発注情報!V285))</f>
        <v/>
      </c>
      <c r="M46" s="157" t="str">
        <f>IF(ISERROR(発注情報!W285)=TRUE,"",IF(OR(発注情報!W285="",発注情報!W285=0),"",発注情報!W285))</f>
        <v/>
      </c>
      <c r="N46" s="157" t="str">
        <f>IF(ISERROR(発注情報!X285)=TRUE,"",IF(OR(発注情報!X285="",発注情報!X285=0),"",発注情報!X285))</f>
        <v/>
      </c>
      <c r="O46" s="157" t="str">
        <f>IF(ISERROR(発注情報!Y285)=TRUE,"",IF(OR(発注情報!Y285="",発注情報!Y285=0),"",発注情報!Y285))</f>
        <v/>
      </c>
      <c r="P46" s="157" t="str">
        <f>IF(ISERROR(発注情報!Z285)=TRUE,"",IF(OR(発注情報!Z285="",発注情報!Z285=0),"",発注情報!Z285))</f>
        <v/>
      </c>
      <c r="Q46" s="157" t="str">
        <f>IF(ISERROR(発注情報!AA285)=TRUE,"",IF(OR(発注情報!AA285="",発注情報!AA285=0),"",発注情報!AA285))</f>
        <v/>
      </c>
      <c r="R46" s="157" t="str">
        <f>IF(ISERROR(発注情報!AB285)=TRUE,"",IF(OR(発注情報!AB285="",発注情報!AB285=0),"",発注情報!AB285))</f>
        <v/>
      </c>
      <c r="S46" s="157" t="str">
        <f>IF(ISERROR(発注情報!AC285)=TRUE,"",IF(OR(発注情報!AC285="",発注情報!AC285=0),"",発注情報!AC285))</f>
        <v/>
      </c>
      <c r="T46" s="157" t="str">
        <f>IF(ISERROR(発注情報!AD285)=TRUE,"",IF(OR(発注情報!AD285="",発注情報!AD285=0),"",発注情報!AD285))</f>
        <v/>
      </c>
      <c r="U46" s="157" t="str">
        <f>IF(ISERROR(発注情報!AE285)=TRUE,"",IF(OR(発注情報!AE285="",発注情報!AE285=0),"",発注情報!AE285))</f>
        <v/>
      </c>
      <c r="V46" s="157" t="str">
        <f>IF(ISERROR(発注情報!AF285)=TRUE,"",IF(OR(発注情報!AF285="",発注情報!AF285=0),"",発注情報!AF285))</f>
        <v/>
      </c>
      <c r="W46" s="157" t="str">
        <f>IF(ISERROR(発注情報!AG285)=TRUE,"",IF(OR(発注情報!AG285="",発注情報!AG285=0),"",発注情報!AG285))</f>
        <v/>
      </c>
      <c r="X46" s="157" t="str">
        <f>IF(ISERROR(発注情報!AH285)=TRUE,"",IF(OR(発注情報!AH285="",発注情報!AH285=0),"",発注情報!AH285))</f>
        <v/>
      </c>
      <c r="Y46" s="157" t="str">
        <f>IF(ISERROR(発注情報!AI285)=TRUE,"",IF(OR(発注情報!AI285="",発注情報!AI285=0),"",発注情報!AI285))</f>
        <v/>
      </c>
      <c r="Z46" s="157" t="str">
        <f>IF(ISERROR(発注情報!AJ285)=TRUE,"",IF(OR(発注情報!AJ285="",発注情報!AJ285=0),"",発注情報!AJ285))</f>
        <v/>
      </c>
      <c r="AA46" s="157" t="str">
        <f>IF(ISERROR(発注情報!AK285)=TRUE,"",IF(OR(発注情報!AK285="",発注情報!AK285=0),"",発注情報!AK285))</f>
        <v/>
      </c>
      <c r="AB46" s="157" t="str">
        <f>IF(ISERROR(発注情報!AL285)=TRUE,"",IF(OR(発注情報!AL285="",発注情報!AL285=0),"",発注情報!AL285))</f>
        <v/>
      </c>
      <c r="AC46" s="157" t="str">
        <f>IF(ISERROR(発注情報!AM285)=TRUE,"",IF(OR(発注情報!AM285="",発注情報!AM285=0),"",発注情報!AM285))</f>
        <v/>
      </c>
      <c r="AD46" s="157" t="str">
        <f>IF(ISERROR(発注情報!AN285)=TRUE,"",IF(OR(発注情報!AN285="",発注情報!AN285=0),"",発注情報!AN285))</f>
        <v/>
      </c>
      <c r="AE46" s="157" t="str">
        <f>IF(ISERROR(発注情報!AO285)=TRUE,"",IF(OR(発注情報!AO285="",発注情報!AO285=0),"",発注情報!AO285))</f>
        <v/>
      </c>
      <c r="AF46" s="157" t="str">
        <f>IF(ISERROR(発注情報!AP285)=TRUE,"",IF(OR(発注情報!AP285="",発注情報!AP285=0),"",発注情報!AP285))</f>
        <v/>
      </c>
      <c r="AG46" s="157" t="str">
        <f>IF(ISERROR(発注情報!AQ285)=TRUE,"",IF(OR(発注情報!AQ285="",発注情報!AQ285=0),"",発注情報!AQ285))</f>
        <v/>
      </c>
      <c r="AH46" s="160" t="str">
        <f>IF(ISERROR(発注情報!AR285)=TRUE,"",IF(OR(発注情報!AR285="",発注情報!AR285=0),"",発注情報!AR285))</f>
        <v/>
      </c>
      <c r="AI46" s="156" t="str">
        <f>IF(ISERROR(発注情報!AS285)=TRUE,"",IF(OR(発注情報!AS285="",発注情報!AS285=0),"",発注情報!AS285))</f>
        <v/>
      </c>
    </row>
    <row r="47" spans="1:57" ht="18.75" customHeight="1" x14ac:dyDescent="0.15">
      <c r="A47" s="148" t="str">
        <f t="shared" si="2"/>
        <v/>
      </c>
      <c r="B47" s="153" t="str">
        <f>IF(ISERROR(発注情報!L286)=TRUE,"",IF(OR(発注情報!L286="",発注情報!L286=0),"",IF(発注情報!K286=発注情報!$K$126,発注情報!L286&amp;" (SUP.)",IF(発注情報!K286=発注情報!$K$127,発注情報!L286&amp;" (EXH.)",発注情報!L286))))</f>
        <v/>
      </c>
      <c r="C47" s="149" t="str">
        <f>IF(ISERROR(発注情報!M286)=TRUE,"",IF(OR(発注情報!M286="",発注情報!M286=0),"",発注情報!M286))</f>
        <v/>
      </c>
      <c r="D47" s="149" t="str">
        <f>IF(C47="","",C47*発注情報!$D$2)</f>
        <v/>
      </c>
      <c r="E47" s="224" t="str">
        <f>IF(ISERROR(発注情報!O286)=TRUE,"",IF(OR(発注情報!O286="",発注情報!O286=0),"",発注情報!O286))</f>
        <v/>
      </c>
      <c r="F47" s="224" t="str">
        <f>IF(ISERROR(発注情報!P286)=TRUE,"",IF(OR(発注情報!P286="",発注情報!P286=0),"",発注情報!P286))</f>
        <v/>
      </c>
      <c r="G47" s="224" t="str">
        <f>IF(ISERROR(発注情報!Q286)=TRUE,"",IF(OR(発注情報!Q286="",発注情報!Q286=0),"",発注情報!Q286))</f>
        <v/>
      </c>
      <c r="H47" s="160" t="str">
        <f>IF(ISERROR(発注情報!R286)=TRUE,"",IF(OR(発注情報!R286="",発注情報!R286=0),"",発注情報!R286))</f>
        <v/>
      </c>
      <c r="I47" s="156" t="str">
        <f>IF(ISERROR(発注情報!S286)=TRUE,"",IF(OR(発注情報!S286="",発注情報!S286=0),"",発注情報!S286))</f>
        <v/>
      </c>
      <c r="J47" s="157" t="str">
        <f>IF(ISERROR(発注情報!T286)=TRUE,"",IF(OR(発注情報!T286="",発注情報!T286=0),"",発注情報!T286))</f>
        <v/>
      </c>
      <c r="K47" s="157" t="str">
        <f>IF(ISERROR(発注情報!U286)=TRUE,"",IF(OR(発注情報!U286="",発注情報!U286=0),"",発注情報!U286))</f>
        <v/>
      </c>
      <c r="L47" s="157" t="str">
        <f>IF(ISERROR(発注情報!V286)=TRUE,"",IF(OR(発注情報!V286="",発注情報!V286=0),"",発注情報!V286))</f>
        <v/>
      </c>
      <c r="M47" s="157" t="str">
        <f>IF(ISERROR(発注情報!W286)=TRUE,"",IF(OR(発注情報!W286="",発注情報!W286=0),"",発注情報!W286))</f>
        <v/>
      </c>
      <c r="N47" s="157" t="str">
        <f>IF(ISERROR(発注情報!X286)=TRUE,"",IF(OR(発注情報!X286="",発注情報!X286=0),"",発注情報!X286))</f>
        <v/>
      </c>
      <c r="O47" s="157" t="str">
        <f>IF(ISERROR(発注情報!Y286)=TRUE,"",IF(OR(発注情報!Y286="",発注情報!Y286=0),"",発注情報!Y286))</f>
        <v/>
      </c>
      <c r="P47" s="157" t="str">
        <f>IF(ISERROR(発注情報!Z286)=TRUE,"",IF(OR(発注情報!Z286="",発注情報!Z286=0),"",発注情報!Z286))</f>
        <v/>
      </c>
      <c r="Q47" s="157" t="str">
        <f>IF(ISERROR(発注情報!AA286)=TRUE,"",IF(OR(発注情報!AA286="",発注情報!AA286=0),"",発注情報!AA286))</f>
        <v/>
      </c>
      <c r="R47" s="157" t="str">
        <f>IF(ISERROR(発注情報!AB286)=TRUE,"",IF(OR(発注情報!AB286="",発注情報!AB286=0),"",発注情報!AB286))</f>
        <v/>
      </c>
      <c r="S47" s="157" t="str">
        <f>IF(ISERROR(発注情報!AC286)=TRUE,"",IF(OR(発注情報!AC286="",発注情報!AC286=0),"",発注情報!AC286))</f>
        <v/>
      </c>
      <c r="T47" s="157" t="str">
        <f>IF(ISERROR(発注情報!AD286)=TRUE,"",IF(OR(発注情報!AD286="",発注情報!AD286=0),"",発注情報!AD286))</f>
        <v/>
      </c>
      <c r="U47" s="157" t="str">
        <f>IF(ISERROR(発注情報!AE286)=TRUE,"",IF(OR(発注情報!AE286="",発注情報!AE286=0),"",発注情報!AE286))</f>
        <v/>
      </c>
      <c r="V47" s="157" t="str">
        <f>IF(ISERROR(発注情報!AF286)=TRUE,"",IF(OR(発注情報!AF286="",発注情報!AF286=0),"",発注情報!AF286))</f>
        <v/>
      </c>
      <c r="W47" s="157" t="str">
        <f>IF(ISERROR(発注情報!AG286)=TRUE,"",IF(OR(発注情報!AG286="",発注情報!AG286=0),"",発注情報!AG286))</f>
        <v/>
      </c>
      <c r="X47" s="157" t="str">
        <f>IF(ISERROR(発注情報!AH286)=TRUE,"",IF(OR(発注情報!AH286="",発注情報!AH286=0),"",発注情報!AH286))</f>
        <v/>
      </c>
      <c r="Y47" s="157" t="str">
        <f>IF(ISERROR(発注情報!AI286)=TRUE,"",IF(OR(発注情報!AI286="",発注情報!AI286=0),"",発注情報!AI286))</f>
        <v/>
      </c>
      <c r="Z47" s="157" t="str">
        <f>IF(ISERROR(発注情報!AJ286)=TRUE,"",IF(OR(発注情報!AJ286="",発注情報!AJ286=0),"",発注情報!AJ286))</f>
        <v/>
      </c>
      <c r="AA47" s="157" t="str">
        <f>IF(ISERROR(発注情報!AK286)=TRUE,"",IF(OR(発注情報!AK286="",発注情報!AK286=0),"",発注情報!AK286))</f>
        <v/>
      </c>
      <c r="AB47" s="157" t="str">
        <f>IF(ISERROR(発注情報!AL286)=TRUE,"",IF(OR(発注情報!AL286="",発注情報!AL286=0),"",発注情報!AL286))</f>
        <v/>
      </c>
      <c r="AC47" s="157" t="str">
        <f>IF(ISERROR(発注情報!AM286)=TRUE,"",IF(OR(発注情報!AM286="",発注情報!AM286=0),"",発注情報!AM286))</f>
        <v/>
      </c>
      <c r="AD47" s="157" t="str">
        <f>IF(ISERROR(発注情報!AN286)=TRUE,"",IF(OR(発注情報!AN286="",発注情報!AN286=0),"",発注情報!AN286))</f>
        <v/>
      </c>
      <c r="AE47" s="157" t="str">
        <f>IF(ISERROR(発注情報!AO286)=TRUE,"",IF(OR(発注情報!AO286="",発注情報!AO286=0),"",発注情報!AO286))</f>
        <v/>
      </c>
      <c r="AF47" s="157" t="str">
        <f>IF(ISERROR(発注情報!AP286)=TRUE,"",IF(OR(発注情報!AP286="",発注情報!AP286=0),"",発注情報!AP286))</f>
        <v/>
      </c>
      <c r="AG47" s="157" t="str">
        <f>IF(ISERROR(発注情報!AQ286)=TRUE,"",IF(OR(発注情報!AQ286="",発注情報!AQ286=0),"",発注情報!AQ286))</f>
        <v/>
      </c>
      <c r="AH47" s="160" t="str">
        <f>IF(ISERROR(発注情報!AR286)=TRUE,"",IF(OR(発注情報!AR286="",発注情報!AR286=0),"",発注情報!AR286))</f>
        <v/>
      </c>
      <c r="AI47" s="156" t="str">
        <f>IF(ISERROR(発注情報!AS286)=TRUE,"",IF(OR(発注情報!AS286="",発注情報!AS286=0),"",発注情報!AS286))</f>
        <v/>
      </c>
    </row>
    <row r="48" spans="1:57" ht="18.75" customHeight="1" x14ac:dyDescent="0.15">
      <c r="B48" s="225"/>
      <c r="D48" s="96"/>
      <c r="H48" s="226"/>
      <c r="I48" s="227"/>
      <c r="J48" s="25" t="str">
        <f>IF(OR(COUNTIF(J36:AG47,"A'")&gt;0,COUNTIF(J36:AG47,"B'")&gt;0,COUNTIF(J36:AG47,"A'B'")&gt;0),"A'＝上配管形バルブAポート、B'＝上配管形バルブBポート","")</f>
        <v/>
      </c>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6"/>
      <c r="AI48" s="227"/>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row>
    <row r="56" spans="2:35" ht="15.75" customHeight="1" x14ac:dyDescent="0.15">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row>
    <row r="57" spans="2:35" ht="15.75" customHeight="1" x14ac:dyDescent="0.15">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row>
    <row r="58" spans="2:35" ht="15.75" customHeight="1" x14ac:dyDescent="0.15">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row>
    <row r="59" spans="2:35" ht="15.75" customHeight="1" x14ac:dyDescent="0.15">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row>
    <row r="60" spans="2:35" ht="15.75" customHeight="1" x14ac:dyDescent="0.15">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row>
    <row r="61" spans="2:35" ht="15.75" customHeight="1" x14ac:dyDescent="0.15">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row>
    <row r="62" spans="2:35" ht="15.75" customHeight="1" x14ac:dyDescent="0.15">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row>
    <row r="63" spans="2:35" ht="17.25" customHeight="1" x14ac:dyDescent="0.15">
      <c r="AH63" s="865" t="str">
        <f>IF(B33="","",$AF$33)</f>
        <v/>
      </c>
      <c r="AI63" s="865"/>
    </row>
  </sheetData>
  <sheetProtection password="CC67" sheet="1" objects="1" formatCells="0" selectLockedCells="1"/>
  <mergeCells count="32">
    <mergeCell ref="O1:Q1"/>
    <mergeCell ref="Y1:AA1"/>
    <mergeCell ref="AB1:AG1"/>
    <mergeCell ref="AH1:AI1"/>
    <mergeCell ref="AH5:AI5"/>
    <mergeCell ref="I4:AI4"/>
    <mergeCell ref="H1:N1"/>
    <mergeCell ref="P2:R2"/>
    <mergeCell ref="D2:H3"/>
    <mergeCell ref="V2:W3"/>
    <mergeCell ref="I3:K3"/>
    <mergeCell ref="D4:H4"/>
    <mergeCell ref="I2:K2"/>
    <mergeCell ref="H5:I5"/>
    <mergeCell ref="R1:X1"/>
    <mergeCell ref="S2:U2"/>
    <mergeCell ref="X2:AB3"/>
    <mergeCell ref="C1:D1"/>
    <mergeCell ref="AH63:AI63"/>
    <mergeCell ref="AH30:AI30"/>
    <mergeCell ref="AH32:AI32"/>
    <mergeCell ref="AC2:AD3"/>
    <mergeCell ref="AE2:AI3"/>
    <mergeCell ref="AH33:AI33"/>
    <mergeCell ref="H35:I35"/>
    <mergeCell ref="AH35:AI35"/>
    <mergeCell ref="AH6:AI6"/>
    <mergeCell ref="L3:U3"/>
    <mergeCell ref="L2:O2"/>
    <mergeCell ref="H30:I30"/>
    <mergeCell ref="H6:I6"/>
    <mergeCell ref="H32:I32"/>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2025-03-04T23:23:49Z</cp:lastPrinted>
  <dcterms:created xsi:type="dcterms:W3CDTF">2009-11-25T00:43:57Z</dcterms:created>
  <dcterms:modified xsi:type="dcterms:W3CDTF">2025-03-04T23:23:50Z</dcterms:modified>
</cp:coreProperties>
</file>