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2S5-d\"/>
    </mc:Choice>
  </mc:AlternateContent>
  <xr:revisionPtr revIDLastSave="0" documentId="13_ncr:1_{D5FCB07D-2553-4810-A80E-2D422CC88633}" xr6:coauthVersionLast="47" xr6:coauthVersionMax="47" xr10:uidLastSave="{00000000-0000-0000-0000-000000000000}"/>
  <bookViews>
    <workbookView xWindow="-120" yWindow="-120" windowWidth="51840" windowHeight="21120" tabRatio="423" xr2:uid="{00000000-000D-0000-FFFF-FFFF00000000}"/>
  </bookViews>
  <sheets>
    <sheet name="基本情報" sheetId="6" r:id="rId1"/>
    <sheet name="ベース" sheetId="1" r:id="rId2"/>
    <sheet name="バルブ" sheetId="5" r:id="rId3"/>
    <sheet name="仕様書作成" sheetId="12" r:id="rId4"/>
    <sheet name="発注情報" sheetId="13"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仕様書作成!$A$1:$AP$78</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4" i="12" l="1"/>
  <c r="V45" i="12"/>
  <c r="U45" i="12"/>
  <c r="T45" i="12"/>
  <c r="S45" i="12"/>
  <c r="R45" i="12"/>
  <c r="Q45" i="12"/>
  <c r="P45" i="12"/>
  <c r="O45" i="12"/>
  <c r="N45" i="12"/>
  <c r="M45" i="12"/>
  <c r="L45" i="12"/>
  <c r="C45" i="12" s="1"/>
  <c r="K45" i="12"/>
  <c r="V39" i="12"/>
  <c r="U39" i="12"/>
  <c r="T39" i="12"/>
  <c r="S39" i="12"/>
  <c r="R39" i="12"/>
  <c r="Q39" i="12"/>
  <c r="P39" i="12"/>
  <c r="O39" i="12"/>
  <c r="N39" i="12"/>
  <c r="M39" i="12"/>
  <c r="L39" i="12"/>
  <c r="K39" i="12"/>
  <c r="C39" i="12" s="1"/>
  <c r="I3" i="11"/>
  <c r="L145" i="13"/>
  <c r="M145" i="13" s="1"/>
  <c r="N145" i="13" s="1"/>
  <c r="K145" i="13"/>
  <c r="AH96" i="12"/>
  <c r="AG96" i="12"/>
  <c r="AF96" i="12"/>
  <c r="AE96" i="12"/>
  <c r="AD96" i="12"/>
  <c r="AC96" i="12"/>
  <c r="AB96" i="12"/>
  <c r="AA96" i="12"/>
  <c r="Z96" i="12"/>
  <c r="Y96" i="12"/>
  <c r="X96" i="12"/>
  <c r="W96" i="12"/>
  <c r="F10" i="5"/>
  <c r="U10" i="5"/>
  <c r="V10" i="5" s="1"/>
  <c r="AH47" i="12"/>
  <c r="AG47" i="12"/>
  <c r="AF47" i="12"/>
  <c r="AE47" i="12"/>
  <c r="AD47" i="12"/>
  <c r="AC47" i="12"/>
  <c r="AB47" i="12"/>
  <c r="AA47" i="12"/>
  <c r="Z47" i="12"/>
  <c r="Y47" i="12"/>
  <c r="X47" i="12"/>
  <c r="W47" i="12"/>
  <c r="AH41" i="12"/>
  <c r="AG41" i="12"/>
  <c r="AF41" i="12"/>
  <c r="AE41" i="12"/>
  <c r="AD41" i="12"/>
  <c r="AC41" i="12"/>
  <c r="AB41" i="12"/>
  <c r="AA41" i="12"/>
  <c r="Z41" i="12"/>
  <c r="Y41" i="12"/>
  <c r="X41" i="12"/>
  <c r="W41" i="12"/>
  <c r="CU24" i="12"/>
  <c r="X187" i="13" s="1"/>
  <c r="R2" i="12"/>
  <c r="P2" i="12"/>
  <c r="M2" i="12"/>
  <c r="V64" i="12"/>
  <c r="U64" i="12"/>
  <c r="T64" i="12"/>
  <c r="S64" i="12"/>
  <c r="R64" i="12"/>
  <c r="Q64" i="12"/>
  <c r="P64" i="12"/>
  <c r="O64" i="12"/>
  <c r="N64" i="12"/>
  <c r="M64" i="12"/>
  <c r="L64" i="12"/>
  <c r="C64" i="12" s="1"/>
  <c r="V202" i="13"/>
  <c r="W202" i="13"/>
  <c r="X202" i="13"/>
  <c r="Y202" i="13"/>
  <c r="Z202" i="13"/>
  <c r="AA202" i="13"/>
  <c r="AB202" i="13"/>
  <c r="AC202" i="13"/>
  <c r="AD202" i="13"/>
  <c r="AE202" i="13"/>
  <c r="AF202" i="13"/>
  <c r="U202" i="13"/>
  <c r="V201" i="13"/>
  <c r="V64" i="13"/>
  <c r="W201" i="13"/>
  <c r="W64" i="13" s="1"/>
  <c r="X201" i="13"/>
  <c r="X64" i="13" s="1"/>
  <c r="Y201" i="13"/>
  <c r="Z201" i="13"/>
  <c r="Z64" i="13" s="1"/>
  <c r="AA201" i="13"/>
  <c r="AA64" i="13"/>
  <c r="AB201" i="13"/>
  <c r="AC201" i="13"/>
  <c r="AC64" i="13" s="1"/>
  <c r="AD201" i="13"/>
  <c r="AD64" i="13" s="1"/>
  <c r="AE201" i="13"/>
  <c r="AE64" i="13"/>
  <c r="AF201" i="13"/>
  <c r="AF64" i="13" s="1"/>
  <c r="U201" i="13"/>
  <c r="U64" i="13" s="1"/>
  <c r="V200" i="13"/>
  <c r="V63" i="13" s="1"/>
  <c r="W200" i="13"/>
  <c r="W63" i="13" s="1"/>
  <c r="X200" i="13"/>
  <c r="Y200" i="13"/>
  <c r="Z200" i="13"/>
  <c r="AA200" i="13"/>
  <c r="AB200" i="13"/>
  <c r="AC200" i="13"/>
  <c r="AD200" i="13"/>
  <c r="AE200" i="13"/>
  <c r="AE63" i="13" s="1"/>
  <c r="AF200" i="13"/>
  <c r="U200" i="13"/>
  <c r="U63" i="13" s="1"/>
  <c r="CR24" i="12"/>
  <c r="F19" i="5"/>
  <c r="R19" i="5" s="1"/>
  <c r="U19" i="5"/>
  <c r="V19" i="5" s="1"/>
  <c r="F16" i="5"/>
  <c r="F43" i="1"/>
  <c r="R43" i="1" s="1"/>
  <c r="F22" i="1"/>
  <c r="R22" i="1"/>
  <c r="V24" i="12"/>
  <c r="F46" i="1"/>
  <c r="R46" i="1" s="1"/>
  <c r="E3" i="1"/>
  <c r="L2" i="13" s="1"/>
  <c r="B8" i="12"/>
  <c r="AO6" i="12"/>
  <c r="K2" i="12"/>
  <c r="E2" i="12"/>
  <c r="B2" i="12"/>
  <c r="DS161" i="12"/>
  <c r="DR161" i="12"/>
  <c r="DQ161" i="12"/>
  <c r="DP161" i="12"/>
  <c r="DC161" i="12"/>
  <c r="DB161" i="12"/>
  <c r="DA161" i="12"/>
  <c r="AD144" i="13" s="1"/>
  <c r="CZ161" i="12"/>
  <c r="CY161" i="12"/>
  <c r="CX161" i="12"/>
  <c r="CW161" i="12"/>
  <c r="CV161" i="12"/>
  <c r="CU161" i="12"/>
  <c r="CT161" i="12"/>
  <c r="CS161" i="12"/>
  <c r="CR161" i="12"/>
  <c r="CQ161" i="12"/>
  <c r="T144" i="13" s="1"/>
  <c r="CP161" i="12"/>
  <c r="S144" i="13" s="1"/>
  <c r="CO161" i="12"/>
  <c r="DS160" i="12"/>
  <c r="DR160" i="12"/>
  <c r="DQ160" i="12"/>
  <c r="DP160" i="12"/>
  <c r="DC160" i="12"/>
  <c r="DB160" i="12"/>
  <c r="DA160" i="12"/>
  <c r="CZ160" i="12"/>
  <c r="CY160" i="12"/>
  <c r="CX160" i="12"/>
  <c r="CW160" i="12"/>
  <c r="CV160" i="12"/>
  <c r="CU160" i="12"/>
  <c r="CT160" i="12"/>
  <c r="CS160" i="12"/>
  <c r="V143" i="13" s="1"/>
  <c r="CR160" i="12"/>
  <c r="U143" i="13" s="1"/>
  <c r="CQ160" i="12"/>
  <c r="T143" i="13" s="1"/>
  <c r="CP160" i="12"/>
  <c r="CO160" i="12"/>
  <c r="R143" i="13" s="1"/>
  <c r="DS159" i="12"/>
  <c r="DR159" i="12"/>
  <c r="AT142" i="13" s="1"/>
  <c r="DQ159" i="12"/>
  <c r="DP159" i="12"/>
  <c r="DC159" i="12"/>
  <c r="DB159" i="12"/>
  <c r="DA159" i="12"/>
  <c r="CZ159" i="12"/>
  <c r="CY159" i="12"/>
  <c r="CX159" i="12"/>
  <c r="CW159" i="12"/>
  <c r="CV159" i="12"/>
  <c r="CU159" i="12"/>
  <c r="CT159" i="12"/>
  <c r="W142" i="13" s="1"/>
  <c r="CS159" i="12"/>
  <c r="CR159" i="12"/>
  <c r="CQ159" i="12"/>
  <c r="CP159" i="12"/>
  <c r="CO159" i="12"/>
  <c r="DS158" i="12"/>
  <c r="DR158" i="12"/>
  <c r="DQ158" i="12"/>
  <c r="AS141" i="13" s="1"/>
  <c r="DP158" i="12"/>
  <c r="DC158" i="12"/>
  <c r="DB158" i="12"/>
  <c r="DA158" i="12"/>
  <c r="CZ158" i="12"/>
  <c r="CY158" i="12"/>
  <c r="CX158" i="12"/>
  <c r="CW158" i="12"/>
  <c r="CV158" i="12"/>
  <c r="CU158" i="12"/>
  <c r="CT158" i="12"/>
  <c r="CS158" i="12"/>
  <c r="CR158" i="12"/>
  <c r="CQ158" i="12"/>
  <c r="CP158" i="12"/>
  <c r="CO158" i="12"/>
  <c r="DS157" i="12"/>
  <c r="DR157" i="12"/>
  <c r="AT140" i="13" s="1"/>
  <c r="DQ157" i="12"/>
  <c r="DP157" i="12"/>
  <c r="DC157" i="12"/>
  <c r="DB157" i="12"/>
  <c r="DA157" i="12"/>
  <c r="CZ157" i="12"/>
  <c r="CY157" i="12"/>
  <c r="CX157" i="12"/>
  <c r="CW157" i="12"/>
  <c r="CV157" i="12"/>
  <c r="Y140" i="13" s="1"/>
  <c r="CU157" i="12"/>
  <c r="X140" i="13" s="1"/>
  <c r="CT157" i="12"/>
  <c r="W140" i="13" s="1"/>
  <c r="CS157" i="12"/>
  <c r="V140" i="13" s="1"/>
  <c r="CR157" i="12"/>
  <c r="CQ157" i="12"/>
  <c r="T140" i="13" s="1"/>
  <c r="CP157" i="12"/>
  <c r="CO157" i="12"/>
  <c r="DS156" i="12"/>
  <c r="DR156" i="12"/>
  <c r="DQ156" i="12"/>
  <c r="DP156" i="12"/>
  <c r="DC156" i="12"/>
  <c r="DB156" i="12"/>
  <c r="DA156" i="12"/>
  <c r="CZ156" i="12"/>
  <c r="CY156" i="12"/>
  <c r="CX156" i="12"/>
  <c r="CW156" i="12"/>
  <c r="Z139" i="13" s="1"/>
  <c r="CV156" i="12"/>
  <c r="Y139" i="13" s="1"/>
  <c r="CU156" i="12"/>
  <c r="X139" i="13" s="1"/>
  <c r="CT156" i="12"/>
  <c r="CS156" i="12"/>
  <c r="CR156" i="12"/>
  <c r="CQ156" i="12"/>
  <c r="CP156" i="12"/>
  <c r="CO156" i="12"/>
  <c r="DS155" i="12"/>
  <c r="DR155" i="12"/>
  <c r="DQ155" i="12"/>
  <c r="DP155" i="12"/>
  <c r="DC155" i="12"/>
  <c r="DB155" i="12"/>
  <c r="AE138" i="13" s="1"/>
  <c r="DA155" i="12"/>
  <c r="CZ155" i="12"/>
  <c r="AC138" i="13" s="1"/>
  <c r="CY155" i="12"/>
  <c r="CX155" i="12"/>
  <c r="CW155" i="12"/>
  <c r="CV155" i="12"/>
  <c r="CU155" i="12"/>
  <c r="CT155" i="12"/>
  <c r="CS155" i="12"/>
  <c r="CR155" i="12"/>
  <c r="CQ155" i="12"/>
  <c r="CP155" i="12"/>
  <c r="CO155" i="12"/>
  <c r="DS154" i="12"/>
  <c r="AU137" i="13" s="1"/>
  <c r="DR154" i="12"/>
  <c r="AT137" i="13" s="1"/>
  <c r="DQ154" i="12"/>
  <c r="AS137" i="13" s="1"/>
  <c r="DP154" i="12"/>
  <c r="DC154" i="12"/>
  <c r="DB154" i="12"/>
  <c r="DA154" i="12"/>
  <c r="CZ154" i="12"/>
  <c r="CY154" i="12"/>
  <c r="CX154" i="12"/>
  <c r="AA137" i="13" s="1"/>
  <c r="CW154" i="12"/>
  <c r="Z137" i="13" s="1"/>
  <c r="CV154" i="12"/>
  <c r="CU154" i="12"/>
  <c r="CT154" i="12"/>
  <c r="W137" i="13" s="1"/>
  <c r="CS154" i="12"/>
  <c r="CR154" i="12"/>
  <c r="CQ154" i="12"/>
  <c r="CP154" i="12"/>
  <c r="CO154" i="12"/>
  <c r="DS153" i="12"/>
  <c r="DR153" i="12"/>
  <c r="DQ153" i="12"/>
  <c r="DP153" i="12"/>
  <c r="DC153" i="12"/>
  <c r="DB153" i="12"/>
  <c r="DA153" i="12"/>
  <c r="CZ153" i="12"/>
  <c r="AC136" i="13" s="1"/>
  <c r="CY153" i="12"/>
  <c r="AB136" i="13" s="1"/>
  <c r="CX153" i="12"/>
  <c r="AA136" i="13" s="1"/>
  <c r="CW153" i="12"/>
  <c r="CV153" i="12"/>
  <c r="Y136" i="13" s="1"/>
  <c r="CU153" i="12"/>
  <c r="CT153" i="12"/>
  <c r="CS153" i="12"/>
  <c r="CR153" i="12"/>
  <c r="CQ153" i="12"/>
  <c r="CP153" i="12"/>
  <c r="CO153" i="12"/>
  <c r="DS152" i="12"/>
  <c r="DR152" i="12"/>
  <c r="DQ152" i="12"/>
  <c r="AS135" i="13" s="1"/>
  <c r="DP152" i="12"/>
  <c r="DC152" i="12"/>
  <c r="DB152" i="12"/>
  <c r="DA152" i="12"/>
  <c r="AD135" i="13" s="1"/>
  <c r="CZ152" i="12"/>
  <c r="CY152" i="12"/>
  <c r="CX152" i="12"/>
  <c r="CW152" i="12"/>
  <c r="CV152" i="12"/>
  <c r="CU152" i="12"/>
  <c r="CT152" i="12"/>
  <c r="CS152" i="12"/>
  <c r="CR152" i="12"/>
  <c r="CQ152" i="12"/>
  <c r="CP152" i="12"/>
  <c r="CO152" i="12"/>
  <c r="DS151" i="12"/>
  <c r="DR151" i="12"/>
  <c r="AT134" i="13" s="1"/>
  <c r="DQ151" i="12"/>
  <c r="DP151" i="12"/>
  <c r="DC151" i="12"/>
  <c r="DB151" i="12"/>
  <c r="DA151" i="12"/>
  <c r="CZ151" i="12"/>
  <c r="CY151" i="12"/>
  <c r="CX151" i="12"/>
  <c r="CW151" i="12"/>
  <c r="CV151" i="12"/>
  <c r="Y134" i="13" s="1"/>
  <c r="CU151" i="12"/>
  <c r="CT151" i="12"/>
  <c r="CS151" i="12"/>
  <c r="CR151" i="12"/>
  <c r="U134" i="13" s="1"/>
  <c r="CQ151" i="12"/>
  <c r="CP151" i="12"/>
  <c r="CO151" i="12"/>
  <c r="DS150" i="12"/>
  <c r="DR150" i="12"/>
  <c r="DQ150" i="12"/>
  <c r="AS133" i="13" s="1"/>
  <c r="DP150" i="12"/>
  <c r="DC150" i="12"/>
  <c r="AF133" i="13" s="1"/>
  <c r="DB150" i="12"/>
  <c r="AE133" i="13" s="1"/>
  <c r="DA150" i="12"/>
  <c r="AD133" i="13" s="1"/>
  <c r="CZ150" i="12"/>
  <c r="AC133" i="13" s="1"/>
  <c r="CY150" i="12"/>
  <c r="CX150" i="12"/>
  <c r="AA133" i="13" s="1"/>
  <c r="CW150" i="12"/>
  <c r="CV150" i="12"/>
  <c r="CU150" i="12"/>
  <c r="CT150" i="12"/>
  <c r="CS150" i="12"/>
  <c r="CR150" i="12"/>
  <c r="CQ150" i="12"/>
  <c r="CP150" i="12"/>
  <c r="CO150" i="12"/>
  <c r="R133" i="13" s="1"/>
  <c r="DS149" i="12"/>
  <c r="AU132" i="13" s="1"/>
  <c r="DR149" i="12"/>
  <c r="AT132" i="13" s="1"/>
  <c r="DQ149" i="12"/>
  <c r="DP149" i="12"/>
  <c r="DC149" i="12"/>
  <c r="AF132" i="13" s="1"/>
  <c r="DB149" i="12"/>
  <c r="AE132" i="13" s="1"/>
  <c r="DA149" i="12"/>
  <c r="CZ149" i="12"/>
  <c r="CY149" i="12"/>
  <c r="CX149" i="12"/>
  <c r="CW149" i="12"/>
  <c r="CV149" i="12"/>
  <c r="CU149" i="12"/>
  <c r="CT149" i="12"/>
  <c r="CS149" i="12"/>
  <c r="CR149" i="12"/>
  <c r="CQ149" i="12"/>
  <c r="CP149" i="12"/>
  <c r="S132" i="13" s="1"/>
  <c r="CO149" i="12"/>
  <c r="R132" i="13" s="1"/>
  <c r="DS148" i="12"/>
  <c r="AU131" i="13" s="1"/>
  <c r="DR148" i="12"/>
  <c r="DQ148" i="12"/>
  <c r="DP148" i="12"/>
  <c r="DC148" i="12"/>
  <c r="DB148" i="12"/>
  <c r="DA148" i="12"/>
  <c r="CZ148" i="12"/>
  <c r="CY148" i="12"/>
  <c r="CX148" i="12"/>
  <c r="CW148" i="12"/>
  <c r="CV148" i="12"/>
  <c r="CU148" i="12"/>
  <c r="CT148" i="12"/>
  <c r="CS148" i="12"/>
  <c r="V131" i="13" s="1"/>
  <c r="CR148" i="12"/>
  <c r="CQ148" i="12"/>
  <c r="CP148" i="12"/>
  <c r="CO148" i="12"/>
  <c r="DS147" i="12"/>
  <c r="DR147" i="12"/>
  <c r="DQ147" i="12"/>
  <c r="DP147" i="12"/>
  <c r="DC147" i="12"/>
  <c r="DB147" i="12"/>
  <c r="DA147" i="12"/>
  <c r="AD130" i="13" s="1"/>
  <c r="CZ147" i="12"/>
  <c r="CY147" i="12"/>
  <c r="CX147" i="12"/>
  <c r="AA130" i="13" s="1"/>
  <c r="CW147" i="12"/>
  <c r="CV147" i="12"/>
  <c r="CU147" i="12"/>
  <c r="CT147" i="12"/>
  <c r="CS147" i="12"/>
  <c r="CR147" i="12"/>
  <c r="CQ147" i="12"/>
  <c r="T130" i="13" s="1"/>
  <c r="CP147" i="12"/>
  <c r="S130" i="13" s="1"/>
  <c r="CO147" i="12"/>
  <c r="DS146" i="12"/>
  <c r="DR146" i="12"/>
  <c r="DQ146" i="12"/>
  <c r="DP146" i="12"/>
  <c r="DC146" i="12"/>
  <c r="AF129" i="13" s="1"/>
  <c r="DB146" i="12"/>
  <c r="DA146" i="12"/>
  <c r="CZ146" i="12"/>
  <c r="CY146" i="12"/>
  <c r="CX146" i="12"/>
  <c r="CW146" i="12"/>
  <c r="CV146" i="12"/>
  <c r="CU146" i="12"/>
  <c r="CT146" i="12"/>
  <c r="CS146" i="12"/>
  <c r="V129" i="13" s="1"/>
  <c r="CR146" i="12"/>
  <c r="U129" i="13" s="1"/>
  <c r="CQ146" i="12"/>
  <c r="T129" i="13" s="1"/>
  <c r="CP146" i="12"/>
  <c r="S129" i="13" s="1"/>
  <c r="CO146" i="12"/>
  <c r="R129" i="13" s="1"/>
  <c r="DS145" i="12"/>
  <c r="DR145" i="12"/>
  <c r="AT128" i="13" s="1"/>
  <c r="DQ145" i="12"/>
  <c r="DP145" i="12"/>
  <c r="DC145" i="12"/>
  <c r="DB145" i="12"/>
  <c r="DA145" i="12"/>
  <c r="CZ145" i="12"/>
  <c r="CY145" i="12"/>
  <c r="CX145" i="12"/>
  <c r="CW145" i="12"/>
  <c r="CV145" i="12"/>
  <c r="CU145" i="12"/>
  <c r="CT145" i="12"/>
  <c r="W128" i="13" s="1"/>
  <c r="CS145" i="12"/>
  <c r="CR145" i="12"/>
  <c r="CQ145" i="12"/>
  <c r="CP145" i="12"/>
  <c r="CO145" i="12"/>
  <c r="DS144" i="12"/>
  <c r="DR144" i="12"/>
  <c r="DQ144" i="12"/>
  <c r="AS127" i="13" s="1"/>
  <c r="DP144" i="12"/>
  <c r="DC144" i="12"/>
  <c r="DB144" i="12"/>
  <c r="DA144" i="12"/>
  <c r="CZ144" i="12"/>
  <c r="CY144" i="12"/>
  <c r="AB127" i="13" s="1"/>
  <c r="CX144" i="12"/>
  <c r="CW144" i="12"/>
  <c r="CV144" i="12"/>
  <c r="CU144" i="12"/>
  <c r="CT144" i="12"/>
  <c r="CS144" i="12"/>
  <c r="CR144" i="12"/>
  <c r="CQ144" i="12"/>
  <c r="CP144" i="12"/>
  <c r="CO144" i="12"/>
  <c r="DS143" i="12"/>
  <c r="DR143" i="12"/>
  <c r="DQ143" i="12"/>
  <c r="DP143" i="12"/>
  <c r="DC143" i="12"/>
  <c r="DB143" i="12"/>
  <c r="DA143" i="12"/>
  <c r="CZ143" i="12"/>
  <c r="CY143" i="12"/>
  <c r="CX143" i="12"/>
  <c r="CW143" i="12"/>
  <c r="CV143" i="12"/>
  <c r="Y126" i="13" s="1"/>
  <c r="CU143" i="12"/>
  <c r="X126" i="13" s="1"/>
  <c r="CT143" i="12"/>
  <c r="W126" i="13" s="1"/>
  <c r="CS143" i="12"/>
  <c r="V126" i="13" s="1"/>
  <c r="CR143" i="12"/>
  <c r="CQ143" i="12"/>
  <c r="T126" i="13" s="1"/>
  <c r="CP143" i="12"/>
  <c r="CO143" i="12"/>
  <c r="DS142" i="12"/>
  <c r="DR142" i="12"/>
  <c r="DQ142" i="12"/>
  <c r="DP142" i="12"/>
  <c r="DC142" i="12"/>
  <c r="DB142" i="12"/>
  <c r="DA142" i="12"/>
  <c r="CZ142" i="12"/>
  <c r="CY142" i="12"/>
  <c r="AB125" i="13" s="1"/>
  <c r="CX142" i="12"/>
  <c r="CW142" i="12"/>
  <c r="Z125" i="13" s="1"/>
  <c r="CV142" i="12"/>
  <c r="Y125" i="13" s="1"/>
  <c r="CU142" i="12"/>
  <c r="X125" i="13" s="1"/>
  <c r="CT142" i="12"/>
  <c r="CS142" i="12"/>
  <c r="CR142" i="12"/>
  <c r="CQ142" i="12"/>
  <c r="CP142" i="12"/>
  <c r="CO142" i="12"/>
  <c r="DS141" i="12"/>
  <c r="DR141" i="12"/>
  <c r="DQ141" i="12"/>
  <c r="DP141" i="12"/>
  <c r="DC141" i="12"/>
  <c r="DB141" i="12"/>
  <c r="DA141" i="12"/>
  <c r="CZ141" i="12"/>
  <c r="AC124" i="13" s="1"/>
  <c r="CY141" i="12"/>
  <c r="CX141" i="12"/>
  <c r="CW141" i="12"/>
  <c r="CV141" i="12"/>
  <c r="CU141" i="12"/>
  <c r="CT141" i="12"/>
  <c r="CS141" i="12"/>
  <c r="CR141" i="12"/>
  <c r="CQ141" i="12"/>
  <c r="CP141" i="12"/>
  <c r="CO141" i="12"/>
  <c r="DS140" i="12"/>
  <c r="AU123" i="13" s="1"/>
  <c r="DR140" i="12"/>
  <c r="AT123" i="13" s="1"/>
  <c r="DQ140" i="12"/>
  <c r="AS123" i="13" s="1"/>
  <c r="DP140" i="12"/>
  <c r="DC140" i="12"/>
  <c r="DB140" i="12"/>
  <c r="DA140" i="12"/>
  <c r="CZ140" i="12"/>
  <c r="CY140" i="12"/>
  <c r="CX140" i="12"/>
  <c r="AA123" i="13" s="1"/>
  <c r="CW140" i="12"/>
  <c r="Z123" i="13" s="1"/>
  <c r="CV140" i="12"/>
  <c r="CU140" i="12"/>
  <c r="CT140" i="12"/>
  <c r="W123" i="13" s="1"/>
  <c r="CS140" i="12"/>
  <c r="CR140" i="12"/>
  <c r="CQ140" i="12"/>
  <c r="T123" i="13" s="1"/>
  <c r="CP140" i="12"/>
  <c r="CO140" i="12"/>
  <c r="DS139" i="12"/>
  <c r="DR139" i="12"/>
  <c r="DQ139" i="12"/>
  <c r="DP139" i="12"/>
  <c r="DC139" i="12"/>
  <c r="DB139" i="12"/>
  <c r="DA139" i="12"/>
  <c r="CZ139" i="12"/>
  <c r="AC122" i="13" s="1"/>
  <c r="CY139" i="12"/>
  <c r="AB122" i="13" s="1"/>
  <c r="CX139" i="12"/>
  <c r="AA122" i="13" s="1"/>
  <c r="CW139" i="12"/>
  <c r="Z122" i="13" s="1"/>
  <c r="CV139" i="12"/>
  <c r="CU139" i="12"/>
  <c r="CT139" i="12"/>
  <c r="CS139" i="12"/>
  <c r="CR139" i="12"/>
  <c r="CQ139" i="12"/>
  <c r="CP139" i="12"/>
  <c r="CO139" i="12"/>
  <c r="DS138" i="12"/>
  <c r="DR138" i="12"/>
  <c r="DQ138" i="12"/>
  <c r="AS121" i="13" s="1"/>
  <c r="DP138" i="12"/>
  <c r="DC138" i="12"/>
  <c r="DB138" i="12"/>
  <c r="DA138" i="12"/>
  <c r="AD121" i="13" s="1"/>
  <c r="CZ138" i="12"/>
  <c r="CY138" i="12"/>
  <c r="CX138" i="12"/>
  <c r="CW138" i="12"/>
  <c r="CV138" i="12"/>
  <c r="CU138" i="12"/>
  <c r="CT138" i="12"/>
  <c r="CS138" i="12"/>
  <c r="CR138" i="12"/>
  <c r="CQ138" i="12"/>
  <c r="CP138" i="12"/>
  <c r="CO138" i="12"/>
  <c r="R121" i="13" s="1"/>
  <c r="DS137" i="12"/>
  <c r="DR137" i="12"/>
  <c r="DQ137" i="12"/>
  <c r="DP137" i="12"/>
  <c r="DC137" i="12"/>
  <c r="DB137" i="12"/>
  <c r="DA137" i="12"/>
  <c r="CZ137" i="12"/>
  <c r="CY137" i="12"/>
  <c r="CX137" i="12"/>
  <c r="CW137" i="12"/>
  <c r="CV137" i="12"/>
  <c r="CU137" i="12"/>
  <c r="CT137" i="12"/>
  <c r="CS137" i="12"/>
  <c r="CR137" i="12"/>
  <c r="U120" i="13" s="1"/>
  <c r="CQ137" i="12"/>
  <c r="CP137" i="12"/>
  <c r="CO137" i="12"/>
  <c r="DS136" i="12"/>
  <c r="DR136" i="12"/>
  <c r="DQ136" i="12"/>
  <c r="AS119" i="13" s="1"/>
  <c r="DP136" i="12"/>
  <c r="DC136" i="12"/>
  <c r="AF119" i="13" s="1"/>
  <c r="DB136" i="12"/>
  <c r="AE119" i="13" s="1"/>
  <c r="DA136" i="12"/>
  <c r="AD119" i="13" s="1"/>
  <c r="CZ136" i="12"/>
  <c r="AC119" i="13" s="1"/>
  <c r="CY136" i="12"/>
  <c r="CX136" i="12"/>
  <c r="AA119" i="13" s="1"/>
  <c r="CW136" i="12"/>
  <c r="Z119" i="13" s="1"/>
  <c r="CV136" i="12"/>
  <c r="CU136" i="12"/>
  <c r="CT136" i="12"/>
  <c r="CS136" i="12"/>
  <c r="CR136" i="12"/>
  <c r="CQ136" i="12"/>
  <c r="CP136" i="12"/>
  <c r="CO136" i="12"/>
  <c r="R119" i="13" s="1"/>
  <c r="DS135" i="12"/>
  <c r="AU118" i="13" s="1"/>
  <c r="DR135" i="12"/>
  <c r="AT118" i="13" s="1"/>
  <c r="DQ135" i="12"/>
  <c r="DP135" i="12"/>
  <c r="DC135" i="12"/>
  <c r="AF118" i="13" s="1"/>
  <c r="DB135" i="12"/>
  <c r="AE118" i="13" s="1"/>
  <c r="DA135" i="12"/>
  <c r="CZ135" i="12"/>
  <c r="CY135" i="12"/>
  <c r="CX135" i="12"/>
  <c r="CW135" i="12"/>
  <c r="CV135" i="12"/>
  <c r="CU135" i="12"/>
  <c r="CT135" i="12"/>
  <c r="CS135" i="12"/>
  <c r="CR135" i="12"/>
  <c r="CQ135" i="12"/>
  <c r="CP135" i="12"/>
  <c r="S118" i="13" s="1"/>
  <c r="CO135" i="12"/>
  <c r="R118" i="13" s="1"/>
  <c r="DS134" i="12"/>
  <c r="AU117" i="13" s="1"/>
  <c r="DR134" i="12"/>
  <c r="DQ134" i="12"/>
  <c r="DP134" i="12"/>
  <c r="DC134" i="12"/>
  <c r="DB134" i="12"/>
  <c r="DA134" i="12"/>
  <c r="CZ134" i="12"/>
  <c r="CY134" i="12"/>
  <c r="CX134" i="12"/>
  <c r="CW134" i="12"/>
  <c r="Z117" i="13" s="1"/>
  <c r="CV134" i="12"/>
  <c r="CU134" i="12"/>
  <c r="CT134" i="12"/>
  <c r="CS134" i="12"/>
  <c r="V117" i="13" s="1"/>
  <c r="CR134" i="12"/>
  <c r="CQ134" i="12"/>
  <c r="CP134" i="12"/>
  <c r="CO134" i="12"/>
  <c r="DS133" i="12"/>
  <c r="DR133" i="12"/>
  <c r="DQ133" i="12"/>
  <c r="DP133" i="12"/>
  <c r="DC133" i="12"/>
  <c r="DB133" i="12"/>
  <c r="DA133" i="12"/>
  <c r="AD116" i="13" s="1"/>
  <c r="CZ133" i="12"/>
  <c r="AC116" i="13" s="1"/>
  <c r="CY133" i="12"/>
  <c r="CX133" i="12"/>
  <c r="CW133" i="12"/>
  <c r="CV133" i="12"/>
  <c r="CU133" i="12"/>
  <c r="CT133" i="12"/>
  <c r="CS133" i="12"/>
  <c r="CR133" i="12"/>
  <c r="CQ133" i="12"/>
  <c r="T116" i="13" s="1"/>
  <c r="CP133" i="12"/>
  <c r="S116" i="13" s="1"/>
  <c r="CO133" i="12"/>
  <c r="DS132" i="12"/>
  <c r="DR132" i="12"/>
  <c r="DQ132" i="12"/>
  <c r="AS115" i="13" s="1"/>
  <c r="DP132" i="12"/>
  <c r="DC132" i="12"/>
  <c r="AF115" i="13" s="1"/>
  <c r="DB132" i="12"/>
  <c r="DA132" i="12"/>
  <c r="CZ132" i="12"/>
  <c r="CY132" i="12"/>
  <c r="CX132" i="12"/>
  <c r="CW132" i="12"/>
  <c r="CV132" i="12"/>
  <c r="CU132" i="12"/>
  <c r="CT132" i="12"/>
  <c r="CS132" i="12"/>
  <c r="V115" i="13" s="1"/>
  <c r="CR132" i="12"/>
  <c r="U115" i="13" s="1"/>
  <c r="CQ132" i="12"/>
  <c r="T115" i="13" s="1"/>
  <c r="CP132" i="12"/>
  <c r="S115" i="13" s="1"/>
  <c r="CO132" i="12"/>
  <c r="R115" i="13" s="1"/>
  <c r="DS131" i="12"/>
  <c r="DR131" i="12"/>
  <c r="AT114" i="13" s="1"/>
  <c r="DQ131" i="12"/>
  <c r="DP131" i="12"/>
  <c r="DC131" i="12"/>
  <c r="DB131" i="12"/>
  <c r="DA131" i="12"/>
  <c r="CZ131" i="12"/>
  <c r="CY131" i="12"/>
  <c r="CX131" i="12"/>
  <c r="CW131" i="12"/>
  <c r="CV131" i="12"/>
  <c r="Y114" i="13" s="1"/>
  <c r="CU131" i="12"/>
  <c r="CT131" i="12"/>
  <c r="W114" i="13" s="1"/>
  <c r="CS131" i="12"/>
  <c r="CR131" i="12"/>
  <c r="CQ131" i="12"/>
  <c r="CP131" i="12"/>
  <c r="CO131" i="12"/>
  <c r="DS130" i="12"/>
  <c r="DR130" i="12"/>
  <c r="AT113" i="13"/>
  <c r="DQ130" i="12"/>
  <c r="AS113" i="13"/>
  <c r="DP130" i="12"/>
  <c r="DC130" i="12"/>
  <c r="DB130" i="12"/>
  <c r="AE113" i="13"/>
  <c r="DA130" i="12"/>
  <c r="AD113" i="13"/>
  <c r="CZ130" i="12"/>
  <c r="CY130" i="12"/>
  <c r="CX130" i="12"/>
  <c r="AA113" i="13"/>
  <c r="CW130" i="12"/>
  <c r="Z113" i="13"/>
  <c r="CV130" i="12"/>
  <c r="CU130" i="12"/>
  <c r="CT130" i="12"/>
  <c r="W113" i="13"/>
  <c r="CS130" i="12"/>
  <c r="V113" i="13"/>
  <c r="CR130" i="12"/>
  <c r="CQ130" i="12"/>
  <c r="CP130" i="12"/>
  <c r="S113" i="13"/>
  <c r="CO130" i="12"/>
  <c r="R113" i="13"/>
  <c r="DS129" i="12"/>
  <c r="DR129" i="12"/>
  <c r="AT112" i="13" s="1"/>
  <c r="DQ129" i="12"/>
  <c r="AS112" i="13"/>
  <c r="DP129" i="12"/>
  <c r="DC129" i="12"/>
  <c r="AF112" i="13" s="1"/>
  <c r="DB129" i="12"/>
  <c r="DA129" i="12"/>
  <c r="AD112" i="13" s="1"/>
  <c r="CZ129" i="12"/>
  <c r="AC112" i="13" s="1"/>
  <c r="CY129" i="12"/>
  <c r="CX129" i="12"/>
  <c r="AA112" i="13"/>
  <c r="CW129" i="12"/>
  <c r="Z112" i="13"/>
  <c r="CV129" i="12"/>
  <c r="Y112" i="13"/>
  <c r="CU129" i="12"/>
  <c r="X112" i="13" s="1"/>
  <c r="CT129" i="12"/>
  <c r="W112" i="13" s="1"/>
  <c r="CS129" i="12"/>
  <c r="V112" i="13" s="1"/>
  <c r="CR129" i="12"/>
  <c r="U112" i="13"/>
  <c r="CQ129" i="12"/>
  <c r="CP129" i="12"/>
  <c r="CO129" i="12"/>
  <c r="DS128" i="12"/>
  <c r="DR128" i="12"/>
  <c r="DQ128" i="12"/>
  <c r="AS111" i="13" s="1"/>
  <c r="DP128" i="12"/>
  <c r="DC128" i="12"/>
  <c r="AF111" i="13" s="1"/>
  <c r="DB128" i="12"/>
  <c r="AE111" i="13" s="1"/>
  <c r="DA128" i="12"/>
  <c r="CZ128" i="12"/>
  <c r="CY128" i="12"/>
  <c r="AB111" i="13"/>
  <c r="CX128" i="12"/>
  <c r="CW128" i="12"/>
  <c r="CV128" i="12"/>
  <c r="CU128" i="12"/>
  <c r="X111" i="13"/>
  <c r="CT128" i="12"/>
  <c r="W111" i="13" s="1"/>
  <c r="CS128" i="12"/>
  <c r="CR128" i="12"/>
  <c r="U111" i="13" s="1"/>
  <c r="CQ128" i="12"/>
  <c r="T111" i="13"/>
  <c r="CP128" i="12"/>
  <c r="S111" i="13" s="1"/>
  <c r="CO128" i="12"/>
  <c r="R111" i="13" s="1"/>
  <c r="DS127" i="12"/>
  <c r="DR127" i="12"/>
  <c r="DQ127" i="12"/>
  <c r="DP127" i="12"/>
  <c r="DC127" i="12"/>
  <c r="DB127" i="12"/>
  <c r="AE110" i="13"/>
  <c r="DA127" i="12"/>
  <c r="AD110" i="13" s="1"/>
  <c r="CZ127" i="12"/>
  <c r="CY127" i="12"/>
  <c r="AB110" i="13" s="1"/>
  <c r="CX127" i="12"/>
  <c r="AA110" i="13"/>
  <c r="CW127" i="12"/>
  <c r="CV127" i="12"/>
  <c r="CU127" i="12"/>
  <c r="CT127" i="12"/>
  <c r="W110" i="13" s="1"/>
  <c r="CS127" i="12"/>
  <c r="CR127" i="12"/>
  <c r="CQ127" i="12"/>
  <c r="CP127" i="12"/>
  <c r="S110" i="13"/>
  <c r="CO127" i="12"/>
  <c r="DS126" i="12"/>
  <c r="AU109" i="13" s="1"/>
  <c r="DR126" i="12"/>
  <c r="AT109" i="13" s="1"/>
  <c r="DQ126" i="12"/>
  <c r="AS109" i="13" s="1"/>
  <c r="DP126" i="12"/>
  <c r="DC126" i="12"/>
  <c r="AF109" i="13" s="1"/>
  <c r="DB126" i="12"/>
  <c r="DA126" i="12"/>
  <c r="AD109" i="13" s="1"/>
  <c r="CZ126" i="12"/>
  <c r="CY126" i="12"/>
  <c r="CX126" i="12"/>
  <c r="CW126" i="12"/>
  <c r="Z109" i="13"/>
  <c r="CV126" i="12"/>
  <c r="CU126" i="12"/>
  <c r="X109" i="13" s="1"/>
  <c r="CT126" i="12"/>
  <c r="W109" i="13" s="1"/>
  <c r="CS126" i="12"/>
  <c r="V109" i="13" s="1"/>
  <c r="CR126" i="12"/>
  <c r="CQ126" i="12"/>
  <c r="CP126" i="12"/>
  <c r="CO126" i="12"/>
  <c r="R109" i="13"/>
  <c r="DS125" i="12"/>
  <c r="DR125" i="12"/>
  <c r="DQ125" i="12"/>
  <c r="DP125" i="12"/>
  <c r="DC125" i="12"/>
  <c r="DB125" i="12"/>
  <c r="DA125" i="12"/>
  <c r="AD108" i="13" s="1"/>
  <c r="CZ125" i="12"/>
  <c r="AC108" i="13" s="1"/>
  <c r="CY125" i="12"/>
  <c r="AB108" i="13" s="1"/>
  <c r="CX125" i="12"/>
  <c r="CW125" i="12"/>
  <c r="CV125" i="12"/>
  <c r="Y108" i="13"/>
  <c r="CU125" i="12"/>
  <c r="CT125" i="12"/>
  <c r="W108" i="13"/>
  <c r="CS125" i="12"/>
  <c r="V108" i="13" s="1"/>
  <c r="CR125" i="12"/>
  <c r="U108" i="13"/>
  <c r="CQ125" i="12"/>
  <c r="T108" i="13"/>
  <c r="CP125" i="12"/>
  <c r="S108" i="13"/>
  <c r="CO125" i="12"/>
  <c r="DS124" i="12"/>
  <c r="DR124" i="12"/>
  <c r="AT107" i="13"/>
  <c r="DQ124" i="12"/>
  <c r="AS107" i="13"/>
  <c r="DP124" i="12"/>
  <c r="DC124" i="12"/>
  <c r="AF107" i="13" s="1"/>
  <c r="DB124" i="12"/>
  <c r="AE107" i="13"/>
  <c r="DA124" i="12"/>
  <c r="AD107" i="13"/>
  <c r="CZ124" i="12"/>
  <c r="CY124" i="12"/>
  <c r="AB107" i="13" s="1"/>
  <c r="CX124" i="12"/>
  <c r="AA107" i="13"/>
  <c r="CW124" i="12"/>
  <c r="Z107" i="13"/>
  <c r="CV124" i="12"/>
  <c r="CU124" i="12"/>
  <c r="CT124" i="12"/>
  <c r="W107" i="13"/>
  <c r="CS124" i="12"/>
  <c r="V107" i="13"/>
  <c r="CR124" i="12"/>
  <c r="U107" i="13" s="1"/>
  <c r="CQ124" i="12"/>
  <c r="T107" i="13" s="1"/>
  <c r="CP124" i="12"/>
  <c r="S107" i="13"/>
  <c r="CO124" i="12"/>
  <c r="R107" i="13"/>
  <c r="DS123" i="12"/>
  <c r="DR123" i="12"/>
  <c r="DQ123" i="12"/>
  <c r="AS106" i="13"/>
  <c r="DP123" i="12"/>
  <c r="DC123" i="12"/>
  <c r="AF106" i="13" s="1"/>
  <c r="DB123" i="12"/>
  <c r="AE106" i="13" s="1"/>
  <c r="DA123" i="12"/>
  <c r="AD106" i="13"/>
  <c r="CZ123" i="12"/>
  <c r="AC106" i="13" s="1"/>
  <c r="CY123" i="12"/>
  <c r="AB106" i="13" s="1"/>
  <c r="CX123" i="12"/>
  <c r="AA106" i="13"/>
  <c r="CW123" i="12"/>
  <c r="Z106" i="13"/>
  <c r="CV123" i="12"/>
  <c r="Y106" i="13"/>
  <c r="CU123" i="12"/>
  <c r="CT123" i="12"/>
  <c r="W106" i="13" s="1"/>
  <c r="CS123" i="12"/>
  <c r="CR123" i="12"/>
  <c r="U106" i="13"/>
  <c r="CQ123" i="12"/>
  <c r="T106" i="13" s="1"/>
  <c r="CP123" i="12"/>
  <c r="CO123" i="12"/>
  <c r="DS122" i="12"/>
  <c r="AU105" i="13" s="1"/>
  <c r="DR122" i="12"/>
  <c r="AT105" i="13"/>
  <c r="DQ122" i="12"/>
  <c r="DP122" i="12"/>
  <c r="DC122" i="12"/>
  <c r="AF105" i="13" s="1"/>
  <c r="DB122" i="12"/>
  <c r="DA122" i="12"/>
  <c r="CZ122" i="12"/>
  <c r="AC105" i="13" s="1"/>
  <c r="CY122" i="12"/>
  <c r="AB105" i="13"/>
  <c r="CX122" i="12"/>
  <c r="CW122" i="12"/>
  <c r="CV122" i="12"/>
  <c r="CU122" i="12"/>
  <c r="X105" i="13"/>
  <c r="CT122" i="12"/>
  <c r="CS122" i="12"/>
  <c r="V105" i="13" s="1"/>
  <c r="CR122" i="12"/>
  <c r="U105" i="13" s="1"/>
  <c r="CQ122" i="12"/>
  <c r="T105" i="13"/>
  <c r="CP122" i="12"/>
  <c r="S105" i="13" s="1"/>
  <c r="CO122" i="12"/>
  <c r="R105" i="13" s="1"/>
  <c r="DS121" i="12"/>
  <c r="DR121" i="12"/>
  <c r="AT104" i="13" s="1"/>
  <c r="DQ121" i="12"/>
  <c r="AS104" i="13" s="1"/>
  <c r="DP121" i="12"/>
  <c r="DC121" i="12"/>
  <c r="DB121" i="12"/>
  <c r="AE104" i="13"/>
  <c r="DA121" i="12"/>
  <c r="AD104" i="13" s="1"/>
  <c r="CZ121" i="12"/>
  <c r="AC104" i="13"/>
  <c r="CY121" i="12"/>
  <c r="AB104" i="13" s="1"/>
  <c r="CX121" i="12"/>
  <c r="AA104" i="13"/>
  <c r="CW121" i="12"/>
  <c r="CV121" i="12"/>
  <c r="Y104" i="13" s="1"/>
  <c r="CU121" i="12"/>
  <c r="CT121" i="12"/>
  <c r="CS121" i="12"/>
  <c r="CR121" i="12"/>
  <c r="U104" i="13"/>
  <c r="CQ121" i="12"/>
  <c r="CP121" i="12"/>
  <c r="CO121" i="12"/>
  <c r="R104" i="13"/>
  <c r="DS120" i="12"/>
  <c r="DR120" i="12"/>
  <c r="AT103" i="13" s="1"/>
  <c r="DQ120" i="12"/>
  <c r="DP120" i="12"/>
  <c r="DC120" i="12"/>
  <c r="AF103" i="13"/>
  <c r="DB120" i="12"/>
  <c r="DA120" i="12"/>
  <c r="CZ120" i="12"/>
  <c r="AC103" i="13"/>
  <c r="CY120" i="12"/>
  <c r="AB103" i="13"/>
  <c r="CX120" i="12"/>
  <c r="AA103" i="13" s="1"/>
  <c r="CW120" i="12"/>
  <c r="Z103" i="13" s="1"/>
  <c r="CV120" i="12"/>
  <c r="Y103" i="13"/>
  <c r="CU120" i="12"/>
  <c r="X103" i="13"/>
  <c r="CT120" i="12"/>
  <c r="CS120" i="12"/>
  <c r="CR120" i="12"/>
  <c r="U103" i="13"/>
  <c r="CQ120" i="12"/>
  <c r="T103" i="13"/>
  <c r="CP120" i="12"/>
  <c r="CO120" i="12"/>
  <c r="DS119" i="12"/>
  <c r="AU102" i="13"/>
  <c r="DR119" i="12"/>
  <c r="DQ119" i="12"/>
  <c r="AS102" i="13" s="1"/>
  <c r="DP119" i="12"/>
  <c r="DC119" i="12"/>
  <c r="AF102" i="13" s="1"/>
  <c r="DB119" i="12"/>
  <c r="AE102" i="13"/>
  <c r="DA119" i="12"/>
  <c r="CZ119" i="12"/>
  <c r="AC102" i="13"/>
  <c r="CY119" i="12"/>
  <c r="CX119" i="12"/>
  <c r="AA102" i="13" s="1"/>
  <c r="CW119" i="12"/>
  <c r="CV119" i="12"/>
  <c r="Y102" i="13" s="1"/>
  <c r="CU119" i="12"/>
  <c r="CT119" i="12"/>
  <c r="CS119" i="12"/>
  <c r="CR119" i="12"/>
  <c r="U102" i="13"/>
  <c r="CQ119" i="12"/>
  <c r="CP119" i="12"/>
  <c r="S102" i="13"/>
  <c r="CO119" i="12"/>
  <c r="R102" i="13" s="1"/>
  <c r="DS118" i="12"/>
  <c r="AU101" i="13" s="1"/>
  <c r="DR118" i="12"/>
  <c r="AT101" i="13" s="1"/>
  <c r="DQ118" i="12"/>
  <c r="AS101" i="13" s="1"/>
  <c r="DP118" i="12"/>
  <c r="DC118" i="12"/>
  <c r="DB118" i="12"/>
  <c r="DA118" i="12"/>
  <c r="AD101" i="13"/>
  <c r="CZ118" i="12"/>
  <c r="AC101" i="13"/>
  <c r="CY118" i="12"/>
  <c r="CX118" i="12"/>
  <c r="AA101" i="13" s="1"/>
  <c r="CW118" i="12"/>
  <c r="Z101" i="13"/>
  <c r="CV118" i="12"/>
  <c r="Y101" i="13" s="1"/>
  <c r="CU118" i="12"/>
  <c r="CT118" i="12"/>
  <c r="CS118" i="12"/>
  <c r="V101" i="13" s="1"/>
  <c r="CR118" i="12"/>
  <c r="CQ118" i="12"/>
  <c r="CP118" i="12"/>
  <c r="CO118" i="12"/>
  <c r="R101" i="13"/>
  <c r="DS117" i="12"/>
  <c r="AU100" i="13" s="1"/>
  <c r="DR117" i="12"/>
  <c r="AT100" i="13" s="1"/>
  <c r="DQ117" i="12"/>
  <c r="DP117" i="12"/>
  <c r="DC117" i="12"/>
  <c r="AF100" i="13"/>
  <c r="DB117" i="12"/>
  <c r="DA117" i="12"/>
  <c r="AD100" i="13" s="1"/>
  <c r="CZ117" i="12"/>
  <c r="AC100" i="13"/>
  <c r="CY117" i="12"/>
  <c r="CX117" i="12"/>
  <c r="CW117" i="12"/>
  <c r="CV117" i="12"/>
  <c r="Y100" i="13"/>
  <c r="CU117" i="12"/>
  <c r="X100" i="13" s="1"/>
  <c r="CT117" i="12"/>
  <c r="W100" i="13"/>
  <c r="CS117" i="12"/>
  <c r="V100" i="13"/>
  <c r="CR117" i="12"/>
  <c r="U100" i="13"/>
  <c r="CQ117" i="12"/>
  <c r="CP117" i="12"/>
  <c r="S100" i="13" s="1"/>
  <c r="CO117" i="12"/>
  <c r="DS116" i="12"/>
  <c r="DR116" i="12"/>
  <c r="DQ116" i="12"/>
  <c r="AS99" i="13"/>
  <c r="DP116" i="12"/>
  <c r="DC116" i="12"/>
  <c r="AF99" i="13" s="1"/>
  <c r="DB116" i="12"/>
  <c r="AE99" i="13" s="1"/>
  <c r="DA116" i="12"/>
  <c r="AD99" i="13" s="1"/>
  <c r="CZ116" i="12"/>
  <c r="AC99" i="13" s="1"/>
  <c r="CY116" i="12"/>
  <c r="AB99" i="13" s="1"/>
  <c r="CX116" i="12"/>
  <c r="CW116" i="12"/>
  <c r="CV116" i="12"/>
  <c r="Y99" i="13"/>
  <c r="CU116" i="12"/>
  <c r="X99" i="13" s="1"/>
  <c r="CT116" i="12"/>
  <c r="CS116" i="12"/>
  <c r="V99" i="13" s="1"/>
  <c r="CR116" i="12"/>
  <c r="U99" i="13" s="1"/>
  <c r="CQ116" i="12"/>
  <c r="CP116" i="12"/>
  <c r="CO116" i="12"/>
  <c r="R99" i="13" s="1"/>
  <c r="DS115" i="12"/>
  <c r="AU98" i="13"/>
  <c r="DR115" i="12"/>
  <c r="DQ115" i="12"/>
  <c r="DP115" i="12"/>
  <c r="DC115" i="12"/>
  <c r="DB115" i="12"/>
  <c r="AE98" i="13" s="1"/>
  <c r="DA115" i="12"/>
  <c r="AD98" i="13" s="1"/>
  <c r="CZ115" i="12"/>
  <c r="AC98" i="13" s="1"/>
  <c r="CY115" i="12"/>
  <c r="AB98" i="13" s="1"/>
  <c r="CX115" i="12"/>
  <c r="CW115" i="12"/>
  <c r="CV115" i="12"/>
  <c r="Y98" i="13"/>
  <c r="CU115" i="12"/>
  <c r="CT115" i="12"/>
  <c r="CS115" i="12"/>
  <c r="CR115" i="12"/>
  <c r="U98" i="13" s="1"/>
  <c r="CQ115" i="12"/>
  <c r="CP115" i="12"/>
  <c r="CO115" i="12"/>
  <c r="R98" i="13" s="1"/>
  <c r="DS114" i="12"/>
  <c r="AU97" i="13"/>
  <c r="DR114" i="12"/>
  <c r="AT97" i="13"/>
  <c r="DQ114" i="12"/>
  <c r="DP114" i="12"/>
  <c r="DC114" i="12"/>
  <c r="AF97" i="13"/>
  <c r="DB114" i="12"/>
  <c r="DA114" i="12"/>
  <c r="CZ114" i="12"/>
  <c r="AC97" i="13"/>
  <c r="CY114" i="12"/>
  <c r="AB97" i="13"/>
  <c r="CX114" i="12"/>
  <c r="CW114" i="12"/>
  <c r="Z97" i="13" s="1"/>
  <c r="CV114" i="12"/>
  <c r="Y97" i="13"/>
  <c r="CU114" i="12"/>
  <c r="CT114" i="12"/>
  <c r="CS114" i="12"/>
  <c r="V97" i="13"/>
  <c r="CR114" i="12"/>
  <c r="U97" i="13"/>
  <c r="CQ114" i="12"/>
  <c r="CP114" i="12"/>
  <c r="S97" i="13" s="1"/>
  <c r="CO114" i="12"/>
  <c r="R97" i="13" s="1"/>
  <c r="DS113" i="12"/>
  <c r="DR113" i="12"/>
  <c r="DQ113" i="12"/>
  <c r="AS96" i="13" s="1"/>
  <c r="DP113" i="12"/>
  <c r="DC113" i="12"/>
  <c r="DB113" i="12"/>
  <c r="DA113" i="12"/>
  <c r="AD96" i="13"/>
  <c r="CZ113" i="12"/>
  <c r="AC96" i="13"/>
  <c r="CY113" i="12"/>
  <c r="AB96" i="13" s="1"/>
  <c r="CX113" i="12"/>
  <c r="AA96" i="13" s="1"/>
  <c r="CW113" i="12"/>
  <c r="Z96" i="13" s="1"/>
  <c r="CV113" i="12"/>
  <c r="Y96" i="13" s="1"/>
  <c r="CU113" i="12"/>
  <c r="CT113" i="12"/>
  <c r="W96" i="13"/>
  <c r="CS113" i="12"/>
  <c r="CR113" i="12"/>
  <c r="U96" i="13" s="1"/>
  <c r="CQ113" i="12"/>
  <c r="CP113" i="12"/>
  <c r="CO113" i="12"/>
  <c r="R96" i="13" s="1"/>
  <c r="DS112" i="12"/>
  <c r="DR112" i="12"/>
  <c r="DQ112" i="12"/>
  <c r="DP112" i="12"/>
  <c r="DC112" i="12"/>
  <c r="AF95" i="13"/>
  <c r="DB112" i="12"/>
  <c r="DA112" i="12"/>
  <c r="CZ112" i="12"/>
  <c r="AC95" i="13"/>
  <c r="CY112" i="12"/>
  <c r="AB95" i="13"/>
  <c r="CX112" i="12"/>
  <c r="AA95" i="13" s="1"/>
  <c r="CW112" i="12"/>
  <c r="Z95" i="13" s="1"/>
  <c r="CV112" i="12"/>
  <c r="Y95" i="13"/>
  <c r="CU112" i="12"/>
  <c r="CT112" i="12"/>
  <c r="CS112" i="12"/>
  <c r="V95" i="13"/>
  <c r="CR112" i="12"/>
  <c r="U95" i="13"/>
  <c r="CQ112" i="12"/>
  <c r="CP112" i="12"/>
  <c r="S95" i="13" s="1"/>
  <c r="CO112" i="12"/>
  <c r="R95" i="13"/>
  <c r="DS111" i="12"/>
  <c r="AU94" i="13" s="1"/>
  <c r="DR111" i="12"/>
  <c r="AT94" i="13" s="1"/>
  <c r="DQ111" i="12"/>
  <c r="AS94" i="13" s="1"/>
  <c r="DP111" i="12"/>
  <c r="DC111" i="12"/>
  <c r="DB111" i="12"/>
  <c r="DA111" i="12"/>
  <c r="AD94" i="13"/>
  <c r="CZ111" i="12"/>
  <c r="AC94" i="13"/>
  <c r="CY111" i="12"/>
  <c r="CX111" i="12"/>
  <c r="AA94" i="13"/>
  <c r="CW111" i="12"/>
  <c r="Z94" i="13" s="1"/>
  <c r="CV111" i="12"/>
  <c r="Y94" i="13" s="1"/>
  <c r="CU111" i="12"/>
  <c r="CT111" i="12"/>
  <c r="W94" i="13"/>
  <c r="CS111" i="12"/>
  <c r="CR111" i="12"/>
  <c r="U94" i="13"/>
  <c r="CQ111" i="12"/>
  <c r="T94" i="13" s="1"/>
  <c r="CP111" i="12"/>
  <c r="CO111" i="12"/>
  <c r="DS110" i="12"/>
  <c r="AU93" i="13" s="1"/>
  <c r="DR110" i="12"/>
  <c r="AT93" i="13" s="1"/>
  <c r="DQ110" i="12"/>
  <c r="DP110" i="12"/>
  <c r="DC110" i="12"/>
  <c r="AF93" i="13"/>
  <c r="DB110" i="12"/>
  <c r="AE93" i="13"/>
  <c r="DA110" i="12"/>
  <c r="AD93" i="13" s="1"/>
  <c r="CZ110" i="12"/>
  <c r="CY110" i="12"/>
  <c r="AB93" i="13"/>
  <c r="CX110" i="12"/>
  <c r="AA93" i="13" s="1"/>
  <c r="CW110" i="12"/>
  <c r="Z93" i="13" s="1"/>
  <c r="CV110" i="12"/>
  <c r="CU110" i="12"/>
  <c r="X93" i="13" s="1"/>
  <c r="CT110" i="12"/>
  <c r="W93" i="13"/>
  <c r="CS110" i="12"/>
  <c r="CR110" i="12"/>
  <c r="CQ110" i="12"/>
  <c r="T93" i="13" s="1"/>
  <c r="CP110" i="12"/>
  <c r="S93" i="13"/>
  <c r="CO110" i="12"/>
  <c r="R93" i="13" s="1"/>
  <c r="DS109" i="12"/>
  <c r="DR109" i="12"/>
  <c r="AT92" i="13" s="1"/>
  <c r="DQ109" i="12"/>
  <c r="AS92" i="13" s="1"/>
  <c r="DP109" i="12"/>
  <c r="DC109" i="12"/>
  <c r="DB109" i="12"/>
  <c r="AE92" i="13"/>
  <c r="DA109" i="12"/>
  <c r="AD92" i="13" s="1"/>
  <c r="CZ109" i="12"/>
  <c r="AC92" i="13"/>
  <c r="CY109" i="12"/>
  <c r="CX109" i="12"/>
  <c r="AA92" i="13"/>
  <c r="CW109" i="12"/>
  <c r="CV109" i="12"/>
  <c r="Y92" i="13" s="1"/>
  <c r="CU109" i="12"/>
  <c r="CT109" i="12"/>
  <c r="CS109" i="12"/>
  <c r="CR109" i="12"/>
  <c r="U92" i="13"/>
  <c r="CQ109" i="12"/>
  <c r="CP109" i="12"/>
  <c r="S92" i="13" s="1"/>
  <c r="CO109" i="12"/>
  <c r="R92" i="13" s="1"/>
  <c r="DS108" i="12"/>
  <c r="AU91" i="13" s="1"/>
  <c r="DR108" i="12"/>
  <c r="DQ108" i="12"/>
  <c r="DP108" i="12"/>
  <c r="DC108" i="12"/>
  <c r="AF91" i="13" s="1"/>
  <c r="DB108" i="12"/>
  <c r="DA108" i="12"/>
  <c r="CZ108" i="12"/>
  <c r="CY108" i="12"/>
  <c r="AB91" i="13"/>
  <c r="CX108" i="12"/>
  <c r="CW108" i="12"/>
  <c r="Z91" i="13" s="1"/>
  <c r="CV108" i="12"/>
  <c r="Y91" i="13" s="1"/>
  <c r="CU108" i="12"/>
  <c r="X91" i="13" s="1"/>
  <c r="CT108" i="12"/>
  <c r="CS108" i="12"/>
  <c r="CR108" i="12"/>
  <c r="CQ108" i="12"/>
  <c r="T91" i="13"/>
  <c r="CP108" i="12"/>
  <c r="CO108" i="12"/>
  <c r="DS107" i="12"/>
  <c r="AU90" i="13"/>
  <c r="DR107" i="12"/>
  <c r="DQ107" i="12"/>
  <c r="AS90" i="13" s="1"/>
  <c r="DP107" i="12"/>
  <c r="DC107" i="12"/>
  <c r="AF90" i="13" s="1"/>
  <c r="DB107" i="12"/>
  <c r="AE90" i="13"/>
  <c r="DA107" i="12"/>
  <c r="CZ107" i="12"/>
  <c r="AC90" i="13" s="1"/>
  <c r="CY107" i="12"/>
  <c r="CX107" i="12"/>
  <c r="CW107" i="12"/>
  <c r="Z90" i="13" s="1"/>
  <c r="CV107" i="12"/>
  <c r="Y90" i="13"/>
  <c r="CU107" i="12"/>
  <c r="X90" i="13" s="1"/>
  <c r="CT107" i="12"/>
  <c r="W90" i="13" s="1"/>
  <c r="CS107" i="12"/>
  <c r="V90" i="13" s="1"/>
  <c r="CR107" i="12"/>
  <c r="U90" i="13" s="1"/>
  <c r="CQ107" i="12"/>
  <c r="T90" i="13" s="1"/>
  <c r="CP107" i="12"/>
  <c r="S90" i="13"/>
  <c r="CO107" i="12"/>
  <c r="DS106" i="12"/>
  <c r="DR106" i="12"/>
  <c r="DQ106" i="12"/>
  <c r="AS89" i="13"/>
  <c r="DP106" i="12"/>
  <c r="DC106" i="12"/>
  <c r="DB106" i="12"/>
  <c r="AE89" i="13" s="1"/>
  <c r="DA106" i="12"/>
  <c r="AD89" i="13" s="1"/>
  <c r="CZ106" i="12"/>
  <c r="AC89" i="13"/>
  <c r="CY106" i="12"/>
  <c r="CX106" i="12"/>
  <c r="AA89" i="13" s="1"/>
  <c r="CW106" i="12"/>
  <c r="Z89" i="13"/>
  <c r="CV106" i="12"/>
  <c r="Y89" i="13"/>
  <c r="CU106" i="12"/>
  <c r="X89" i="13" s="1"/>
  <c r="CT106" i="12"/>
  <c r="W89" i="13"/>
  <c r="CS106" i="12"/>
  <c r="CR106" i="12"/>
  <c r="U89" i="13"/>
  <c r="CQ106" i="12"/>
  <c r="T89" i="13"/>
  <c r="CP106" i="12"/>
  <c r="CO106" i="12"/>
  <c r="AH106" i="12"/>
  <c r="AG106" i="12"/>
  <c r="AF106" i="12"/>
  <c r="AE106" i="12"/>
  <c r="AD106" i="12"/>
  <c r="AC106" i="12"/>
  <c r="AB106" i="12"/>
  <c r="AA106" i="12"/>
  <c r="Z106" i="12"/>
  <c r="Y106" i="12"/>
  <c r="X106" i="12"/>
  <c r="W106" i="12"/>
  <c r="V106" i="12"/>
  <c r="U106" i="12"/>
  <c r="T106" i="12"/>
  <c r="S106" i="12"/>
  <c r="R106" i="12"/>
  <c r="Q106" i="12"/>
  <c r="P106" i="12"/>
  <c r="O106" i="12"/>
  <c r="N106" i="12"/>
  <c r="M106" i="12"/>
  <c r="L106" i="12"/>
  <c r="K106" i="12"/>
  <c r="DS105" i="12"/>
  <c r="DR105" i="12"/>
  <c r="AT88" i="13" s="1"/>
  <c r="DQ105" i="12"/>
  <c r="DP105" i="12"/>
  <c r="DC105" i="12"/>
  <c r="DB105" i="12"/>
  <c r="AE88" i="13"/>
  <c r="DA105" i="12"/>
  <c r="CZ105" i="12"/>
  <c r="AC88" i="13"/>
  <c r="CY105" i="12"/>
  <c r="AB88" i="13" s="1"/>
  <c r="CX105" i="12"/>
  <c r="AA88" i="13" s="1"/>
  <c r="CW105" i="12"/>
  <c r="CV105" i="12"/>
  <c r="Y88" i="13" s="1"/>
  <c r="CU105" i="12"/>
  <c r="CT105" i="12"/>
  <c r="CS105" i="12"/>
  <c r="CR105" i="12"/>
  <c r="U88" i="13"/>
  <c r="CQ105" i="12"/>
  <c r="CP105" i="12"/>
  <c r="S88" i="13"/>
  <c r="CO105" i="12"/>
  <c r="DS104" i="12"/>
  <c r="DR104" i="12"/>
  <c r="AT87" i="13" s="1"/>
  <c r="DQ104" i="12"/>
  <c r="AS87" i="13"/>
  <c r="DP104" i="12"/>
  <c r="DC104" i="12"/>
  <c r="DB104" i="12"/>
  <c r="DA104" i="12"/>
  <c r="AD87" i="13"/>
  <c r="CZ104" i="12"/>
  <c r="AC87" i="13" s="1"/>
  <c r="CY104" i="12"/>
  <c r="CX104" i="12"/>
  <c r="AA87" i="13" s="1"/>
  <c r="CW104" i="12"/>
  <c r="Z87" i="13" s="1"/>
  <c r="CV104" i="12"/>
  <c r="Y87" i="13" s="1"/>
  <c r="CU104" i="12"/>
  <c r="X87" i="13" s="1"/>
  <c r="CT104" i="12"/>
  <c r="CS104" i="12"/>
  <c r="CR104" i="12"/>
  <c r="U87" i="13"/>
  <c r="CQ104" i="12"/>
  <c r="T87" i="13" s="1"/>
  <c r="CP104" i="12"/>
  <c r="S87" i="13" s="1"/>
  <c r="CO104" i="12"/>
  <c r="R87" i="13" s="1"/>
  <c r="DS103" i="12"/>
  <c r="AU86" i="13" s="1"/>
  <c r="DR103" i="12"/>
  <c r="AT86" i="13" s="1"/>
  <c r="DQ103" i="12"/>
  <c r="DP103" i="12"/>
  <c r="DC103" i="12"/>
  <c r="AF86" i="13"/>
  <c r="DB103" i="12"/>
  <c r="AE86" i="13"/>
  <c r="DA103" i="12"/>
  <c r="AD86" i="13" s="1"/>
  <c r="CZ103" i="12"/>
  <c r="AC86" i="13"/>
  <c r="CY103" i="12"/>
  <c r="AB86" i="13"/>
  <c r="CX103" i="12"/>
  <c r="AA86" i="13" s="1"/>
  <c r="CW103" i="12"/>
  <c r="CV103" i="12"/>
  <c r="Y86" i="13"/>
  <c r="CU103" i="12"/>
  <c r="CT103" i="12"/>
  <c r="CS103" i="12"/>
  <c r="V86" i="13"/>
  <c r="CR103" i="12"/>
  <c r="U86" i="13"/>
  <c r="CQ103" i="12"/>
  <c r="CP103" i="12"/>
  <c r="S86" i="13"/>
  <c r="CO103" i="12"/>
  <c r="R86" i="13" s="1"/>
  <c r="DS102" i="12"/>
  <c r="AU85" i="13" s="1"/>
  <c r="DR102" i="12"/>
  <c r="DQ102" i="12"/>
  <c r="DP102" i="12"/>
  <c r="DC102" i="12"/>
  <c r="DB102" i="12"/>
  <c r="DA102" i="12"/>
  <c r="AD85" i="13"/>
  <c r="CZ102" i="12"/>
  <c r="AC85" i="13" s="1"/>
  <c r="CY102" i="12"/>
  <c r="AB85" i="13" s="1"/>
  <c r="CX102" i="12"/>
  <c r="AA85" i="13" s="1"/>
  <c r="CW102" i="12"/>
  <c r="Z85" i="13" s="1"/>
  <c r="CV102" i="12"/>
  <c r="Y85" i="13" s="1"/>
  <c r="CU102" i="12"/>
  <c r="X85" i="13" s="1"/>
  <c r="CT102" i="12"/>
  <c r="CS102" i="12"/>
  <c r="CR102" i="12"/>
  <c r="U85" i="13"/>
  <c r="CQ102" i="12"/>
  <c r="T85" i="13" s="1"/>
  <c r="CP102" i="12"/>
  <c r="S85" i="13" s="1"/>
  <c r="CO102" i="12"/>
  <c r="R85" i="13" s="1"/>
  <c r="DS101" i="12"/>
  <c r="AU84" i="13" s="1"/>
  <c r="DR101" i="12"/>
  <c r="AT84" i="13" s="1"/>
  <c r="DQ101" i="12"/>
  <c r="DP101" i="12"/>
  <c r="DC101" i="12"/>
  <c r="AF84" i="13"/>
  <c r="DB101" i="12"/>
  <c r="AE84" i="13"/>
  <c r="DA101" i="12"/>
  <c r="AD84" i="13" s="1"/>
  <c r="CZ101" i="12"/>
  <c r="AC84" i="13"/>
  <c r="CY101" i="12"/>
  <c r="AB84" i="13" s="1"/>
  <c r="CX101" i="12"/>
  <c r="AA84" i="13" s="1"/>
  <c r="CW101" i="12"/>
  <c r="Z84" i="13" s="1"/>
  <c r="CV101" i="12"/>
  <c r="Y84" i="13" s="1"/>
  <c r="CU101" i="12"/>
  <c r="CT101" i="12"/>
  <c r="CS101" i="12"/>
  <c r="V84" i="13"/>
  <c r="CR101" i="12"/>
  <c r="U84" i="13"/>
  <c r="CQ101" i="12"/>
  <c r="T84" i="13" s="1"/>
  <c r="CP101" i="12"/>
  <c r="S84" i="13"/>
  <c r="CO101" i="12"/>
  <c r="DS100" i="12"/>
  <c r="AU83" i="13" s="1"/>
  <c r="DR100" i="12"/>
  <c r="DQ100" i="12"/>
  <c r="AS83" i="13" s="1"/>
  <c r="DP100" i="12"/>
  <c r="DC100" i="12"/>
  <c r="DB100" i="12"/>
  <c r="DA100" i="12"/>
  <c r="AD83" i="13"/>
  <c r="CZ100" i="12"/>
  <c r="AC83" i="13"/>
  <c r="CY100" i="12"/>
  <c r="CX100" i="12"/>
  <c r="CW100" i="12"/>
  <c r="Z83" i="13" s="1"/>
  <c r="CV100" i="12"/>
  <c r="Y83" i="13"/>
  <c r="CU100" i="12"/>
  <c r="X83" i="13"/>
  <c r="CT100" i="12"/>
  <c r="CS100" i="12"/>
  <c r="CR100" i="12"/>
  <c r="U83" i="13"/>
  <c r="CQ100" i="12"/>
  <c r="T83" i="13"/>
  <c r="CP100" i="12"/>
  <c r="S83" i="13" s="1"/>
  <c r="CO100" i="12"/>
  <c r="R83" i="13" s="1"/>
  <c r="AH100" i="12"/>
  <c r="AG100" i="12"/>
  <c r="AF100" i="12"/>
  <c r="AE100" i="12"/>
  <c r="AD100" i="12"/>
  <c r="AC100" i="12"/>
  <c r="AB100" i="12"/>
  <c r="AA100" i="12"/>
  <c r="Z100" i="12"/>
  <c r="Y100" i="12"/>
  <c r="X100" i="12"/>
  <c r="W100" i="12"/>
  <c r="V100" i="12"/>
  <c r="U100" i="12"/>
  <c r="T100" i="12"/>
  <c r="S100" i="12"/>
  <c r="R100" i="12"/>
  <c r="Q100" i="12"/>
  <c r="P100" i="12"/>
  <c r="O100" i="12"/>
  <c r="N100" i="12"/>
  <c r="M100" i="12"/>
  <c r="L100" i="12"/>
  <c r="K100" i="12"/>
  <c r="DS99" i="12"/>
  <c r="AU82" i="13"/>
  <c r="DR99" i="12"/>
  <c r="DQ99" i="12"/>
  <c r="AS82" i="13" s="1"/>
  <c r="DP99" i="12"/>
  <c r="DC99" i="12"/>
  <c r="DB99" i="12"/>
  <c r="AE82" i="13"/>
  <c r="DA99" i="12"/>
  <c r="CZ99" i="12"/>
  <c r="AC82" i="13" s="1"/>
  <c r="CY99" i="12"/>
  <c r="CX99" i="12"/>
  <c r="CW99" i="12"/>
  <c r="CV99" i="12"/>
  <c r="Y82" i="13"/>
  <c r="CU99" i="12"/>
  <c r="CT99" i="12"/>
  <c r="W82" i="13" s="1"/>
  <c r="CS99" i="12"/>
  <c r="V82" i="13" s="1"/>
  <c r="CR99" i="12"/>
  <c r="U82" i="13" s="1"/>
  <c r="CQ99" i="12"/>
  <c r="CP99" i="12"/>
  <c r="S82" i="13"/>
  <c r="CO99" i="12"/>
  <c r="AH99" i="12"/>
  <c r="AG99" i="12"/>
  <c r="AF99" i="12"/>
  <c r="AE99" i="12"/>
  <c r="AD99" i="12"/>
  <c r="AC99" i="12"/>
  <c r="AB99" i="12"/>
  <c r="AA99" i="12"/>
  <c r="Z99" i="12"/>
  <c r="Y99" i="12"/>
  <c r="X99" i="12"/>
  <c r="W99" i="12"/>
  <c r="V99" i="12"/>
  <c r="U99" i="12"/>
  <c r="T99" i="12"/>
  <c r="S99" i="12"/>
  <c r="R99" i="12"/>
  <c r="Q99" i="12"/>
  <c r="P99" i="12"/>
  <c r="O99" i="12"/>
  <c r="N99" i="12"/>
  <c r="M99" i="12"/>
  <c r="L99" i="12"/>
  <c r="K99" i="12"/>
  <c r="DS98" i="12"/>
  <c r="DR98" i="12"/>
  <c r="DQ98" i="12"/>
  <c r="AS81" i="13" s="1"/>
  <c r="DP98" i="12"/>
  <c r="DC98" i="12"/>
  <c r="DB98" i="12"/>
  <c r="AE81" i="13" s="1"/>
  <c r="DA98" i="12"/>
  <c r="AD81" i="13"/>
  <c r="CZ98" i="12"/>
  <c r="AC81" i="13"/>
  <c r="CY98" i="12"/>
  <c r="AB81" i="13" s="1"/>
  <c r="CX98" i="12"/>
  <c r="AA81" i="13" s="1"/>
  <c r="CW98" i="12"/>
  <c r="Z81" i="13" s="1"/>
  <c r="CV98" i="12"/>
  <c r="Y81" i="13" s="1"/>
  <c r="CU98" i="12"/>
  <c r="X81" i="13"/>
  <c r="CT98" i="12"/>
  <c r="W81" i="13"/>
  <c r="CS98" i="12"/>
  <c r="V81" i="13" s="1"/>
  <c r="CR98" i="12"/>
  <c r="U81" i="13"/>
  <c r="CQ98" i="12"/>
  <c r="T81" i="13"/>
  <c r="CP98" i="12"/>
  <c r="CO98" i="12"/>
  <c r="R81" i="13" s="1"/>
  <c r="AH98" i="12"/>
  <c r="AG98" i="12"/>
  <c r="AF98" i="12"/>
  <c r="AE98" i="12"/>
  <c r="AD98" i="12"/>
  <c r="AC98" i="12"/>
  <c r="AB98" i="12"/>
  <c r="AA98" i="12"/>
  <c r="Z98" i="12"/>
  <c r="Y98" i="12"/>
  <c r="X98" i="12"/>
  <c r="W98" i="12"/>
  <c r="V98" i="12"/>
  <c r="U98" i="12"/>
  <c r="T98" i="12"/>
  <c r="S98" i="12"/>
  <c r="R98" i="12"/>
  <c r="Q98" i="12"/>
  <c r="P98" i="12"/>
  <c r="O98" i="12"/>
  <c r="N98" i="12"/>
  <c r="M98" i="12"/>
  <c r="L98" i="12"/>
  <c r="K98" i="12"/>
  <c r="DS97" i="12"/>
  <c r="DR97" i="12"/>
  <c r="AT80" i="13" s="1"/>
  <c r="DQ97" i="12"/>
  <c r="AS80" i="13" s="1"/>
  <c r="DP97" i="12"/>
  <c r="DC97" i="12"/>
  <c r="DB97" i="12"/>
  <c r="AE80" i="13" s="1"/>
  <c r="DA97" i="12"/>
  <c r="CZ97" i="12"/>
  <c r="AC80" i="13"/>
  <c r="CY97" i="12"/>
  <c r="AB80" i="13" s="1"/>
  <c r="CX97" i="12"/>
  <c r="CW97" i="12"/>
  <c r="Z80" i="13" s="1"/>
  <c r="CV97" i="12"/>
  <c r="Y80" i="13"/>
  <c r="CU97" i="12"/>
  <c r="CT97" i="12"/>
  <c r="W80" i="13" s="1"/>
  <c r="CS97" i="12"/>
  <c r="CR97" i="12"/>
  <c r="U80" i="13" s="1"/>
  <c r="CQ97" i="12"/>
  <c r="CP97" i="12"/>
  <c r="S80" i="13"/>
  <c r="CO97" i="12"/>
  <c r="R80" i="13" s="1"/>
  <c r="AH97" i="12"/>
  <c r="AG97" i="12"/>
  <c r="AF97" i="12"/>
  <c r="AE97" i="12"/>
  <c r="AD97" i="12"/>
  <c r="AC97" i="12"/>
  <c r="AB97" i="12"/>
  <c r="AA97" i="12"/>
  <c r="Z97" i="12"/>
  <c r="Y97" i="12"/>
  <c r="X97" i="12"/>
  <c r="W97" i="12"/>
  <c r="V97" i="12"/>
  <c r="U97" i="12"/>
  <c r="T97" i="12"/>
  <c r="S97" i="12"/>
  <c r="R97" i="12"/>
  <c r="Q97" i="12"/>
  <c r="P97" i="12"/>
  <c r="O97" i="12"/>
  <c r="N97" i="12"/>
  <c r="M97" i="12"/>
  <c r="L97" i="12"/>
  <c r="K97" i="12"/>
  <c r="DS96" i="12"/>
  <c r="DR96" i="12"/>
  <c r="DQ96" i="12"/>
  <c r="AS79" i="13"/>
  <c r="DP96" i="12"/>
  <c r="DC96" i="12"/>
  <c r="AF79" i="13" s="1"/>
  <c r="DB96" i="12"/>
  <c r="AE79" i="13" s="1"/>
  <c r="DA96" i="12"/>
  <c r="AD79" i="13"/>
  <c r="CZ96" i="12"/>
  <c r="AC79" i="13"/>
  <c r="CY96" i="12"/>
  <c r="CX96" i="12"/>
  <c r="AA79" i="13" s="1"/>
  <c r="CW96" i="12"/>
  <c r="Z79" i="13"/>
  <c r="CV96" i="12"/>
  <c r="Y79" i="13"/>
  <c r="CU96" i="12"/>
  <c r="X79" i="13" s="1"/>
  <c r="CT96" i="12"/>
  <c r="W79" i="13"/>
  <c r="CS96" i="12"/>
  <c r="V79" i="13" s="1"/>
  <c r="CR96" i="12"/>
  <c r="U79" i="13"/>
  <c r="CQ96" i="12"/>
  <c r="T79" i="13"/>
  <c r="CP96" i="12"/>
  <c r="CO96" i="12"/>
  <c r="DC14" i="12"/>
  <c r="AF194" i="13"/>
  <c r="DB14" i="12"/>
  <c r="DA14" i="12"/>
  <c r="AD194" i="13" s="1"/>
  <c r="AD77" i="13" s="1"/>
  <c r="CZ14" i="12"/>
  <c r="AC194" i="13"/>
  <c r="AC72" i="13" s="1"/>
  <c r="CY14" i="12"/>
  <c r="CX14" i="12"/>
  <c r="CW14" i="12"/>
  <c r="Z194" i="13"/>
  <c r="CV14" i="12"/>
  <c r="CU14" i="12"/>
  <c r="CT14" i="12"/>
  <c r="CS14" i="12"/>
  <c r="CR14" i="12"/>
  <c r="AH95" i="12"/>
  <c r="AG95" i="12"/>
  <c r="AF95" i="12"/>
  <c r="AE95" i="12"/>
  <c r="AD95" i="12"/>
  <c r="AC95" i="12"/>
  <c r="AB95" i="12"/>
  <c r="AA95" i="12"/>
  <c r="Z95" i="12"/>
  <c r="Y95" i="12"/>
  <c r="X95" i="12"/>
  <c r="W95"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DR86" i="12"/>
  <c r="DQ86" i="12"/>
  <c r="DP86" i="12"/>
  <c r="V28" i="12"/>
  <c r="U28" i="12"/>
  <c r="T28" i="12"/>
  <c r="S28" i="12"/>
  <c r="R28" i="12"/>
  <c r="Q28" i="12"/>
  <c r="P28" i="12"/>
  <c r="O28" i="12"/>
  <c r="N28" i="12"/>
  <c r="C28" i="12" s="1"/>
  <c r="M28" i="12"/>
  <c r="L28" i="12"/>
  <c r="K28" i="12"/>
  <c r="CP86" i="12"/>
  <c r="CO86" i="12"/>
  <c r="DC30" i="12"/>
  <c r="DB30" i="12"/>
  <c r="AE192" i="13"/>
  <c r="DA30" i="12"/>
  <c r="CZ30" i="12"/>
  <c r="AC192" i="13" s="1"/>
  <c r="AC32" i="13" s="1"/>
  <c r="CY30" i="12"/>
  <c r="CX30" i="12"/>
  <c r="AA192" i="13"/>
  <c r="CW30" i="12"/>
  <c r="CV30" i="12"/>
  <c r="Y192" i="13" s="1"/>
  <c r="CU30" i="12"/>
  <c r="X192" i="13" s="1"/>
  <c r="CT30" i="12"/>
  <c r="W192" i="13"/>
  <c r="CS30" i="12"/>
  <c r="CR30" i="12"/>
  <c r="DC29" i="12"/>
  <c r="DB29" i="12"/>
  <c r="AE191" i="13"/>
  <c r="DA29" i="12"/>
  <c r="AD191" i="13" s="1"/>
  <c r="CZ29" i="12"/>
  <c r="CY29" i="12"/>
  <c r="AB191" i="13" s="1"/>
  <c r="AB61" i="13" s="1"/>
  <c r="CX29" i="12"/>
  <c r="AA191" i="13" s="1"/>
  <c r="CW29" i="12"/>
  <c r="CV29" i="12"/>
  <c r="Y191" i="13" s="1"/>
  <c r="CU29" i="12"/>
  <c r="CT29" i="12"/>
  <c r="W191" i="13" s="1"/>
  <c r="CS29" i="12"/>
  <c r="CR29" i="12"/>
  <c r="DC28" i="12"/>
  <c r="DB28" i="12"/>
  <c r="AE190" i="13"/>
  <c r="DA28" i="12"/>
  <c r="CZ28" i="12"/>
  <c r="AC190" i="13" s="1"/>
  <c r="CY28" i="12"/>
  <c r="AB190" i="13" s="1"/>
  <c r="AB57" i="13" s="1"/>
  <c r="CX28" i="12"/>
  <c r="AA190" i="13" s="1"/>
  <c r="CW28" i="12"/>
  <c r="Z190" i="13" s="1"/>
  <c r="CV28" i="12"/>
  <c r="CU28" i="12"/>
  <c r="CT28" i="12"/>
  <c r="W190" i="13" s="1"/>
  <c r="CS28" i="12"/>
  <c r="CR28" i="12"/>
  <c r="DC26" i="12"/>
  <c r="DB26" i="12"/>
  <c r="AE189" i="13" s="1"/>
  <c r="DA26" i="12"/>
  <c r="AD189" i="13" s="1"/>
  <c r="CZ26" i="12"/>
  <c r="AC189" i="13" s="1"/>
  <c r="CY26" i="12"/>
  <c r="AB189" i="13" s="1"/>
  <c r="CX26" i="12"/>
  <c r="AA189" i="13"/>
  <c r="CW26" i="12"/>
  <c r="CV26" i="12"/>
  <c r="CU26" i="12"/>
  <c r="CT26" i="12"/>
  <c r="W189" i="13"/>
  <c r="CS26" i="12"/>
  <c r="V189" i="13" s="1"/>
  <c r="V31" i="13" s="1"/>
  <c r="CR26" i="12"/>
  <c r="U189" i="13" s="1"/>
  <c r="DC25" i="12"/>
  <c r="AF188" i="13" s="1"/>
  <c r="DB25" i="12"/>
  <c r="AE188" i="13"/>
  <c r="DA25" i="12"/>
  <c r="CZ25" i="12"/>
  <c r="AC188" i="13" s="1"/>
  <c r="AC62" i="13" s="1"/>
  <c r="CY25" i="12"/>
  <c r="CX25" i="12"/>
  <c r="AA188" i="13" s="1"/>
  <c r="CW25" i="12"/>
  <c r="CV25" i="12"/>
  <c r="CU25" i="12"/>
  <c r="CT25" i="12"/>
  <c r="W188" i="13"/>
  <c r="CS25" i="12"/>
  <c r="CR25" i="12"/>
  <c r="DC24" i="12"/>
  <c r="DB24" i="12"/>
  <c r="AE187" i="13" s="1"/>
  <c r="DA24" i="12"/>
  <c r="CZ24" i="12"/>
  <c r="AC187" i="13" s="1"/>
  <c r="CY24" i="12"/>
  <c r="AB187" i="13" s="1"/>
  <c r="CX24" i="12"/>
  <c r="AA187" i="13"/>
  <c r="CW24" i="12"/>
  <c r="CV24" i="12"/>
  <c r="CT24" i="12"/>
  <c r="CS24" i="12"/>
  <c r="DR85" i="12"/>
  <c r="DQ85" i="12"/>
  <c r="DP85" i="12"/>
  <c r="CP85" i="12"/>
  <c r="CO85" i="12"/>
  <c r="DR84" i="12"/>
  <c r="DQ84" i="12"/>
  <c r="DP84" i="12"/>
  <c r="CP84" i="12"/>
  <c r="CO84" i="12"/>
  <c r="DR83" i="12"/>
  <c r="DQ83" i="12"/>
  <c r="DP83" i="12"/>
  <c r="CP83" i="12"/>
  <c r="CO83" i="12"/>
  <c r="DR82" i="12"/>
  <c r="DQ82" i="12"/>
  <c r="DP82" i="12"/>
  <c r="CP82" i="12"/>
  <c r="CO82" i="12"/>
  <c r="DR81" i="12"/>
  <c r="AT64" i="13"/>
  <c r="DQ81" i="12"/>
  <c r="AS64" i="13"/>
  <c r="DP81" i="12"/>
  <c r="CP81" i="12"/>
  <c r="CO81" i="12"/>
  <c r="AH80" i="12"/>
  <c r="AG80" i="12"/>
  <c r="AF80" i="12"/>
  <c r="AE80" i="12"/>
  <c r="AD80" i="12"/>
  <c r="AC80" i="12"/>
  <c r="AB80" i="12"/>
  <c r="AA80" i="12"/>
  <c r="Z80" i="12"/>
  <c r="Y80" i="12"/>
  <c r="X80" i="12"/>
  <c r="W80" i="12"/>
  <c r="V80" i="12"/>
  <c r="U80" i="12"/>
  <c r="T80" i="12"/>
  <c r="S80" i="12"/>
  <c r="R80" i="12"/>
  <c r="Q80" i="12"/>
  <c r="P80" i="12"/>
  <c r="O80" i="12"/>
  <c r="N80" i="12"/>
  <c r="AL80" i="12" s="1"/>
  <c r="M80" i="12"/>
  <c r="L80" i="12"/>
  <c r="K80" i="12"/>
  <c r="AK80" i="12"/>
  <c r="V71" i="12"/>
  <c r="U71" i="12"/>
  <c r="T71" i="12"/>
  <c r="S71" i="12"/>
  <c r="R71" i="12"/>
  <c r="Q71" i="12"/>
  <c r="P71" i="12"/>
  <c r="O71" i="12"/>
  <c r="N71" i="12"/>
  <c r="M71" i="12"/>
  <c r="L71" i="12"/>
  <c r="K71" i="12"/>
  <c r="Q26" i="12"/>
  <c r="P26" i="12"/>
  <c r="O26" i="12"/>
  <c r="N26" i="12"/>
  <c r="M26" i="12"/>
  <c r="L26" i="12"/>
  <c r="K26" i="12"/>
  <c r="AP62" i="12"/>
  <c r="AP61" i="12"/>
  <c r="AP60" i="12"/>
  <c r="C56" i="12"/>
  <c r="C54" i="12"/>
  <c r="AP50" i="12"/>
  <c r="M64" i="13"/>
  <c r="AP48" i="12"/>
  <c r="M63" i="13"/>
  <c r="AP34" i="12"/>
  <c r="AJ35" i="12"/>
  <c r="V35" i="12"/>
  <c r="U35" i="12"/>
  <c r="T35" i="12"/>
  <c r="S35" i="12"/>
  <c r="R35" i="12"/>
  <c r="Q35" i="12"/>
  <c r="P35" i="12"/>
  <c r="O35" i="12"/>
  <c r="N35" i="12"/>
  <c r="M35" i="12"/>
  <c r="C35" i="12" s="1"/>
  <c r="L35" i="12"/>
  <c r="K35" i="12"/>
  <c r="V33" i="12"/>
  <c r="U33" i="12"/>
  <c r="T33" i="12"/>
  <c r="S33" i="12"/>
  <c r="R33" i="12"/>
  <c r="Q33" i="12"/>
  <c r="P33" i="12"/>
  <c r="O33" i="12"/>
  <c r="N33" i="12"/>
  <c r="M33" i="12"/>
  <c r="L33" i="12"/>
  <c r="K33" i="12"/>
  <c r="AP32" i="12"/>
  <c r="DC31" i="12"/>
  <c r="AF193" i="13" s="1"/>
  <c r="DB31" i="12"/>
  <c r="AE193" i="13"/>
  <c r="DA31" i="12"/>
  <c r="AD193" i="13" s="1"/>
  <c r="CZ31" i="12"/>
  <c r="AC193" i="13" s="1"/>
  <c r="CY31" i="12"/>
  <c r="AB193" i="13" s="1"/>
  <c r="CX31" i="12"/>
  <c r="AA193" i="13" s="1"/>
  <c r="CW31" i="12"/>
  <c r="Z193" i="13" s="1"/>
  <c r="CV31" i="12"/>
  <c r="CU31" i="12"/>
  <c r="CT31" i="12"/>
  <c r="W193" i="13" s="1"/>
  <c r="CS31" i="12"/>
  <c r="CR31" i="12"/>
  <c r="U193" i="13"/>
  <c r="C30" i="12"/>
  <c r="V26" i="12"/>
  <c r="U26" i="12"/>
  <c r="T26" i="12"/>
  <c r="S26" i="12"/>
  <c r="R26" i="12"/>
  <c r="V22" i="12"/>
  <c r="U22" i="12"/>
  <c r="T22" i="12"/>
  <c r="S22" i="12"/>
  <c r="R22" i="12"/>
  <c r="Q22" i="12"/>
  <c r="P22" i="12"/>
  <c r="O22" i="12"/>
  <c r="N22" i="12"/>
  <c r="M22" i="12"/>
  <c r="L22" i="12"/>
  <c r="K22" i="12"/>
  <c r="C22" i="12" s="1"/>
  <c r="AJ22" i="12"/>
  <c r="AE194" i="13"/>
  <c r="AA194" i="13"/>
  <c r="AA72" i="13" s="1"/>
  <c r="W194" i="13"/>
  <c r="V194" i="13"/>
  <c r="Y193" i="13"/>
  <c r="X193" i="13"/>
  <c r="V193" i="13"/>
  <c r="AF192" i="13"/>
  <c r="AD192" i="13"/>
  <c r="AB192" i="13"/>
  <c r="Z192" i="13"/>
  <c r="Z45" i="13" s="1"/>
  <c r="V192" i="13"/>
  <c r="U192" i="13"/>
  <c r="AF191" i="13"/>
  <c r="AC191" i="13"/>
  <c r="Z191" i="13"/>
  <c r="X191" i="13"/>
  <c r="X54" i="13" s="1"/>
  <c r="V191" i="13"/>
  <c r="U191" i="13"/>
  <c r="AF190" i="13"/>
  <c r="AD190" i="13"/>
  <c r="Y190" i="13"/>
  <c r="X190" i="13"/>
  <c r="V190" i="13"/>
  <c r="U190" i="13"/>
  <c r="AF189" i="13"/>
  <c r="AF48" i="13" s="1"/>
  <c r="Z189" i="13"/>
  <c r="Y189" i="13"/>
  <c r="X189" i="13"/>
  <c r="AD188" i="13"/>
  <c r="AD34" i="13" s="1"/>
  <c r="AB188" i="13"/>
  <c r="Z188" i="13"/>
  <c r="Y188" i="13"/>
  <c r="X188" i="13"/>
  <c r="V188" i="13"/>
  <c r="U188" i="13"/>
  <c r="AF187" i="13"/>
  <c r="AD187" i="13"/>
  <c r="AD32" i="13" s="1"/>
  <c r="Z187" i="13"/>
  <c r="Y187" i="13"/>
  <c r="W187" i="13"/>
  <c r="V187" i="13"/>
  <c r="U187" i="13"/>
  <c r="U27" i="13" s="1"/>
  <c r="AU144" i="13"/>
  <c r="AT144" i="13"/>
  <c r="AS144" i="13"/>
  <c r="AU143" i="13"/>
  <c r="AT143" i="13"/>
  <c r="AS143" i="13"/>
  <c r="AU142" i="13"/>
  <c r="AS142" i="13"/>
  <c r="AU141" i="13"/>
  <c r="AT141" i="13"/>
  <c r="AU140" i="13"/>
  <c r="AS140" i="13"/>
  <c r="AU139" i="13"/>
  <c r="AT139" i="13"/>
  <c r="AS139" i="13"/>
  <c r="AU138" i="13"/>
  <c r="AT138" i="13"/>
  <c r="AS138" i="13"/>
  <c r="AU136" i="13"/>
  <c r="AT136" i="13"/>
  <c r="AS136" i="13"/>
  <c r="AU135" i="13"/>
  <c r="AT135" i="13"/>
  <c r="AU134" i="13"/>
  <c r="AS134" i="13"/>
  <c r="AU133" i="13"/>
  <c r="AT133" i="13"/>
  <c r="AS132" i="13"/>
  <c r="AT131" i="13"/>
  <c r="AS131" i="13"/>
  <c r="AU130" i="13"/>
  <c r="AT130" i="13"/>
  <c r="AS130" i="13"/>
  <c r="AU129" i="13"/>
  <c r="AT129" i="13"/>
  <c r="AS129" i="13"/>
  <c r="AU128" i="13"/>
  <c r="AS128" i="13"/>
  <c r="AU127" i="13"/>
  <c r="AT127" i="13"/>
  <c r="AU126" i="13"/>
  <c r="AT126" i="13"/>
  <c r="AS126" i="13"/>
  <c r="AU125" i="13"/>
  <c r="AT125" i="13"/>
  <c r="AS125" i="13"/>
  <c r="AU124" i="13"/>
  <c r="AT124" i="13"/>
  <c r="AS124" i="13"/>
  <c r="AU122" i="13"/>
  <c r="AT122" i="13"/>
  <c r="AS122" i="13"/>
  <c r="AU121" i="13"/>
  <c r="AT121" i="13"/>
  <c r="AU120" i="13"/>
  <c r="AT120" i="13"/>
  <c r="AS120" i="13"/>
  <c r="AU119" i="13"/>
  <c r="AT119" i="13"/>
  <c r="AS118" i="13"/>
  <c r="AT117" i="13"/>
  <c r="AS117" i="13"/>
  <c r="AU116" i="13"/>
  <c r="AT116" i="13"/>
  <c r="AS116" i="13"/>
  <c r="AU115" i="13"/>
  <c r="AT115" i="13"/>
  <c r="AU114" i="13"/>
  <c r="AS114" i="13"/>
  <c r="AU113" i="13"/>
  <c r="AU112" i="13"/>
  <c r="AU111" i="13"/>
  <c r="AT111" i="13"/>
  <c r="AU110" i="13"/>
  <c r="AT110" i="13"/>
  <c r="AS110" i="13"/>
  <c r="AU108" i="13"/>
  <c r="AT108" i="13"/>
  <c r="AS108" i="13"/>
  <c r="AU107" i="13"/>
  <c r="AU106" i="13"/>
  <c r="AT106" i="13"/>
  <c r="AS105" i="13"/>
  <c r="AU104" i="13"/>
  <c r="AU103" i="13"/>
  <c r="AS103" i="13"/>
  <c r="AT102" i="13"/>
  <c r="AS100" i="13"/>
  <c r="AU99" i="13"/>
  <c r="AT99" i="13"/>
  <c r="AT98" i="13"/>
  <c r="AS98" i="13"/>
  <c r="AS97" i="13"/>
  <c r="AU96" i="13"/>
  <c r="AT96" i="13"/>
  <c r="AU95" i="13"/>
  <c r="AT95" i="13"/>
  <c r="AS95" i="13"/>
  <c r="AS93" i="13"/>
  <c r="AU92" i="13"/>
  <c r="AT91" i="13"/>
  <c r="AS91" i="13"/>
  <c r="AT90" i="13"/>
  <c r="AU89" i="13"/>
  <c r="AT89" i="13"/>
  <c r="AU88" i="13"/>
  <c r="AS88" i="13"/>
  <c r="AU87" i="13"/>
  <c r="AS86" i="13"/>
  <c r="AT85" i="13"/>
  <c r="AS85" i="13"/>
  <c r="AS84" i="13"/>
  <c r="AT83" i="13"/>
  <c r="AT82" i="13"/>
  <c r="AU81" i="13"/>
  <c r="AT81" i="13"/>
  <c r="AU80" i="13"/>
  <c r="AU79" i="13"/>
  <c r="AT79" i="13"/>
  <c r="AF144" i="13"/>
  <c r="AE144" i="13"/>
  <c r="AC144" i="13"/>
  <c r="AB144" i="13"/>
  <c r="AA144" i="13"/>
  <c r="Z144" i="13"/>
  <c r="Y144" i="13"/>
  <c r="X144" i="13"/>
  <c r="W144" i="13"/>
  <c r="V144" i="13"/>
  <c r="U144" i="13"/>
  <c r="R144" i="13"/>
  <c r="AF143" i="13"/>
  <c r="AE143" i="13"/>
  <c r="AD143" i="13"/>
  <c r="AC143" i="13"/>
  <c r="AB143" i="13"/>
  <c r="AA143" i="13"/>
  <c r="Z143" i="13"/>
  <c r="Y143" i="13"/>
  <c r="X143" i="13"/>
  <c r="W143" i="13"/>
  <c r="S143" i="13"/>
  <c r="AF142" i="13"/>
  <c r="AE142" i="13"/>
  <c r="AD142" i="13"/>
  <c r="AC142" i="13"/>
  <c r="AB142" i="13"/>
  <c r="AA142" i="13"/>
  <c r="Z142" i="13"/>
  <c r="Y142" i="13"/>
  <c r="X142" i="13"/>
  <c r="V142" i="13"/>
  <c r="U142" i="13"/>
  <c r="T142" i="13"/>
  <c r="S142" i="13"/>
  <c r="R142" i="13"/>
  <c r="AF141" i="13"/>
  <c r="AE141" i="13"/>
  <c r="AD141" i="13"/>
  <c r="AC141" i="13"/>
  <c r="AB141" i="13"/>
  <c r="AA141" i="13"/>
  <c r="Z141" i="13"/>
  <c r="Y141" i="13"/>
  <c r="X141" i="13"/>
  <c r="W141" i="13"/>
  <c r="V141" i="13"/>
  <c r="U141" i="13"/>
  <c r="T141" i="13"/>
  <c r="S141" i="13"/>
  <c r="R141" i="13"/>
  <c r="AF140" i="13"/>
  <c r="AE140" i="13"/>
  <c r="AD140" i="13"/>
  <c r="AC140" i="13"/>
  <c r="AB140" i="13"/>
  <c r="AA140" i="13"/>
  <c r="Z140" i="13"/>
  <c r="U140" i="13"/>
  <c r="S140" i="13"/>
  <c r="R140" i="13"/>
  <c r="AF139" i="13"/>
  <c r="AE139" i="13"/>
  <c r="AD139" i="13"/>
  <c r="AC139" i="13"/>
  <c r="AB139" i="13"/>
  <c r="AA139" i="13"/>
  <c r="W139" i="13"/>
  <c r="V139" i="13"/>
  <c r="U139" i="13"/>
  <c r="T139" i="13"/>
  <c r="S139" i="13"/>
  <c r="R139" i="13"/>
  <c r="AF138" i="13"/>
  <c r="AD138" i="13"/>
  <c r="AB138" i="13"/>
  <c r="AA138" i="13"/>
  <c r="Z138" i="13"/>
  <c r="Y138" i="13"/>
  <c r="X138" i="13"/>
  <c r="W138" i="13"/>
  <c r="V138" i="13"/>
  <c r="U138" i="13"/>
  <c r="T138" i="13"/>
  <c r="S138" i="13"/>
  <c r="R138" i="13"/>
  <c r="AF137" i="13"/>
  <c r="AE137" i="13"/>
  <c r="AD137" i="13"/>
  <c r="AC137" i="13"/>
  <c r="AB137" i="13"/>
  <c r="Y137" i="13"/>
  <c r="X137" i="13"/>
  <c r="V137" i="13"/>
  <c r="U137" i="13"/>
  <c r="T137" i="13"/>
  <c r="S137" i="13"/>
  <c r="R137" i="13"/>
  <c r="AF136" i="13"/>
  <c r="AE136" i="13"/>
  <c r="AD136" i="13"/>
  <c r="Z136" i="13"/>
  <c r="X136" i="13"/>
  <c r="W136" i="13"/>
  <c r="V136" i="13"/>
  <c r="U136" i="13"/>
  <c r="T136" i="13"/>
  <c r="S136" i="13"/>
  <c r="R136" i="13"/>
  <c r="AF135" i="13"/>
  <c r="AE135" i="13"/>
  <c r="AC135" i="13"/>
  <c r="AB135" i="13"/>
  <c r="AA135" i="13"/>
  <c r="Z135" i="13"/>
  <c r="Y135" i="13"/>
  <c r="X135" i="13"/>
  <c r="W135" i="13"/>
  <c r="V135" i="13"/>
  <c r="U135" i="13"/>
  <c r="T135" i="13"/>
  <c r="S135" i="13"/>
  <c r="R135" i="13"/>
  <c r="AF134" i="13"/>
  <c r="AE134" i="13"/>
  <c r="AD134" i="13"/>
  <c r="AC134" i="13"/>
  <c r="AB134" i="13"/>
  <c r="AA134" i="13"/>
  <c r="Z134" i="13"/>
  <c r="X134" i="13"/>
  <c r="W134" i="13"/>
  <c r="V134" i="13"/>
  <c r="T134" i="13"/>
  <c r="S134" i="13"/>
  <c r="R134" i="13"/>
  <c r="AB133" i="13"/>
  <c r="Z133" i="13"/>
  <c r="Y133" i="13"/>
  <c r="X133" i="13"/>
  <c r="W133" i="13"/>
  <c r="V133" i="13"/>
  <c r="U133" i="13"/>
  <c r="T133" i="13"/>
  <c r="S133" i="13"/>
  <c r="AD132" i="13"/>
  <c r="AC132" i="13"/>
  <c r="AB132" i="13"/>
  <c r="AA132" i="13"/>
  <c r="Z132" i="13"/>
  <c r="Y132" i="13"/>
  <c r="X132" i="13"/>
  <c r="W132" i="13"/>
  <c r="V132" i="13"/>
  <c r="U132" i="13"/>
  <c r="T132" i="13"/>
  <c r="AF131" i="13"/>
  <c r="AE131" i="13"/>
  <c r="AD131" i="13"/>
  <c r="AC131" i="13"/>
  <c r="AB131" i="13"/>
  <c r="AA131" i="13"/>
  <c r="Z131" i="13"/>
  <c r="Y131" i="13"/>
  <c r="X131" i="13"/>
  <c r="W131" i="13"/>
  <c r="U131" i="13"/>
  <c r="T131" i="13"/>
  <c r="S131" i="13"/>
  <c r="R131" i="13"/>
  <c r="AF130" i="13"/>
  <c r="AE130" i="13"/>
  <c r="AC130" i="13"/>
  <c r="AB130" i="13"/>
  <c r="Z130" i="13"/>
  <c r="Y130" i="13"/>
  <c r="X130" i="13"/>
  <c r="W130" i="13"/>
  <c r="V130" i="13"/>
  <c r="U130" i="13"/>
  <c r="R130" i="13"/>
  <c r="AE129" i="13"/>
  <c r="AD129" i="13"/>
  <c r="AC129" i="13"/>
  <c r="AB129" i="13"/>
  <c r="AA129" i="13"/>
  <c r="Z129" i="13"/>
  <c r="Y129" i="13"/>
  <c r="X129" i="13"/>
  <c r="W129" i="13"/>
  <c r="AF128" i="13"/>
  <c r="AE128" i="13"/>
  <c r="AD128" i="13"/>
  <c r="AC128" i="13"/>
  <c r="AB128" i="13"/>
  <c r="AA128" i="13"/>
  <c r="Z128" i="13"/>
  <c r="Y128" i="13"/>
  <c r="X128" i="13"/>
  <c r="V128" i="13"/>
  <c r="U128" i="13"/>
  <c r="T128" i="13"/>
  <c r="S128" i="13"/>
  <c r="R128" i="13"/>
  <c r="AF127" i="13"/>
  <c r="AE127" i="13"/>
  <c r="AD127" i="13"/>
  <c r="AC127" i="13"/>
  <c r="AA127" i="13"/>
  <c r="Z127" i="13"/>
  <c r="Y127" i="13"/>
  <c r="X127" i="13"/>
  <c r="W127" i="13"/>
  <c r="V127" i="13"/>
  <c r="U127" i="13"/>
  <c r="T127" i="13"/>
  <c r="S127" i="13"/>
  <c r="R127" i="13"/>
  <c r="AF126" i="13"/>
  <c r="AE126" i="13"/>
  <c r="AD126" i="13"/>
  <c r="AC126" i="13"/>
  <c r="AB126" i="13"/>
  <c r="AA126" i="13"/>
  <c r="Z126" i="13"/>
  <c r="U126" i="13"/>
  <c r="S126" i="13"/>
  <c r="R126" i="13"/>
  <c r="AF125" i="13"/>
  <c r="AE125" i="13"/>
  <c r="AD125" i="13"/>
  <c r="AC125" i="13"/>
  <c r="AA125" i="13"/>
  <c r="W125" i="13"/>
  <c r="V125" i="13"/>
  <c r="U125" i="13"/>
  <c r="T125" i="13"/>
  <c r="S125" i="13"/>
  <c r="R125" i="13"/>
  <c r="AF124" i="13"/>
  <c r="AE124" i="13"/>
  <c r="AD124" i="13"/>
  <c r="AB124" i="13"/>
  <c r="AA124" i="13"/>
  <c r="Z124" i="13"/>
  <c r="Y124" i="13"/>
  <c r="X124" i="13"/>
  <c r="W124" i="13"/>
  <c r="V124" i="13"/>
  <c r="U124" i="13"/>
  <c r="T124" i="13"/>
  <c r="S124" i="13"/>
  <c r="R124" i="13"/>
  <c r="AF123" i="13"/>
  <c r="AE123" i="13"/>
  <c r="AD123" i="13"/>
  <c r="AC123" i="13"/>
  <c r="AB123" i="13"/>
  <c r="Y123" i="13"/>
  <c r="X123" i="13"/>
  <c r="V123" i="13"/>
  <c r="U123" i="13"/>
  <c r="S123" i="13"/>
  <c r="R123" i="13"/>
  <c r="AF122" i="13"/>
  <c r="AE122" i="13"/>
  <c r="AD122" i="13"/>
  <c r="Y122" i="13"/>
  <c r="X122" i="13"/>
  <c r="W122" i="13"/>
  <c r="V122" i="13"/>
  <c r="U122" i="13"/>
  <c r="T122" i="13"/>
  <c r="S122" i="13"/>
  <c r="R122" i="13"/>
  <c r="AF121" i="13"/>
  <c r="AE121" i="13"/>
  <c r="AC121" i="13"/>
  <c r="AB121" i="13"/>
  <c r="AA121" i="13"/>
  <c r="Z121" i="13"/>
  <c r="Y121" i="13"/>
  <c r="X121" i="13"/>
  <c r="W121" i="13"/>
  <c r="V121" i="13"/>
  <c r="U121" i="13"/>
  <c r="T121" i="13"/>
  <c r="S121" i="13"/>
  <c r="AF120" i="13"/>
  <c r="AE120" i="13"/>
  <c r="AD120" i="13"/>
  <c r="AC120" i="13"/>
  <c r="AB120" i="13"/>
  <c r="AA120" i="13"/>
  <c r="Z120" i="13"/>
  <c r="Y120" i="13"/>
  <c r="X120" i="13"/>
  <c r="W120" i="13"/>
  <c r="V120" i="13"/>
  <c r="T120" i="13"/>
  <c r="S120" i="13"/>
  <c r="R120" i="13"/>
  <c r="AB119" i="13"/>
  <c r="Y119" i="13"/>
  <c r="X119" i="13"/>
  <c r="W119" i="13"/>
  <c r="V119" i="13"/>
  <c r="U119" i="13"/>
  <c r="T119" i="13"/>
  <c r="S119" i="13"/>
  <c r="AD118" i="13"/>
  <c r="AC118" i="13"/>
  <c r="AB118" i="13"/>
  <c r="AA118" i="13"/>
  <c r="Z118" i="13"/>
  <c r="Y118" i="13"/>
  <c r="X118" i="13"/>
  <c r="W118" i="13"/>
  <c r="V118" i="13"/>
  <c r="U118" i="13"/>
  <c r="T118" i="13"/>
  <c r="AF117" i="13"/>
  <c r="AE117" i="13"/>
  <c r="AD117" i="13"/>
  <c r="AC117" i="13"/>
  <c r="AB117" i="13"/>
  <c r="AA117" i="13"/>
  <c r="Y117" i="13"/>
  <c r="X117" i="13"/>
  <c r="W117" i="13"/>
  <c r="U117" i="13"/>
  <c r="T117" i="13"/>
  <c r="S117" i="13"/>
  <c r="R117" i="13"/>
  <c r="AF116" i="13"/>
  <c r="AE116" i="13"/>
  <c r="AB116" i="13"/>
  <c r="AA116" i="13"/>
  <c r="Z116" i="13"/>
  <c r="Y116" i="13"/>
  <c r="X116" i="13"/>
  <c r="W116" i="13"/>
  <c r="V116" i="13"/>
  <c r="U116" i="13"/>
  <c r="R116" i="13"/>
  <c r="AE115" i="13"/>
  <c r="AD115" i="13"/>
  <c r="AC115" i="13"/>
  <c r="AB115" i="13"/>
  <c r="AA115" i="13"/>
  <c r="Z115" i="13"/>
  <c r="Y115" i="13"/>
  <c r="X115" i="13"/>
  <c r="W115" i="13"/>
  <c r="AF114" i="13"/>
  <c r="AE114" i="13"/>
  <c r="AD114" i="13"/>
  <c r="AC114" i="13"/>
  <c r="AB114" i="13"/>
  <c r="AA114" i="13"/>
  <c r="Z114" i="13"/>
  <c r="X114" i="13"/>
  <c r="V114" i="13"/>
  <c r="U114" i="13"/>
  <c r="T114" i="13"/>
  <c r="S114" i="13"/>
  <c r="R114" i="13"/>
  <c r="AF113" i="13"/>
  <c r="AC113" i="13"/>
  <c r="AB113" i="13"/>
  <c r="Y113" i="13"/>
  <c r="X113" i="13"/>
  <c r="U113" i="13"/>
  <c r="T113" i="13"/>
  <c r="AE112" i="13"/>
  <c r="AB112" i="13"/>
  <c r="T112" i="13"/>
  <c r="S112" i="13"/>
  <c r="R112" i="13"/>
  <c r="AD111" i="13"/>
  <c r="AC111" i="13"/>
  <c r="AA111" i="13"/>
  <c r="Z111" i="13"/>
  <c r="Y111" i="13"/>
  <c r="V111" i="13"/>
  <c r="AF110" i="13"/>
  <c r="AC110" i="13"/>
  <c r="Z110" i="13"/>
  <c r="Y110" i="13"/>
  <c r="X110" i="13"/>
  <c r="V110" i="13"/>
  <c r="U110" i="13"/>
  <c r="T110" i="13"/>
  <c r="R110" i="13"/>
  <c r="AE109" i="13"/>
  <c r="AC109" i="13"/>
  <c r="AB109" i="13"/>
  <c r="AA109" i="13"/>
  <c r="Y109" i="13"/>
  <c r="U109" i="13"/>
  <c r="T109" i="13"/>
  <c r="S109" i="13"/>
  <c r="AF108" i="13"/>
  <c r="AE108" i="13"/>
  <c r="AA108" i="13"/>
  <c r="Z108" i="13"/>
  <c r="X108" i="13"/>
  <c r="R108" i="13"/>
  <c r="AC107" i="13"/>
  <c r="Y107" i="13"/>
  <c r="X107" i="13"/>
  <c r="X106" i="13"/>
  <c r="V106" i="13"/>
  <c r="S106" i="13"/>
  <c r="R106" i="13"/>
  <c r="AE105" i="13"/>
  <c r="AD105" i="13"/>
  <c r="AA105" i="13"/>
  <c r="Z105" i="13"/>
  <c r="Y105" i="13"/>
  <c r="W105" i="13"/>
  <c r="AF104" i="13"/>
  <c r="Z104" i="13"/>
  <c r="X104" i="13"/>
  <c r="W104" i="13"/>
  <c r="V104" i="13"/>
  <c r="T104" i="13"/>
  <c r="S104" i="13"/>
  <c r="AE103" i="13"/>
  <c r="AD103" i="13"/>
  <c r="W103" i="13"/>
  <c r="V103" i="13"/>
  <c r="S103" i="13"/>
  <c r="R103" i="13"/>
  <c r="AD102" i="13"/>
  <c r="AB102" i="13"/>
  <c r="Z102" i="13"/>
  <c r="X102" i="13"/>
  <c r="W102" i="13"/>
  <c r="V102" i="13"/>
  <c r="T102" i="13"/>
  <c r="AF101" i="13"/>
  <c r="AE101" i="13"/>
  <c r="AB101" i="13"/>
  <c r="X101" i="13"/>
  <c r="W101" i="13"/>
  <c r="U101" i="13"/>
  <c r="T101" i="13"/>
  <c r="S101" i="13"/>
  <c r="AE100" i="13"/>
  <c r="AB100" i="13"/>
  <c r="AA100" i="13"/>
  <c r="Z100" i="13"/>
  <c r="T100" i="13"/>
  <c r="R100" i="13"/>
  <c r="AA99" i="13"/>
  <c r="Z99" i="13"/>
  <c r="W99" i="13"/>
  <c r="T99" i="13"/>
  <c r="S99" i="13"/>
  <c r="AF98" i="13"/>
  <c r="AA98" i="13"/>
  <c r="Z98" i="13"/>
  <c r="X98" i="13"/>
  <c r="W98" i="13"/>
  <c r="V98" i="13"/>
  <c r="T98" i="13"/>
  <c r="S98" i="13"/>
  <c r="AE97" i="13"/>
  <c r="AD97" i="13"/>
  <c r="AA97" i="13"/>
  <c r="X97" i="13"/>
  <c r="W97" i="13"/>
  <c r="T97" i="13"/>
  <c r="AF96" i="13"/>
  <c r="AE96" i="13"/>
  <c r="X96" i="13"/>
  <c r="V96" i="13"/>
  <c r="T96" i="13"/>
  <c r="S96" i="13"/>
  <c r="AE95" i="13"/>
  <c r="AD95" i="13"/>
  <c r="X95" i="13"/>
  <c r="W95" i="13"/>
  <c r="T95" i="13"/>
  <c r="AF94" i="13"/>
  <c r="AE94" i="13"/>
  <c r="AB94" i="13"/>
  <c r="X94" i="13"/>
  <c r="V94" i="13"/>
  <c r="S94" i="13"/>
  <c r="R94" i="13"/>
  <c r="AC93" i="13"/>
  <c r="Y93" i="13"/>
  <c r="V93" i="13"/>
  <c r="U93" i="13"/>
  <c r="AF92" i="13"/>
  <c r="AB92" i="13"/>
  <c r="Z92" i="13"/>
  <c r="X92" i="13"/>
  <c r="W92" i="13"/>
  <c r="V92" i="13"/>
  <c r="T92" i="13"/>
  <c r="AE91" i="13"/>
  <c r="AD91" i="13"/>
  <c r="AC91" i="13"/>
  <c r="AA91" i="13"/>
  <c r="W91" i="13"/>
  <c r="V91" i="13"/>
  <c r="U91" i="13"/>
  <c r="S91" i="13"/>
  <c r="R91" i="13"/>
  <c r="AD90" i="13"/>
  <c r="AB90" i="13"/>
  <c r="AA90" i="13"/>
  <c r="R90" i="13"/>
  <c r="AF89" i="13"/>
  <c r="AB89" i="13"/>
  <c r="V89" i="13"/>
  <c r="S89" i="13"/>
  <c r="R89" i="13"/>
  <c r="AF88" i="13"/>
  <c r="AD88" i="13"/>
  <c r="Z88" i="13"/>
  <c r="X88" i="13"/>
  <c r="W88" i="13"/>
  <c r="V88" i="13"/>
  <c r="T88" i="13"/>
  <c r="R88" i="13"/>
  <c r="AF87" i="13"/>
  <c r="AE87" i="13"/>
  <c r="AB87" i="13"/>
  <c r="W87" i="13"/>
  <c r="V87" i="13"/>
  <c r="Z86" i="13"/>
  <c r="X86" i="13"/>
  <c r="W86" i="13"/>
  <c r="T86" i="13"/>
  <c r="AF85" i="13"/>
  <c r="AE85" i="13"/>
  <c r="W85" i="13"/>
  <c r="V85" i="13"/>
  <c r="X84" i="13"/>
  <c r="W84" i="13"/>
  <c r="R84" i="13"/>
  <c r="AF83" i="13"/>
  <c r="AE83" i="13"/>
  <c r="AB83" i="13"/>
  <c r="AA83" i="13"/>
  <c r="W83" i="13"/>
  <c r="V83" i="13"/>
  <c r="AF82" i="13"/>
  <c r="AD82" i="13"/>
  <c r="AB82" i="13"/>
  <c r="AA82" i="13"/>
  <c r="Z82" i="13"/>
  <c r="X82" i="13"/>
  <c r="T82" i="13"/>
  <c r="R82" i="13"/>
  <c r="AF81" i="13"/>
  <c r="S81" i="13"/>
  <c r="AF80" i="13"/>
  <c r="AD80" i="13"/>
  <c r="AA80" i="13"/>
  <c r="X80" i="13"/>
  <c r="V80" i="13"/>
  <c r="T80" i="13"/>
  <c r="AB79" i="13"/>
  <c r="S79" i="13"/>
  <c r="R79" i="13"/>
  <c r="L144" i="13"/>
  <c r="L143" i="13"/>
  <c r="L142" i="13"/>
  <c r="L141" i="13"/>
  <c r="L140" i="13"/>
  <c r="L139" i="13"/>
  <c r="L138" i="13"/>
  <c r="L137" i="13"/>
  <c r="L136" i="13"/>
  <c r="L135" i="13"/>
  <c r="L134" i="13"/>
  <c r="L133" i="13"/>
  <c r="L132" i="13"/>
  <c r="L131" i="13"/>
  <c r="L130" i="13"/>
  <c r="L129" i="13"/>
  <c r="L128" i="13"/>
  <c r="L127" i="13"/>
  <c r="L126" i="13"/>
  <c r="L125" i="13"/>
  <c r="L124" i="13"/>
  <c r="L123" i="13"/>
  <c r="L122" i="13"/>
  <c r="L121" i="13"/>
  <c r="L120" i="13"/>
  <c r="L119" i="13"/>
  <c r="L118" i="13"/>
  <c r="L117" i="13"/>
  <c r="L116" i="13"/>
  <c r="L115" i="13"/>
  <c r="L114" i="13"/>
  <c r="L113" i="13"/>
  <c r="L112" i="13"/>
  <c r="L111" i="13"/>
  <c r="L110" i="13"/>
  <c r="L109" i="13"/>
  <c r="L108" i="13"/>
  <c r="L107" i="13"/>
  <c r="L106" i="13"/>
  <c r="L105" i="13"/>
  <c r="L104" i="13"/>
  <c r="L103" i="13"/>
  <c r="L102" i="13"/>
  <c r="L101" i="13"/>
  <c r="L100" i="13"/>
  <c r="L99" i="13"/>
  <c r="L98" i="13"/>
  <c r="L97" i="13"/>
  <c r="L96" i="13"/>
  <c r="L95" i="13"/>
  <c r="L94" i="13"/>
  <c r="L93" i="13"/>
  <c r="L92" i="13"/>
  <c r="L91" i="13"/>
  <c r="L90" i="13"/>
  <c r="L89" i="13"/>
  <c r="L88" i="13"/>
  <c r="L87" i="13"/>
  <c r="L86" i="13"/>
  <c r="L85" i="13"/>
  <c r="L84" i="13"/>
  <c r="L83" i="13"/>
  <c r="L82" i="13"/>
  <c r="L81" i="13"/>
  <c r="L80" i="13"/>
  <c r="L79" i="13"/>
  <c r="L78" i="13"/>
  <c r="L77" i="13"/>
  <c r="L76" i="13"/>
  <c r="AA76" i="13" s="1"/>
  <c r="L75" i="13"/>
  <c r="AE75" i="13"/>
  <c r="L74" i="13"/>
  <c r="L73" i="13"/>
  <c r="AE73" i="13" s="1"/>
  <c r="L72" i="13"/>
  <c r="L71" i="13"/>
  <c r="Y71" i="13" s="1"/>
  <c r="L70" i="13"/>
  <c r="L69" i="13"/>
  <c r="L68" i="13"/>
  <c r="L62" i="13"/>
  <c r="L61" i="13"/>
  <c r="L60" i="13"/>
  <c r="L59" i="13"/>
  <c r="L58" i="13"/>
  <c r="L57" i="13"/>
  <c r="L56" i="13"/>
  <c r="AE56" i="13" s="1"/>
  <c r="L55" i="13"/>
  <c r="L54" i="13"/>
  <c r="L53" i="13"/>
  <c r="L52" i="13"/>
  <c r="L51" i="13"/>
  <c r="AC51" i="13" s="1"/>
  <c r="L50" i="13"/>
  <c r="L49" i="13"/>
  <c r="L48" i="13"/>
  <c r="L47" i="13"/>
  <c r="L46" i="13"/>
  <c r="L45" i="13"/>
  <c r="L44" i="13"/>
  <c r="L43" i="13"/>
  <c r="L42" i="13"/>
  <c r="V42" i="13" s="1"/>
  <c r="L41" i="13"/>
  <c r="AF41" i="13" s="1"/>
  <c r="L40" i="13"/>
  <c r="L39" i="13"/>
  <c r="L38" i="13"/>
  <c r="AF38" i="13" s="1"/>
  <c r="L37" i="13"/>
  <c r="L36" i="13"/>
  <c r="L35" i="13"/>
  <c r="L34" i="13"/>
  <c r="L33" i="13"/>
  <c r="L32" i="13"/>
  <c r="L31" i="13"/>
  <c r="L30" i="13"/>
  <c r="L29" i="13"/>
  <c r="L28" i="13"/>
  <c r="L27" i="13"/>
  <c r="AH31" i="11"/>
  <c r="AG31" i="11"/>
  <c r="AF31" i="11"/>
  <c r="AE31" i="11"/>
  <c r="AD31" i="11"/>
  <c r="AC31" i="11"/>
  <c r="AB31" i="11"/>
  <c r="AA31" i="11"/>
  <c r="Z31" i="11"/>
  <c r="Y31" i="11"/>
  <c r="X31" i="11"/>
  <c r="W3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AH47" i="11"/>
  <c r="AG47" i="11"/>
  <c r="AF47" i="11"/>
  <c r="AE47" i="11"/>
  <c r="AD47" i="11"/>
  <c r="AC47" i="11"/>
  <c r="AB47" i="11"/>
  <c r="AA47" i="11"/>
  <c r="Z47" i="11"/>
  <c r="Y47" i="11"/>
  <c r="X47" i="11"/>
  <c r="W47" i="11"/>
  <c r="G47" i="11"/>
  <c r="F47" i="11"/>
  <c r="E47" i="11"/>
  <c r="AH46" i="11"/>
  <c r="AG46" i="11"/>
  <c r="AF46" i="11"/>
  <c r="AE46" i="11"/>
  <c r="AD46" i="11"/>
  <c r="AC46" i="11"/>
  <c r="AB46" i="11"/>
  <c r="AA46" i="11"/>
  <c r="Z46" i="11"/>
  <c r="Y46" i="11"/>
  <c r="X46" i="11"/>
  <c r="W46" i="11"/>
  <c r="G46" i="11"/>
  <c r="F46" i="11"/>
  <c r="E46" i="11"/>
  <c r="AH45" i="11"/>
  <c r="AG45" i="11"/>
  <c r="AF45" i="11"/>
  <c r="AE45" i="11"/>
  <c r="AD45" i="11"/>
  <c r="AC45" i="11"/>
  <c r="AB45" i="11"/>
  <c r="AA45" i="11"/>
  <c r="Z45" i="11"/>
  <c r="Y45" i="11"/>
  <c r="X45" i="11"/>
  <c r="W45" i="11"/>
  <c r="G45" i="11"/>
  <c r="F45" i="11"/>
  <c r="E45" i="11"/>
  <c r="AH44" i="11"/>
  <c r="AG44" i="11"/>
  <c r="AF44" i="11"/>
  <c r="AE44" i="11"/>
  <c r="AD44" i="11"/>
  <c r="AC44" i="11"/>
  <c r="AB44" i="11"/>
  <c r="AA44" i="11"/>
  <c r="Z44" i="11"/>
  <c r="Y44" i="11"/>
  <c r="X44" i="11"/>
  <c r="W44" i="11"/>
  <c r="G44" i="11"/>
  <c r="F44" i="11"/>
  <c r="E44" i="11"/>
  <c r="AH43" i="11"/>
  <c r="AG43" i="11"/>
  <c r="AF43" i="11"/>
  <c r="AE43" i="11"/>
  <c r="AD43" i="11"/>
  <c r="AC43" i="11"/>
  <c r="AB43" i="11"/>
  <c r="AA43" i="11"/>
  <c r="Z43" i="11"/>
  <c r="Y43" i="11"/>
  <c r="X43" i="11"/>
  <c r="W43" i="11"/>
  <c r="G43" i="11"/>
  <c r="F43" i="11"/>
  <c r="E43" i="11"/>
  <c r="AH42" i="11"/>
  <c r="AG42" i="11"/>
  <c r="AF42" i="11"/>
  <c r="AE42" i="11"/>
  <c r="AD42" i="11"/>
  <c r="AC42" i="11"/>
  <c r="AB42" i="11"/>
  <c r="AA42" i="11"/>
  <c r="Z42" i="11"/>
  <c r="Y42" i="11"/>
  <c r="X42" i="11"/>
  <c r="W42" i="11"/>
  <c r="G42" i="11"/>
  <c r="F42" i="11"/>
  <c r="E42" i="11"/>
  <c r="AH41" i="11"/>
  <c r="AG41" i="11"/>
  <c r="AF41" i="11"/>
  <c r="AE41" i="11"/>
  <c r="AD41" i="11"/>
  <c r="AC41" i="11"/>
  <c r="AB41" i="11"/>
  <c r="AA41" i="11"/>
  <c r="Z41" i="11"/>
  <c r="Y41" i="11"/>
  <c r="X41" i="11"/>
  <c r="W41" i="11"/>
  <c r="G41" i="11"/>
  <c r="F41" i="11"/>
  <c r="E41" i="11"/>
  <c r="AH40" i="11"/>
  <c r="AG40" i="11"/>
  <c r="AF40" i="11"/>
  <c r="AE40" i="11"/>
  <c r="AD40" i="11"/>
  <c r="AC40" i="11"/>
  <c r="AB40" i="11"/>
  <c r="AA40" i="11"/>
  <c r="Z40" i="11"/>
  <c r="Y40" i="11"/>
  <c r="X40" i="11"/>
  <c r="W40" i="11"/>
  <c r="G40" i="11"/>
  <c r="F40" i="11"/>
  <c r="E40" i="11"/>
  <c r="AH39" i="11"/>
  <c r="AG39" i="11"/>
  <c r="AF39" i="11"/>
  <c r="AE39" i="11"/>
  <c r="AD39" i="11"/>
  <c r="AC39" i="11"/>
  <c r="AB39" i="11"/>
  <c r="AA39" i="11"/>
  <c r="Z39" i="11"/>
  <c r="Y39" i="11"/>
  <c r="X39" i="11"/>
  <c r="W39" i="11"/>
  <c r="G39" i="11"/>
  <c r="F39" i="11"/>
  <c r="E39" i="11"/>
  <c r="AH38" i="11"/>
  <c r="AG38" i="11"/>
  <c r="AF38" i="11"/>
  <c r="AE38" i="11"/>
  <c r="AD38" i="11"/>
  <c r="AC38" i="11"/>
  <c r="AB38" i="11"/>
  <c r="AA38" i="11"/>
  <c r="Z38" i="11"/>
  <c r="Y38" i="11"/>
  <c r="X38" i="11"/>
  <c r="W38" i="11"/>
  <c r="G38" i="11"/>
  <c r="F38" i="11"/>
  <c r="E38" i="11"/>
  <c r="AH37" i="11"/>
  <c r="AG37" i="11"/>
  <c r="AF37" i="11"/>
  <c r="AE37" i="11"/>
  <c r="AD37" i="11"/>
  <c r="AC37" i="11"/>
  <c r="AB37" i="11"/>
  <c r="AA37" i="11"/>
  <c r="Z37" i="11"/>
  <c r="Y37" i="11"/>
  <c r="X37" i="11"/>
  <c r="W37" i="11"/>
  <c r="G37" i="11"/>
  <c r="F37" i="11"/>
  <c r="E37" i="11"/>
  <c r="AH36" i="11"/>
  <c r="AG36" i="11"/>
  <c r="AF36" i="11"/>
  <c r="AE36" i="11"/>
  <c r="AD36" i="11"/>
  <c r="AC36" i="11"/>
  <c r="AB36" i="11"/>
  <c r="AA36" i="11"/>
  <c r="Z36" i="11"/>
  <c r="Y36" i="11"/>
  <c r="X36" i="11"/>
  <c r="W36" i="11"/>
  <c r="G36" i="11"/>
  <c r="F36" i="11"/>
  <c r="E36" i="11"/>
  <c r="G32" i="11"/>
  <c r="F32" i="11"/>
  <c r="E32" i="11"/>
  <c r="G31" i="11"/>
  <c r="F31" i="11"/>
  <c r="E31" i="11"/>
  <c r="G30" i="11"/>
  <c r="F30" i="11"/>
  <c r="E30" i="11"/>
  <c r="AH29" i="11"/>
  <c r="AG29" i="11"/>
  <c r="AF29" i="11"/>
  <c r="AE29" i="11"/>
  <c r="AD29" i="11"/>
  <c r="AC29" i="11"/>
  <c r="AB29" i="11"/>
  <c r="AA29" i="11"/>
  <c r="Z29" i="11"/>
  <c r="Y29" i="11"/>
  <c r="X29" i="11"/>
  <c r="W29" i="11"/>
  <c r="G29" i="11"/>
  <c r="F29" i="11"/>
  <c r="E29" i="11"/>
  <c r="AH28" i="11"/>
  <c r="AG28" i="11"/>
  <c r="AF28" i="11"/>
  <c r="AE28" i="11"/>
  <c r="AD28" i="11"/>
  <c r="AC28" i="11"/>
  <c r="AB28" i="11"/>
  <c r="AA28" i="11"/>
  <c r="Z28" i="11"/>
  <c r="Y28" i="11"/>
  <c r="X28" i="11"/>
  <c r="W28" i="11"/>
  <c r="G28" i="11"/>
  <c r="F28" i="11"/>
  <c r="E28" i="11"/>
  <c r="AH27" i="11"/>
  <c r="AG27" i="11"/>
  <c r="AF27" i="11"/>
  <c r="AE27" i="11"/>
  <c r="AD27" i="11"/>
  <c r="AC27" i="11"/>
  <c r="AB27" i="11"/>
  <c r="AA27" i="11"/>
  <c r="Z27" i="11"/>
  <c r="Y27" i="11"/>
  <c r="X27" i="11"/>
  <c r="W27" i="11"/>
  <c r="G27" i="11"/>
  <c r="F27" i="11"/>
  <c r="E27" i="11"/>
  <c r="AH26" i="11"/>
  <c r="AG26" i="11"/>
  <c r="AF26" i="11"/>
  <c r="AE26" i="11"/>
  <c r="AD26" i="11"/>
  <c r="AC26" i="11"/>
  <c r="AB26" i="11"/>
  <c r="AA26" i="11"/>
  <c r="Z26" i="11"/>
  <c r="Y26" i="11"/>
  <c r="X26" i="11"/>
  <c r="W26" i="11"/>
  <c r="G26" i="11"/>
  <c r="F26" i="11"/>
  <c r="E26" i="11"/>
  <c r="AH25" i="11"/>
  <c r="AG25" i="11"/>
  <c r="AF25" i="11"/>
  <c r="AE25" i="11"/>
  <c r="AD25" i="11"/>
  <c r="AC25" i="11"/>
  <c r="AB25" i="11"/>
  <c r="AA25" i="11"/>
  <c r="Z25" i="11"/>
  <c r="Y25" i="11"/>
  <c r="X25" i="11"/>
  <c r="W25" i="11"/>
  <c r="G25" i="11"/>
  <c r="F25" i="11"/>
  <c r="E25" i="11"/>
  <c r="AH24" i="11"/>
  <c r="AG24" i="11"/>
  <c r="AF24" i="11"/>
  <c r="AE24" i="11"/>
  <c r="AD24" i="11"/>
  <c r="AC24" i="11"/>
  <c r="AB24" i="11"/>
  <c r="AA24" i="11"/>
  <c r="Z24" i="11"/>
  <c r="Y24" i="11"/>
  <c r="X24" i="11"/>
  <c r="W24" i="11"/>
  <c r="G24" i="11"/>
  <c r="F24" i="11"/>
  <c r="E24" i="11"/>
  <c r="AH23" i="11"/>
  <c r="AG23" i="11"/>
  <c r="AF23" i="11"/>
  <c r="AE23" i="11"/>
  <c r="AD23" i="11"/>
  <c r="AC23" i="11"/>
  <c r="AB23" i="11"/>
  <c r="AA23" i="11"/>
  <c r="Z23" i="11"/>
  <c r="Y23" i="11"/>
  <c r="X23" i="11"/>
  <c r="W23" i="11"/>
  <c r="G23" i="11"/>
  <c r="F23" i="11"/>
  <c r="E23" i="11"/>
  <c r="AH22" i="11"/>
  <c r="AG22" i="11"/>
  <c r="AF22" i="11"/>
  <c r="AE22" i="11"/>
  <c r="AD22" i="11"/>
  <c r="AC22" i="11"/>
  <c r="AB22" i="11"/>
  <c r="AA22" i="11"/>
  <c r="Z22" i="11"/>
  <c r="Y22" i="11"/>
  <c r="X22" i="11"/>
  <c r="W22" i="11"/>
  <c r="G22" i="11"/>
  <c r="F22" i="11"/>
  <c r="E22" i="11"/>
  <c r="AH21" i="11"/>
  <c r="AG21" i="11"/>
  <c r="AF21" i="11"/>
  <c r="AE21" i="11"/>
  <c r="AD21" i="11"/>
  <c r="AC21" i="11"/>
  <c r="AB21" i="11"/>
  <c r="AA21" i="11"/>
  <c r="Z21" i="11"/>
  <c r="Y21" i="11"/>
  <c r="X21" i="11"/>
  <c r="W21" i="11"/>
  <c r="G21" i="11"/>
  <c r="F21" i="11"/>
  <c r="E21" i="11"/>
  <c r="AH20" i="11"/>
  <c r="AG20" i="11"/>
  <c r="AF20" i="11"/>
  <c r="AE20" i="11"/>
  <c r="AD20" i="11"/>
  <c r="AC20" i="11"/>
  <c r="AB20" i="11"/>
  <c r="AA20" i="11"/>
  <c r="Z20" i="11"/>
  <c r="Y20" i="11"/>
  <c r="X20" i="11"/>
  <c r="W20" i="11"/>
  <c r="G20" i="11"/>
  <c r="F20" i="11"/>
  <c r="E20" i="11"/>
  <c r="AH19" i="11"/>
  <c r="AG19" i="11"/>
  <c r="AF19" i="11"/>
  <c r="AE19" i="11"/>
  <c r="AD19" i="11"/>
  <c r="AC19" i="11"/>
  <c r="AB19" i="11"/>
  <c r="AA19" i="11"/>
  <c r="Z19" i="11"/>
  <c r="Y19" i="11"/>
  <c r="X19" i="11"/>
  <c r="W19" i="11"/>
  <c r="AF63" i="13"/>
  <c r="AD63" i="13"/>
  <c r="AC63" i="13"/>
  <c r="AB63" i="13"/>
  <c r="AA63" i="13"/>
  <c r="Z63" i="13"/>
  <c r="Y63" i="13"/>
  <c r="X63" i="13"/>
  <c r="G19" i="11"/>
  <c r="F19" i="11"/>
  <c r="E19" i="11"/>
  <c r="AH18" i="11"/>
  <c r="AG18" i="11"/>
  <c r="AF18" i="11"/>
  <c r="AE18" i="11"/>
  <c r="AD18" i="11"/>
  <c r="AC18" i="11"/>
  <c r="AB18" i="11"/>
  <c r="AA18" i="11"/>
  <c r="Z18" i="11"/>
  <c r="Y18" i="11"/>
  <c r="X18" i="11"/>
  <c r="W18" i="11"/>
  <c r="G18" i="11"/>
  <c r="F18" i="11"/>
  <c r="E18" i="11"/>
  <c r="AH17" i="11"/>
  <c r="AG17" i="11"/>
  <c r="AF17" i="11"/>
  <c r="AE17" i="11"/>
  <c r="AD17" i="11"/>
  <c r="AC17" i="11"/>
  <c r="AB17" i="11"/>
  <c r="AA17" i="11"/>
  <c r="Z17" i="11"/>
  <c r="Y17" i="11"/>
  <c r="X17" i="11"/>
  <c r="W17" i="11"/>
  <c r="AC46" i="13"/>
  <c r="AB46" i="13"/>
  <c r="G17" i="11"/>
  <c r="F17" i="11"/>
  <c r="E17" i="11"/>
  <c r="AH16" i="11"/>
  <c r="AG16" i="11"/>
  <c r="AF16" i="11"/>
  <c r="AE16" i="11"/>
  <c r="AD16" i="11"/>
  <c r="AC16" i="11"/>
  <c r="AB16" i="11"/>
  <c r="AA16" i="11"/>
  <c r="Z16" i="11"/>
  <c r="Y16" i="11"/>
  <c r="X16" i="11"/>
  <c r="W16" i="11"/>
  <c r="Y34" i="13"/>
  <c r="G16" i="11"/>
  <c r="F16" i="11"/>
  <c r="E16" i="11"/>
  <c r="AH15" i="11"/>
  <c r="AG15" i="11"/>
  <c r="AF15" i="11"/>
  <c r="AE15" i="11"/>
  <c r="AD15" i="11"/>
  <c r="AC15" i="11"/>
  <c r="AB15" i="11"/>
  <c r="AA15" i="11"/>
  <c r="Z15" i="11"/>
  <c r="Y15" i="11"/>
  <c r="X15" i="11"/>
  <c r="W15" i="11"/>
  <c r="G15" i="11"/>
  <c r="F15" i="11"/>
  <c r="E15" i="11"/>
  <c r="AH14" i="11"/>
  <c r="AG14" i="11"/>
  <c r="AF14" i="11"/>
  <c r="AE14" i="11"/>
  <c r="AD14" i="11"/>
  <c r="AC14" i="11"/>
  <c r="AB14" i="11"/>
  <c r="AA14" i="11"/>
  <c r="Z14" i="11"/>
  <c r="Y14" i="11"/>
  <c r="X14" i="11"/>
  <c r="W14" i="11"/>
  <c r="G14" i="11"/>
  <c r="F14" i="11"/>
  <c r="E14" i="11"/>
  <c r="AH13" i="11"/>
  <c r="AG13" i="11"/>
  <c r="AF13" i="11"/>
  <c r="AE13" i="11"/>
  <c r="AD13" i="11"/>
  <c r="AC13" i="11"/>
  <c r="AB13" i="11"/>
  <c r="AA13" i="11"/>
  <c r="Z13" i="11"/>
  <c r="Y13" i="11"/>
  <c r="X13" i="11"/>
  <c r="W13" i="11"/>
  <c r="G13" i="11"/>
  <c r="F13" i="11"/>
  <c r="E13" i="11"/>
  <c r="AH12" i="11"/>
  <c r="AG12" i="11"/>
  <c r="AF12" i="11"/>
  <c r="AE12" i="11"/>
  <c r="AD12" i="11"/>
  <c r="AC12" i="11"/>
  <c r="AB12" i="11"/>
  <c r="AA12" i="11"/>
  <c r="Z12" i="11"/>
  <c r="Y12" i="11"/>
  <c r="X12" i="11"/>
  <c r="W12" i="11"/>
  <c r="G12" i="11"/>
  <c r="F12" i="11"/>
  <c r="E12" i="11"/>
  <c r="AH11" i="11"/>
  <c r="AG11" i="11"/>
  <c r="AF11" i="11"/>
  <c r="AE11" i="11"/>
  <c r="AD11" i="11"/>
  <c r="AC11" i="11"/>
  <c r="AB11" i="11"/>
  <c r="AA11" i="11"/>
  <c r="Z11" i="11"/>
  <c r="Y11" i="11"/>
  <c r="X11" i="11"/>
  <c r="W11" i="11"/>
  <c r="G11" i="11"/>
  <c r="F11" i="11"/>
  <c r="E11" i="11"/>
  <c r="AH10" i="11"/>
  <c r="AG10" i="11"/>
  <c r="AF10" i="11"/>
  <c r="AE10" i="11"/>
  <c r="AD10" i="11"/>
  <c r="AC10" i="11"/>
  <c r="AB10" i="11"/>
  <c r="AA10" i="11"/>
  <c r="Z10" i="11"/>
  <c r="Y10" i="11"/>
  <c r="X10" i="11"/>
  <c r="W10" i="11"/>
  <c r="G10" i="11"/>
  <c r="F10" i="11"/>
  <c r="E10" i="11"/>
  <c r="AH9" i="11"/>
  <c r="AG9" i="11"/>
  <c r="AF9" i="11"/>
  <c r="AE9" i="11"/>
  <c r="AD9" i="11"/>
  <c r="AC9" i="11"/>
  <c r="AB9" i="11"/>
  <c r="AA9" i="11"/>
  <c r="Z9" i="11"/>
  <c r="Y9" i="11"/>
  <c r="X9" i="11"/>
  <c r="W9" i="11"/>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D48" i="13"/>
  <c r="C48" i="13"/>
  <c r="B48" i="13"/>
  <c r="D47" i="13"/>
  <c r="C47" i="13"/>
  <c r="B47" i="13"/>
  <c r="B1" i="11"/>
  <c r="M1" i="11" s="1"/>
  <c r="B4" i="11"/>
  <c r="B3" i="11"/>
  <c r="B2" i="11"/>
  <c r="AE77" i="13"/>
  <c r="W77" i="13"/>
  <c r="AE72" i="13"/>
  <c r="AD71" i="13"/>
  <c r="AA71" i="13"/>
  <c r="Z71" i="13"/>
  <c r="W71" i="13"/>
  <c r="AE70" i="13"/>
  <c r="AB64" i="13"/>
  <c r="Y64" i="13"/>
  <c r="AE61" i="13"/>
  <c r="AB60" i="13"/>
  <c r="Y60" i="13"/>
  <c r="AB59" i="13"/>
  <c r="W59" i="13"/>
  <c r="Y56" i="13"/>
  <c r="AC55" i="13"/>
  <c r="Z54" i="13"/>
  <c r="Y54" i="13"/>
  <c r="W54" i="13"/>
  <c r="V54" i="13"/>
  <c r="Y53" i="13"/>
  <c r="AF50" i="13"/>
  <c r="AC50" i="13"/>
  <c r="AA50" i="13"/>
  <c r="Y49" i="13"/>
  <c r="Y48" i="13"/>
  <c r="AF47" i="13"/>
  <c r="U47" i="13"/>
  <c r="AD45" i="13"/>
  <c r="Y45" i="13"/>
  <c r="AE43" i="13"/>
  <c r="AC43" i="13"/>
  <c r="AB43" i="13"/>
  <c r="AA43" i="13"/>
  <c r="Z43" i="13"/>
  <c r="AE41" i="13"/>
  <c r="AC41" i="13"/>
  <c r="AB41" i="13"/>
  <c r="Z41" i="13"/>
  <c r="AF40" i="13"/>
  <c r="AC40" i="13"/>
  <c r="V40" i="13"/>
  <c r="Y39" i="13"/>
  <c r="AE37" i="13"/>
  <c r="AC37" i="13"/>
  <c r="AB37" i="13"/>
  <c r="X37" i="13"/>
  <c r="AE36" i="13"/>
  <c r="AE35" i="13"/>
  <c r="AC35" i="13"/>
  <c r="AB35" i="13"/>
  <c r="AA35" i="13"/>
  <c r="Z35" i="13"/>
  <c r="Y35" i="13"/>
  <c r="AD33" i="13"/>
  <c r="AF31" i="13"/>
  <c r="AB31" i="13"/>
  <c r="AF30" i="13"/>
  <c r="AB30" i="13"/>
  <c r="Y29" i="13"/>
  <c r="AE27" i="13"/>
  <c r="AF26" i="13"/>
  <c r="AE26" i="13"/>
  <c r="AD26" i="13"/>
  <c r="AC26" i="13"/>
  <c r="AB26" i="13"/>
  <c r="AA26" i="13"/>
  <c r="Z26" i="13"/>
  <c r="Y26" i="13"/>
  <c r="X26" i="13"/>
  <c r="W26" i="13"/>
  <c r="V26" i="13"/>
  <c r="U26" i="13"/>
  <c r="P26" i="13"/>
  <c r="G26" i="13"/>
  <c r="K26" i="13" s="1"/>
  <c r="AF25" i="13"/>
  <c r="AE25" i="13"/>
  <c r="AD25" i="13"/>
  <c r="AC25" i="13"/>
  <c r="AB25" i="13"/>
  <c r="AA25" i="13"/>
  <c r="Z25" i="13"/>
  <c r="Y25" i="13"/>
  <c r="X25" i="13"/>
  <c r="W25" i="13"/>
  <c r="V25" i="13"/>
  <c r="U25" i="13"/>
  <c r="P25" i="13"/>
  <c r="G25" i="13"/>
  <c r="K25" i="13" s="1"/>
  <c r="AF24" i="13"/>
  <c r="AE24" i="13"/>
  <c r="AD24" i="13"/>
  <c r="AC24" i="13"/>
  <c r="AB24" i="13"/>
  <c r="AA24" i="13"/>
  <c r="Z24" i="13"/>
  <c r="Y24" i="13"/>
  <c r="X24" i="13"/>
  <c r="W24" i="13"/>
  <c r="V24" i="13"/>
  <c r="U24" i="13"/>
  <c r="P24" i="13"/>
  <c r="G24" i="13"/>
  <c r="K24" i="13" s="1"/>
  <c r="AF23" i="13"/>
  <c r="AE23" i="13"/>
  <c r="AD23" i="13"/>
  <c r="AC23" i="13"/>
  <c r="AB23" i="13"/>
  <c r="AA23" i="13"/>
  <c r="Z23" i="13"/>
  <c r="Y23" i="13"/>
  <c r="X23" i="13"/>
  <c r="W23" i="13"/>
  <c r="V23" i="13"/>
  <c r="U23" i="13"/>
  <c r="P23" i="13"/>
  <c r="G23" i="13"/>
  <c r="K23" i="13" s="1"/>
  <c r="AF22" i="13"/>
  <c r="AE22" i="13"/>
  <c r="AD22" i="13"/>
  <c r="AC22" i="13"/>
  <c r="AB22" i="13"/>
  <c r="AA22" i="13"/>
  <c r="Z22" i="13"/>
  <c r="Y22" i="13"/>
  <c r="X22" i="13"/>
  <c r="W22" i="13"/>
  <c r="V22" i="13"/>
  <c r="U22" i="13"/>
  <c r="P22" i="13"/>
  <c r="G22" i="13"/>
  <c r="K22" i="13"/>
  <c r="AF21" i="13"/>
  <c r="AE21" i="13"/>
  <c r="AD21" i="13"/>
  <c r="AC21" i="13"/>
  <c r="AB21" i="13"/>
  <c r="AA21" i="13"/>
  <c r="Z21" i="13"/>
  <c r="Y21" i="13"/>
  <c r="X21" i="13"/>
  <c r="W21" i="13"/>
  <c r="V21" i="13"/>
  <c r="U21" i="13"/>
  <c r="P21" i="13"/>
  <c r="G21" i="13"/>
  <c r="AF20" i="13"/>
  <c r="AE20" i="13"/>
  <c r="AD20" i="13"/>
  <c r="AC20" i="13"/>
  <c r="AB20" i="13"/>
  <c r="AA20" i="13"/>
  <c r="Z20" i="13"/>
  <c r="Y20" i="13"/>
  <c r="X20" i="13"/>
  <c r="W20" i="13"/>
  <c r="V20" i="13"/>
  <c r="U20" i="13"/>
  <c r="P20" i="13"/>
  <c r="G20" i="13"/>
  <c r="K20" i="13" s="1"/>
  <c r="AF19" i="13"/>
  <c r="AE19" i="13"/>
  <c r="AD19" i="13"/>
  <c r="AC19" i="13"/>
  <c r="AB19" i="13"/>
  <c r="AA19" i="13"/>
  <c r="Z19" i="13"/>
  <c r="Y19" i="13"/>
  <c r="X19" i="13"/>
  <c r="W19" i="13"/>
  <c r="V19" i="13"/>
  <c r="U19" i="13"/>
  <c r="P19" i="13"/>
  <c r="G19" i="13"/>
  <c r="K19" i="13" s="1"/>
  <c r="AF18" i="13"/>
  <c r="AE18" i="13"/>
  <c r="AD18" i="13"/>
  <c r="AC18" i="13"/>
  <c r="AB18" i="13"/>
  <c r="AA18" i="13"/>
  <c r="Z18" i="13"/>
  <c r="Y18" i="13"/>
  <c r="X18" i="13"/>
  <c r="W18" i="13"/>
  <c r="V18" i="13"/>
  <c r="U18" i="13"/>
  <c r="P18" i="13"/>
  <c r="G18" i="13"/>
  <c r="K18" i="13"/>
  <c r="AF17" i="13"/>
  <c r="AE17" i="13"/>
  <c r="AD17" i="13"/>
  <c r="AC17" i="13"/>
  <c r="AB17" i="13"/>
  <c r="AA17" i="13"/>
  <c r="Z17" i="13"/>
  <c r="Y17" i="13"/>
  <c r="X17" i="13"/>
  <c r="W17" i="13"/>
  <c r="V17" i="13"/>
  <c r="U17" i="13"/>
  <c r="P17" i="13"/>
  <c r="G17" i="13"/>
  <c r="K17" i="13" s="1"/>
  <c r="AF16" i="13"/>
  <c r="AE16" i="13"/>
  <c r="AD16" i="13"/>
  <c r="AC16" i="13"/>
  <c r="AB16" i="13"/>
  <c r="AA16" i="13"/>
  <c r="Z16" i="13"/>
  <c r="Y16" i="13"/>
  <c r="X16" i="13"/>
  <c r="W16" i="13"/>
  <c r="V16" i="13"/>
  <c r="U16" i="13"/>
  <c r="P16" i="13"/>
  <c r="G16" i="13"/>
  <c r="K16" i="13" s="1"/>
  <c r="AF15" i="13"/>
  <c r="AE15" i="13"/>
  <c r="AD15" i="13"/>
  <c r="AC15" i="13"/>
  <c r="AB15" i="13"/>
  <c r="AA15" i="13"/>
  <c r="Z15" i="13"/>
  <c r="Y15" i="13"/>
  <c r="X15" i="13"/>
  <c r="W15" i="13"/>
  <c r="V15" i="13"/>
  <c r="U15" i="13"/>
  <c r="P15" i="13"/>
  <c r="G15" i="13"/>
  <c r="K15" i="13" s="1"/>
  <c r="F22" i="5"/>
  <c r="U22" i="5" s="1"/>
  <c r="R22" i="5"/>
  <c r="F13" i="5"/>
  <c r="R13" i="5"/>
  <c r="F28" i="1"/>
  <c r="R28" i="1" s="1"/>
  <c r="S25" i="1"/>
  <c r="S22" i="1"/>
  <c r="S13" i="1"/>
  <c r="S16" i="1"/>
  <c r="S19" i="1"/>
  <c r="S31" i="1"/>
  <c r="S34" i="1"/>
  <c r="S37" i="1"/>
  <c r="F67" i="1"/>
  <c r="R67" i="1"/>
  <c r="P68" i="1" s="1"/>
  <c r="R68" i="1" s="1"/>
  <c r="S67" i="1"/>
  <c r="F64" i="1"/>
  <c r="R64" i="1" s="1"/>
  <c r="S64" i="1"/>
  <c r="S52" i="1" s="1"/>
  <c r="F58" i="1"/>
  <c r="R58" i="1" s="1"/>
  <c r="S58" i="1"/>
  <c r="F61" i="1"/>
  <c r="R61" i="1" s="1"/>
  <c r="F49" i="1"/>
  <c r="R49" i="1" s="1"/>
  <c r="S49" i="1" s="1"/>
  <c r="K74" i="12"/>
  <c r="F55" i="1"/>
  <c r="R55" i="1" s="1"/>
  <c r="S55" i="1"/>
  <c r="F40" i="1"/>
  <c r="R40" i="1"/>
  <c r="F7" i="1"/>
  <c r="R7" i="1"/>
  <c r="P51" i="12" s="1"/>
  <c r="F25" i="5"/>
  <c r="U25" i="5" s="1"/>
  <c r="V25" i="5" s="1"/>
  <c r="R25" i="5"/>
  <c r="T108" i="12" s="1"/>
  <c r="AG108" i="12"/>
  <c r="F7" i="5"/>
  <c r="R7" i="5"/>
  <c r="V28" i="5"/>
  <c r="V31" i="5"/>
  <c r="V43" i="5"/>
  <c r="V76" i="5"/>
  <c r="V79" i="5"/>
  <c r="F85" i="5"/>
  <c r="U85" i="5"/>
  <c r="V85" i="5" s="1"/>
  <c r="F52" i="5"/>
  <c r="F46" i="5"/>
  <c r="F55" i="5"/>
  <c r="F58" i="5"/>
  <c r="F61" i="5"/>
  <c r="T28" i="5"/>
  <c r="T31" i="5"/>
  <c r="T43" i="5"/>
  <c r="T76" i="5"/>
  <c r="T85" i="5"/>
  <c r="F49" i="5"/>
  <c r="U7" i="5"/>
  <c r="F76" i="5"/>
  <c r="F79" i="5"/>
  <c r="R10" i="5"/>
  <c r="AJ66" i="12"/>
  <c r="S40" i="1"/>
  <c r="V73" i="12"/>
  <c r="X52" i="12"/>
  <c r="V107" i="12"/>
  <c r="V109" i="12" s="1"/>
  <c r="N58" i="12"/>
  <c r="S91" i="12"/>
  <c r="S58" i="12"/>
  <c r="AB91" i="12"/>
  <c r="T91" i="12"/>
  <c r="L91" i="12"/>
  <c r="AH91" i="12"/>
  <c r="R91" i="12"/>
  <c r="S28" i="1"/>
  <c r="U13" i="5"/>
  <c r="V13" i="5"/>
  <c r="C63" i="12"/>
  <c r="Q1" i="11"/>
  <c r="N1" i="11"/>
  <c r="S1" i="11"/>
  <c r="H1" i="11"/>
  <c r="C1" i="11"/>
  <c r="U194" i="13"/>
  <c r="Z34" i="13"/>
  <c r="CM78" i="12"/>
  <c r="M56" i="13"/>
  <c r="AE104" i="12"/>
  <c r="W104" i="12"/>
  <c r="AF104" i="12"/>
  <c r="AB104" i="12"/>
  <c r="T104" i="12"/>
  <c r="P104" i="12"/>
  <c r="L104" i="12"/>
  <c r="J18" i="12"/>
  <c r="L24" i="12"/>
  <c r="N24" i="12"/>
  <c r="P24" i="12"/>
  <c r="R24" i="12"/>
  <c r="T24" i="12"/>
  <c r="CM61" i="12"/>
  <c r="M39" i="13" s="1"/>
  <c r="CM58" i="12"/>
  <c r="M37" i="13" s="1"/>
  <c r="CM56" i="12"/>
  <c r="M35" i="13" s="1"/>
  <c r="S46" i="1"/>
  <c r="V74" i="12"/>
  <c r="K24" i="12"/>
  <c r="M24" i="12"/>
  <c r="O24" i="12"/>
  <c r="Q24" i="12"/>
  <c r="S24" i="12"/>
  <c r="U24" i="12"/>
  <c r="CM66" i="12"/>
  <c r="M44" i="13"/>
  <c r="K73" i="12"/>
  <c r="T10" i="5"/>
  <c r="U77" i="13"/>
  <c r="S102" i="12"/>
  <c r="R16" i="5"/>
  <c r="O31" i="12" s="1"/>
  <c r="O31" i="11" s="1"/>
  <c r="U16" i="5"/>
  <c r="V16" i="5"/>
  <c r="T16" i="5"/>
  <c r="L103" i="12"/>
  <c r="K31" i="12"/>
  <c r="K31" i="11" s="1"/>
  <c r="U103" i="12"/>
  <c r="W103" i="12"/>
  <c r="AC103" i="12"/>
  <c r="T103" i="12"/>
  <c r="M31" i="12"/>
  <c r="M31" i="11" s="1"/>
  <c r="S103" i="12"/>
  <c r="M103" i="12"/>
  <c r="Y194" i="13"/>
  <c r="AF71" i="13"/>
  <c r="AF75" i="13"/>
  <c r="AF70" i="13"/>
  <c r="X194" i="13"/>
  <c r="V78" i="13"/>
  <c r="V75" i="13"/>
  <c r="U74" i="13"/>
  <c r="U73" i="13"/>
  <c r="U75" i="13"/>
  <c r="U70" i="13"/>
  <c r="Z30" i="13"/>
  <c r="V30" i="13"/>
  <c r="AA75" i="13"/>
  <c r="AA78" i="13"/>
  <c r="AA74" i="13"/>
  <c r="Z29" i="13"/>
  <c r="V29" i="13"/>
  <c r="AE29" i="13"/>
  <c r="W75" i="13"/>
  <c r="Z77" i="13"/>
  <c r="X78" i="13"/>
  <c r="X72" i="13"/>
  <c r="X77" i="13"/>
  <c r="X74" i="13"/>
  <c r="N31" i="12"/>
  <c r="N31" i="11"/>
  <c r="AA103" i="12"/>
  <c r="R103" i="12"/>
  <c r="N103" i="12"/>
  <c r="O103" i="12"/>
  <c r="AB103" i="12"/>
  <c r="E17" i="5"/>
  <c r="X103" i="12"/>
  <c r="L96" i="12"/>
  <c r="L7" i="12"/>
  <c r="T96" i="12"/>
  <c r="T7" i="12"/>
  <c r="K96" i="12"/>
  <c r="K7" i="12" s="1"/>
  <c r="O96" i="12"/>
  <c r="O7" i="12"/>
  <c r="C14" i="12"/>
  <c r="J14" i="12" s="1"/>
  <c r="N96" i="12"/>
  <c r="N7" i="12" s="1"/>
  <c r="R96" i="12"/>
  <c r="R7" i="12" s="1"/>
  <c r="V96" i="12"/>
  <c r="V7" i="12" s="1"/>
  <c r="M15" i="12"/>
  <c r="U15" i="12"/>
  <c r="M96" i="12"/>
  <c r="M7" i="12"/>
  <c r="Z73" i="13"/>
  <c r="AA77" i="13"/>
  <c r="AF77" i="13"/>
  <c r="V77" i="13"/>
  <c r="AC77" i="13"/>
  <c r="W72" i="13"/>
  <c r="V72" i="13"/>
  <c r="AF72" i="13"/>
  <c r="Z72" i="13"/>
  <c r="U76" i="13"/>
  <c r="AF76" i="13"/>
  <c r="Z76" i="13"/>
  <c r="X76" i="13"/>
  <c r="AF58" i="13"/>
  <c r="AA58" i="13"/>
  <c r="U58" i="13"/>
  <c r="AF62" i="13"/>
  <c r="Y62" i="13"/>
  <c r="AC61" i="13"/>
  <c r="Z58" i="13"/>
  <c r="J15" i="12"/>
  <c r="L49" i="12"/>
  <c r="M49" i="12"/>
  <c r="Y72" i="13"/>
  <c r="Y78" i="13"/>
  <c r="C66" i="12"/>
  <c r="S61" i="1"/>
  <c r="B12" i="12"/>
  <c r="AJ12" i="12" s="1"/>
  <c r="P52" i="12"/>
  <c r="P59" i="12" s="1"/>
  <c r="N91" i="12"/>
  <c r="AC91" i="12"/>
  <c r="L58" i="12"/>
  <c r="V204" i="13" s="1"/>
  <c r="T58" i="12"/>
  <c r="P91" i="12"/>
  <c r="X91" i="12"/>
  <c r="O58" i="12"/>
  <c r="O91" i="12"/>
  <c r="W91" i="12"/>
  <c r="AE91" i="12"/>
  <c r="AC52" i="12"/>
  <c r="N41" i="12"/>
  <c r="V41" i="12"/>
  <c r="Q108" i="12"/>
  <c r="Y108" i="12"/>
  <c r="AM80" i="12"/>
  <c r="V75" i="12"/>
  <c r="O55" i="12"/>
  <c r="Y204" i="13"/>
  <c r="O57" i="12"/>
  <c r="Y203" i="13" s="1"/>
  <c r="H6" i="1"/>
  <c r="R51" i="12"/>
  <c r="S49" i="12"/>
  <c r="H6" i="5"/>
  <c r="U91" i="5" l="1"/>
  <c r="V91" i="5" s="1"/>
  <c r="V22" i="5"/>
  <c r="S57" i="12"/>
  <c r="AC203" i="13" s="1"/>
  <c r="AC204" i="13"/>
  <c r="S55" i="12"/>
  <c r="AB102" i="12"/>
  <c r="V102" i="12"/>
  <c r="K102" i="12"/>
  <c r="Z102" i="12"/>
  <c r="U102" i="12"/>
  <c r="AF102" i="12"/>
  <c r="T13" i="5"/>
  <c r="X102" i="12"/>
  <c r="T102" i="12"/>
  <c r="P102" i="12"/>
  <c r="W33" i="13"/>
  <c r="W31" i="13"/>
  <c r="AH108" i="12"/>
  <c r="T55" i="12"/>
  <c r="T57" i="12"/>
  <c r="AD203" i="13" s="1"/>
  <c r="AD204" i="13"/>
  <c r="T15" i="12"/>
  <c r="AA102" i="12"/>
  <c r="AF52" i="12"/>
  <c r="O47" i="12"/>
  <c r="T41" i="12"/>
  <c r="AD107" i="12"/>
  <c r="AH52" i="12"/>
  <c r="AC107" i="12"/>
  <c r="V47" i="12"/>
  <c r="Q107" i="12"/>
  <c r="Q109" i="12" s="1"/>
  <c r="AG52" i="12"/>
  <c r="L52" i="12"/>
  <c r="L59" i="12" s="1"/>
  <c r="K41" i="12"/>
  <c r="AH107" i="12"/>
  <c r="L41" i="12"/>
  <c r="N47" i="12"/>
  <c r="O52" i="12"/>
  <c r="O59" i="12" s="1"/>
  <c r="S41" i="12"/>
  <c r="M41" i="12"/>
  <c r="AE107" i="12"/>
  <c r="M107" i="12"/>
  <c r="M109" i="12" s="1"/>
  <c r="AB107" i="12"/>
  <c r="U52" i="12"/>
  <c r="U59" i="12" s="1"/>
  <c r="X107" i="12"/>
  <c r="Z107" i="12"/>
  <c r="U47" i="12"/>
  <c r="T107" i="12"/>
  <c r="T109" i="12" s="1"/>
  <c r="T52" i="12"/>
  <c r="T59" i="12" s="1"/>
  <c r="AF107" i="12"/>
  <c r="AB52" i="12"/>
  <c r="M47" i="12"/>
  <c r="P107" i="12"/>
  <c r="P109" i="12" s="1"/>
  <c r="S52" i="12"/>
  <c r="S59" i="12" s="1"/>
  <c r="AD52" i="12"/>
  <c r="U41" i="12"/>
  <c r="Q41" i="12"/>
  <c r="Q52" i="12"/>
  <c r="Q59" i="12" s="1"/>
  <c r="K47" i="12"/>
  <c r="Q47" i="12"/>
  <c r="AD40" i="13"/>
  <c r="AD59" i="13"/>
  <c r="N102" i="12"/>
  <c r="U107" i="12"/>
  <c r="U109" i="12" s="1"/>
  <c r="AD47" i="13"/>
  <c r="W60" i="13"/>
  <c r="V49" i="13"/>
  <c r="V61" i="13"/>
  <c r="V39" i="13"/>
  <c r="V35" i="13"/>
  <c r="V47" i="13"/>
  <c r="V36" i="13"/>
  <c r="K104" i="12"/>
  <c r="M104" i="12"/>
  <c r="U104" i="12"/>
  <c r="Q104" i="12"/>
  <c r="AI18" i="12"/>
  <c r="V104" i="12"/>
  <c r="X49" i="13"/>
  <c r="X48" i="13"/>
  <c r="X31" i="13"/>
  <c r="X36" i="13"/>
  <c r="X33" i="13"/>
  <c r="X59" i="13"/>
  <c r="S107" i="12"/>
  <c r="S109" i="12" s="1"/>
  <c r="U61" i="13"/>
  <c r="CM77" i="12"/>
  <c r="M55" i="13" s="1"/>
  <c r="AD31" i="13"/>
  <c r="W41" i="13"/>
  <c r="V51" i="13"/>
  <c r="AA37" i="13"/>
  <c r="Y37" i="13"/>
  <c r="AD37" i="13"/>
  <c r="Z37" i="13"/>
  <c r="AF37" i="13"/>
  <c r="AC70" i="13"/>
  <c r="AA70" i="13"/>
  <c r="W70" i="13"/>
  <c r="AD70" i="13"/>
  <c r="Z70" i="13"/>
  <c r="CM91" i="12"/>
  <c r="M74" i="13" s="1"/>
  <c r="CM90" i="12"/>
  <c r="M73" i="13" s="1"/>
  <c r="CM94" i="12"/>
  <c r="M77" i="13" s="1"/>
  <c r="CM89" i="12"/>
  <c r="M72" i="13" s="1"/>
  <c r="CM93" i="12"/>
  <c r="M76" i="13" s="1"/>
  <c r="AB194" i="13"/>
  <c r="AB75" i="13" s="1"/>
  <c r="CM95" i="12"/>
  <c r="M78" i="13" s="1"/>
  <c r="AH104" i="12"/>
  <c r="AA104" i="12"/>
  <c r="T25" i="5"/>
  <c r="CM65" i="12"/>
  <c r="M43" i="13" s="1"/>
  <c r="S104" i="12"/>
  <c r="L107" i="12"/>
  <c r="L109" i="12" s="1"/>
  <c r="V48" i="13"/>
  <c r="AD52" i="13"/>
  <c r="AC52" i="13"/>
  <c r="AB52" i="13"/>
  <c r="AA52" i="13"/>
  <c r="Y52" i="13"/>
  <c r="AF52" i="13"/>
  <c r="Z52" i="13"/>
  <c r="AE52" i="13"/>
  <c r="X52" i="13"/>
  <c r="W52" i="13"/>
  <c r="V52" i="13"/>
  <c r="CM72" i="12"/>
  <c r="M50" i="13" s="1"/>
  <c r="CM86" i="12"/>
  <c r="CM74" i="12"/>
  <c r="M52" i="13" s="1"/>
  <c r="CM85" i="12"/>
  <c r="CM83" i="12"/>
  <c r="M61" i="13" s="1"/>
  <c r="CM63" i="12"/>
  <c r="M41" i="13" s="1"/>
  <c r="CM76" i="12"/>
  <c r="M54" i="13" s="1"/>
  <c r="CM71" i="12"/>
  <c r="M49" i="13" s="1"/>
  <c r="CM64" i="12"/>
  <c r="M42" i="13" s="1"/>
  <c r="CM82" i="12"/>
  <c r="M60" i="13" s="1"/>
  <c r="CM79" i="12"/>
  <c r="M57" i="13" s="1"/>
  <c r="CM80" i="12"/>
  <c r="M58" i="13" s="1"/>
  <c r="CM54" i="12"/>
  <c r="M33" i="13" s="1"/>
  <c r="CM81" i="12"/>
  <c r="M59" i="13" s="1"/>
  <c r="CM52" i="12"/>
  <c r="M31" i="13" s="1"/>
  <c r="CM70" i="12"/>
  <c r="M48" i="13" s="1"/>
  <c r="CM51" i="12"/>
  <c r="M30" i="13" s="1"/>
  <c r="CM84" i="12"/>
  <c r="M62" i="13" s="1"/>
  <c r="CM50" i="12"/>
  <c r="M29" i="13" s="1"/>
  <c r="CM68" i="12"/>
  <c r="M46" i="13" s="1"/>
  <c r="T47" i="12"/>
  <c r="K49" i="12"/>
  <c r="AB70" i="13"/>
  <c r="CM75" i="12"/>
  <c r="M53" i="13" s="1"/>
  <c r="Z52" i="12"/>
  <c r="T19" i="5"/>
  <c r="U32" i="13"/>
  <c r="AF43" i="13"/>
  <c r="AD55" i="13"/>
  <c r="T51" i="12"/>
  <c r="L57" i="12"/>
  <c r="V203" i="13" s="1"/>
  <c r="K107" i="12"/>
  <c r="K109" i="12" s="1"/>
  <c r="O41" i="12"/>
  <c r="U39" i="13"/>
  <c r="AF44" i="13"/>
  <c r="AD61" i="13"/>
  <c r="AF54" i="13"/>
  <c r="AE54" i="13"/>
  <c r="AC54" i="13"/>
  <c r="AD54" i="13"/>
  <c r="AA54" i="13"/>
  <c r="AB54" i="13"/>
  <c r="AA61" i="13"/>
  <c r="AA45" i="13"/>
  <c r="AA34" i="13"/>
  <c r="AA59" i="13"/>
  <c r="AA31" i="13"/>
  <c r="AA47" i="13"/>
  <c r="AA36" i="13"/>
  <c r="AA62" i="13"/>
  <c r="AA49" i="13"/>
  <c r="L55" i="12"/>
  <c r="S47" i="12"/>
  <c r="CM55" i="12"/>
  <c r="M34" i="13" s="1"/>
  <c r="Z46" i="13"/>
  <c r="W107" i="12"/>
  <c r="AA32" i="13"/>
  <c r="AA48" i="13"/>
  <c r="U52" i="13"/>
  <c r="AA27" i="13"/>
  <c r="Y27" i="13"/>
  <c r="AF27" i="13"/>
  <c r="AC27" i="13"/>
  <c r="V27" i="13"/>
  <c r="AD27" i="13"/>
  <c r="AB27" i="13"/>
  <c r="Z27" i="13"/>
  <c r="W27" i="13"/>
  <c r="AE74" i="13"/>
  <c r="AD74" i="13"/>
  <c r="AC74" i="13"/>
  <c r="W74" i="13"/>
  <c r="AF74" i="13"/>
  <c r="Z74" i="13"/>
  <c r="U49" i="12"/>
  <c r="O51" i="12"/>
  <c r="K52" i="12"/>
  <c r="X71" i="13"/>
  <c r="V74" i="13"/>
  <c r="CM57" i="12"/>
  <c r="M36" i="13" s="1"/>
  <c r="Y52" i="12"/>
  <c r="X29" i="13"/>
  <c r="X39" i="13"/>
  <c r="V53" i="13"/>
  <c r="AJ33" i="12"/>
  <c r="C33" i="12"/>
  <c r="AB49" i="13"/>
  <c r="AB45" i="13"/>
  <c r="AB62" i="13"/>
  <c r="AB48" i="13"/>
  <c r="AB39" i="13"/>
  <c r="AB36" i="13"/>
  <c r="AB50" i="13"/>
  <c r="AB33" i="13"/>
  <c r="AB47" i="13"/>
  <c r="V49" i="12"/>
  <c r="W52" i="12"/>
  <c r="N52" i="12"/>
  <c r="N59" i="12" s="1"/>
  <c r="U62" i="13"/>
  <c r="AC73" i="13"/>
  <c r="AC102" i="12"/>
  <c r="CM60" i="12"/>
  <c r="M38" i="13" s="1"/>
  <c r="Y104" i="12"/>
  <c r="R41" i="12"/>
  <c r="AF36" i="13"/>
  <c r="W45" i="13"/>
  <c r="X53" i="13"/>
  <c r="AA56" i="13"/>
  <c r="W62" i="13"/>
  <c r="X27" i="13"/>
  <c r="AB34" i="13"/>
  <c r="AD29" i="13"/>
  <c r="AF29" i="13"/>
  <c r="Y43" i="13"/>
  <c r="W43" i="13"/>
  <c r="V43" i="13"/>
  <c r="AE57" i="13"/>
  <c r="AD57" i="13"/>
  <c r="AA57" i="13"/>
  <c r="Z57" i="13"/>
  <c r="V57" i="13"/>
  <c r="W57" i="13"/>
  <c r="AF57" i="13"/>
  <c r="AC57" i="13"/>
  <c r="Y57" i="13"/>
  <c r="U57" i="13"/>
  <c r="AD75" i="13"/>
  <c r="Z75" i="13"/>
  <c r="X75" i="13"/>
  <c r="C71" i="12"/>
  <c r="AJ80" i="12"/>
  <c r="AC45" i="13"/>
  <c r="AC59" i="13"/>
  <c r="AC47" i="13"/>
  <c r="AC31" i="13"/>
  <c r="AC33" i="13"/>
  <c r="AC48" i="13"/>
  <c r="AC36" i="13"/>
  <c r="AC49" i="13"/>
  <c r="X47" i="13"/>
  <c r="U51" i="13"/>
  <c r="V51" i="12"/>
  <c r="U38" i="13"/>
  <c r="AB51" i="13"/>
  <c r="AA51" i="13"/>
  <c r="Z51" i="13"/>
  <c r="Y51" i="13"/>
  <c r="W51" i="13"/>
  <c r="AE51" i="13"/>
  <c r="X51" i="13"/>
  <c r="M51" i="12"/>
  <c r="O107" i="12"/>
  <c r="O109" i="12" s="1"/>
  <c r="CM87" i="12"/>
  <c r="M70" i="13" s="1"/>
  <c r="AD38" i="13"/>
  <c r="AC38" i="13"/>
  <c r="AA38" i="13"/>
  <c r="AE38" i="13"/>
  <c r="W38" i="13"/>
  <c r="V38" i="13"/>
  <c r="AB38" i="13"/>
  <c r="Z38" i="13"/>
  <c r="Y38" i="13"/>
  <c r="X38" i="13"/>
  <c r="AF49" i="13"/>
  <c r="AF35" i="13"/>
  <c r="AF61" i="13"/>
  <c r="M49" i="1"/>
  <c r="CM53" i="12"/>
  <c r="M32" i="13" s="1"/>
  <c r="AF60" i="13"/>
  <c r="V34" i="13"/>
  <c r="AD35" i="13"/>
  <c r="AF55" i="13"/>
  <c r="AD62" i="13"/>
  <c r="AD39" i="13"/>
  <c r="AD50" i="13"/>
  <c r="AD36" i="13"/>
  <c r="AD49" i="13"/>
  <c r="Q51" i="12"/>
  <c r="Z104" i="12"/>
  <c r="U41" i="13"/>
  <c r="AD41" i="13"/>
  <c r="AA41" i="13"/>
  <c r="Y41" i="13"/>
  <c r="X41" i="13"/>
  <c r="V41" i="13"/>
  <c r="AD104" i="12"/>
  <c r="Z56" i="13"/>
  <c r="CM48" i="12"/>
  <c r="M27" i="13" s="1"/>
  <c r="AC104" i="12"/>
  <c r="AA44" i="13"/>
  <c r="Y44" i="13"/>
  <c r="AB44" i="13"/>
  <c r="W44" i="13"/>
  <c r="AC44" i="13"/>
  <c r="Z44" i="13"/>
  <c r="V44" i="13"/>
  <c r="AE44" i="13"/>
  <c r="AD44" i="13"/>
  <c r="X44" i="13"/>
  <c r="U44" i="13"/>
  <c r="T22" i="5"/>
  <c r="R52" i="12"/>
  <c r="R59" i="12" s="1"/>
  <c r="N107" i="12"/>
  <c r="N109" i="12" s="1"/>
  <c r="AC29" i="13"/>
  <c r="AB53" i="13"/>
  <c r="Y61" i="13"/>
  <c r="Y33" i="13"/>
  <c r="Y31" i="13"/>
  <c r="Y59" i="13"/>
  <c r="Y47" i="13"/>
  <c r="AE59" i="13"/>
  <c r="AE47" i="13"/>
  <c r="AE31" i="13"/>
  <c r="AE48" i="13"/>
  <c r="AE34" i="13"/>
  <c r="AE49" i="13"/>
  <c r="AE50" i="13"/>
  <c r="AE33" i="13"/>
  <c r="AE45" i="13"/>
  <c r="AE62" i="13"/>
  <c r="W102" i="12"/>
  <c r="U108" i="12"/>
  <c r="AD108" i="12"/>
  <c r="V108" i="12"/>
  <c r="S108" i="12"/>
  <c r="X108" i="12"/>
  <c r="W108" i="12"/>
  <c r="M108" i="12"/>
  <c r="AC108" i="12"/>
  <c r="O108" i="12"/>
  <c r="N108" i="12"/>
  <c r="AE108" i="12"/>
  <c r="AA108" i="12"/>
  <c r="R108" i="12"/>
  <c r="K108" i="12"/>
  <c r="Z108" i="12"/>
  <c r="X35" i="13"/>
  <c r="S43" i="1"/>
  <c r="G9" i="12"/>
  <c r="AD30" i="13"/>
  <c r="X204" i="13"/>
  <c r="N55" i="12"/>
  <c r="U49" i="13"/>
  <c r="U33" i="13"/>
  <c r="U35" i="13"/>
  <c r="U48" i="13"/>
  <c r="U36" i="13"/>
  <c r="U31" i="13"/>
  <c r="U34" i="13"/>
  <c r="U59" i="13"/>
  <c r="U53" i="13"/>
  <c r="AF108" i="12"/>
  <c r="AA107" i="12"/>
  <c r="P15" i="12"/>
  <c r="AE102" i="12"/>
  <c r="U51" i="12"/>
  <c r="S51" i="12"/>
  <c r="Q49" i="12"/>
  <c r="T49" i="12"/>
  <c r="S7" i="1"/>
  <c r="O49" i="12"/>
  <c r="E8" i="1"/>
  <c r="P108" i="12"/>
  <c r="R102" i="12"/>
  <c r="O104" i="12"/>
  <c r="R91" i="5"/>
  <c r="T91" i="5" s="1"/>
  <c r="AA52" i="12"/>
  <c r="AD43" i="13"/>
  <c r="V15" i="12"/>
  <c r="AD102" i="12"/>
  <c r="P47" i="12"/>
  <c r="U28" i="13"/>
  <c r="AE71" i="13"/>
  <c r="AC71" i="13"/>
  <c r="H8" i="1"/>
  <c r="X61" i="13"/>
  <c r="N15" i="12"/>
  <c r="AH102" i="12"/>
  <c r="C18" i="12"/>
  <c r="M19" i="12" s="1"/>
  <c r="N104" i="12"/>
  <c r="K21" i="13"/>
  <c r="W48" i="13"/>
  <c r="AD51" i="13"/>
  <c r="L51" i="12"/>
  <c r="L47" i="12"/>
  <c r="P49" i="12"/>
  <c r="AC76" i="13"/>
  <c r="CM92" i="12"/>
  <c r="M75" i="13" s="1"/>
  <c r="V71" i="13"/>
  <c r="AB71" i="13"/>
  <c r="M102" i="12"/>
  <c r="R104" i="12"/>
  <c r="W32" i="13"/>
  <c r="AF51" i="13"/>
  <c r="W34" i="13"/>
  <c r="AE40" i="13"/>
  <c r="Z40" i="13"/>
  <c r="W40" i="13"/>
  <c r="AB40" i="13"/>
  <c r="AA40" i="13"/>
  <c r="Y40" i="13"/>
  <c r="X40" i="13"/>
  <c r="X73" i="13"/>
  <c r="AA73" i="13"/>
  <c r="W73" i="13"/>
  <c r="AD73" i="13"/>
  <c r="AF73" i="13"/>
  <c r="N49" i="12"/>
  <c r="E50" i="1"/>
  <c r="P41" i="12"/>
  <c r="X57" i="13"/>
  <c r="V73" i="13"/>
  <c r="X70" i="13"/>
  <c r="AC78" i="13"/>
  <c r="Q102" i="12"/>
  <c r="CM73" i="12"/>
  <c r="M51" i="13" s="1"/>
  <c r="U29" i="13"/>
  <c r="W39" i="13"/>
  <c r="U45" i="13"/>
  <c r="X34" i="13"/>
  <c r="V55" i="13"/>
  <c r="U55" i="13"/>
  <c r="AE55" i="13"/>
  <c r="Z55" i="13"/>
  <c r="W55" i="13"/>
  <c r="X55" i="13"/>
  <c r="AB55" i="13"/>
  <c r="AA55" i="13"/>
  <c r="Y55" i="13"/>
  <c r="AE52" i="12"/>
  <c r="AD76" i="13"/>
  <c r="AC75" i="13"/>
  <c r="Y102" i="12"/>
  <c r="V46" i="13"/>
  <c r="L108" i="12"/>
  <c r="V45" i="13"/>
  <c r="AD48" i="13"/>
  <c r="V62" i="13"/>
  <c r="AF28" i="13"/>
  <c r="AE28" i="13"/>
  <c r="AC28" i="13"/>
  <c r="AA28" i="13"/>
  <c r="V28" i="13"/>
  <c r="AD28" i="13"/>
  <c r="Z28" i="13"/>
  <c r="AB28" i="13"/>
  <c r="Y28" i="13"/>
  <c r="X28" i="13"/>
  <c r="W28" i="13"/>
  <c r="W42" i="13"/>
  <c r="U42" i="13"/>
  <c r="AE42" i="13"/>
  <c r="AF42" i="13"/>
  <c r="AD42" i="13"/>
  <c r="AB42" i="13"/>
  <c r="AA42" i="13"/>
  <c r="Z42" i="13"/>
  <c r="Y42" i="13"/>
  <c r="X42" i="13"/>
  <c r="X56" i="13"/>
  <c r="W56" i="13"/>
  <c r="V56" i="13"/>
  <c r="U56" i="13"/>
  <c r="AD56" i="13"/>
  <c r="AF56" i="13"/>
  <c r="AC56" i="13"/>
  <c r="N51" i="12"/>
  <c r="E8" i="5"/>
  <c r="E3" i="5" s="1"/>
  <c r="AG107" i="12"/>
  <c r="V52" i="12"/>
  <c r="V59" i="12" s="1"/>
  <c r="O15" i="12"/>
  <c r="W30" i="13"/>
  <c r="K103" i="12"/>
  <c r="V103" i="12"/>
  <c r="S31" i="12"/>
  <c r="S31" i="11" s="1"/>
  <c r="Y103" i="12"/>
  <c r="AG103" i="12"/>
  <c r="Z103" i="12"/>
  <c r="P31" i="12"/>
  <c r="P31" i="11" s="1"/>
  <c r="T31" i="12"/>
  <c r="T31" i="11" s="1"/>
  <c r="AD103" i="12"/>
  <c r="R31" i="12"/>
  <c r="R31" i="11" s="1"/>
  <c r="AE103" i="12"/>
  <c r="U31" i="12"/>
  <c r="U31" i="11" s="1"/>
  <c r="AF103" i="12"/>
  <c r="V31" i="12"/>
  <c r="V31" i="11" s="1"/>
  <c r="Q103" i="12"/>
  <c r="P103" i="12"/>
  <c r="AH103" i="12"/>
  <c r="AG102" i="12"/>
  <c r="CM69" i="12"/>
  <c r="M47" i="13" s="1"/>
  <c r="AB108" i="12"/>
  <c r="AB29" i="13"/>
  <c r="AF32" i="13"/>
  <c r="U37" i="13"/>
  <c r="AA39" i="13"/>
  <c r="AC42" i="13"/>
  <c r="X45" i="13"/>
  <c r="AB56" i="13"/>
  <c r="AC34" i="13"/>
  <c r="Y30" i="13"/>
  <c r="U30" i="13"/>
  <c r="AC30" i="13"/>
  <c r="V58" i="13"/>
  <c r="AB58" i="13"/>
  <c r="X58" i="13"/>
  <c r="W58" i="13"/>
  <c r="AC58" i="13"/>
  <c r="AD58" i="13"/>
  <c r="AE58" i="13"/>
  <c r="Y58" i="13"/>
  <c r="W76" i="13"/>
  <c r="AE76" i="13"/>
  <c r="V76" i="13"/>
  <c r="AB76" i="13"/>
  <c r="Y107" i="12"/>
  <c r="W29" i="13"/>
  <c r="AA30" i="13"/>
  <c r="L102" i="12"/>
  <c r="CM62" i="12"/>
  <c r="M40" i="13" s="1"/>
  <c r="CM49" i="12"/>
  <c r="M28" i="13" s="1"/>
  <c r="AG104" i="12"/>
  <c r="CM67" i="12"/>
  <c r="M45" i="13" s="1"/>
  <c r="V58" i="12"/>
  <c r="Y91" i="12"/>
  <c r="AA91" i="12"/>
  <c r="U58" i="12"/>
  <c r="T7" i="5"/>
  <c r="Q91" i="12"/>
  <c r="U91" i="12"/>
  <c r="R58" i="12"/>
  <c r="Z91" i="12"/>
  <c r="M91" i="12"/>
  <c r="K91" i="12"/>
  <c r="P58" i="12"/>
  <c r="V91" i="12"/>
  <c r="AD91" i="12"/>
  <c r="AG91" i="12"/>
  <c r="E11" i="5"/>
  <c r="H8" i="5"/>
  <c r="M58" i="12"/>
  <c r="M57" i="12" s="1"/>
  <c r="W203" i="13" s="1"/>
  <c r="Q58" i="12"/>
  <c r="V33" i="13"/>
  <c r="V37" i="13"/>
  <c r="AF39" i="13"/>
  <c r="U43" i="13"/>
  <c r="Z49" i="13"/>
  <c r="R49" i="12"/>
  <c r="E23" i="5"/>
  <c r="R47" i="12"/>
  <c r="AF91" i="12"/>
  <c r="M52" i="12"/>
  <c r="M59" i="12" s="1"/>
  <c r="K51" i="12"/>
  <c r="AJ51" i="12" s="1"/>
  <c r="X62" i="13"/>
  <c r="AD72" i="13"/>
  <c r="Q31" i="12"/>
  <c r="Q31" i="11" s="1"/>
  <c r="AA29" i="13"/>
  <c r="AE30" i="13"/>
  <c r="L31" i="12"/>
  <c r="L31" i="11" s="1"/>
  <c r="O102" i="12"/>
  <c r="R44" i="1"/>
  <c r="X104" i="12"/>
  <c r="K58" i="12"/>
  <c r="R107" i="12"/>
  <c r="R109" i="12" s="1"/>
  <c r="P96" i="12"/>
  <c r="P7" i="12" s="1"/>
  <c r="R15" i="12"/>
  <c r="U96" i="12"/>
  <c r="U7" i="12" s="1"/>
  <c r="Q15" i="12"/>
  <c r="S96" i="12"/>
  <c r="S7" i="12" s="1"/>
  <c r="Q96" i="12"/>
  <c r="Q7" i="12" s="1"/>
  <c r="K15" i="12"/>
  <c r="C15" i="12" s="1"/>
  <c r="L15" i="12"/>
  <c r="E26" i="5"/>
  <c r="X30" i="13"/>
  <c r="AA33" i="13"/>
  <c r="W37" i="13"/>
  <c r="U40" i="13"/>
  <c r="X43" i="13"/>
  <c r="V50" i="13"/>
  <c r="U54" i="13"/>
  <c r="V59" i="13"/>
  <c r="V70" i="13"/>
  <c r="AA46" i="13"/>
  <c r="AE32" i="13"/>
  <c r="AB32" i="13"/>
  <c r="Y32" i="13"/>
  <c r="Z32" i="13"/>
  <c r="X32" i="13"/>
  <c r="V32" i="13"/>
  <c r="Y46" i="13"/>
  <c r="X46" i="13"/>
  <c r="W46" i="13"/>
  <c r="U46" i="13"/>
  <c r="AF46" i="13"/>
  <c r="AD46" i="13"/>
  <c r="AE46" i="13"/>
  <c r="V60" i="13"/>
  <c r="U60" i="13"/>
  <c r="AE60" i="13"/>
  <c r="AA60" i="13"/>
  <c r="X60" i="13"/>
  <c r="AD60" i="13"/>
  <c r="AC60" i="13"/>
  <c r="Z60" i="13"/>
  <c r="AD78" i="13"/>
  <c r="W78" i="13"/>
  <c r="AF78" i="13"/>
  <c r="Z78" i="13"/>
  <c r="AE78" i="13"/>
  <c r="Z50" i="13"/>
  <c r="Z53" i="13"/>
  <c r="Z36" i="13"/>
  <c r="Z48" i="13"/>
  <c r="Z39" i="13"/>
  <c r="Z33" i="13"/>
  <c r="Z59" i="13"/>
  <c r="Z31" i="13"/>
  <c r="Z47" i="13"/>
  <c r="Z62" i="13"/>
  <c r="U71" i="13"/>
  <c r="V72" i="12"/>
  <c r="M48" i="1"/>
  <c r="K75" i="12"/>
  <c r="V76" i="12"/>
  <c r="K76" i="12"/>
  <c r="K72" i="12"/>
  <c r="CM153" i="12" s="1"/>
  <c r="M136" i="13" s="1"/>
  <c r="U72" i="13"/>
  <c r="C24" i="12"/>
  <c r="F6" i="12" s="1"/>
  <c r="Y75" i="13"/>
  <c r="AF59" i="13"/>
  <c r="AF34" i="13"/>
  <c r="AF45" i="13"/>
  <c r="AF33" i="13"/>
  <c r="Z61" i="13"/>
  <c r="C26" i="12"/>
  <c r="W49" i="13"/>
  <c r="W35" i="13"/>
  <c r="W36" i="13"/>
  <c r="W53" i="13"/>
  <c r="W47" i="13"/>
  <c r="Y36" i="13"/>
  <c r="Y50" i="13"/>
  <c r="CM88" i="12"/>
  <c r="M71" i="13" s="1"/>
  <c r="S15" i="12"/>
  <c r="AE39" i="13"/>
  <c r="AC39" i="13"/>
  <c r="AF53" i="13"/>
  <c r="AE53" i="13"/>
  <c r="AD53" i="13"/>
  <c r="AC53" i="13"/>
  <c r="AA53" i="13"/>
  <c r="U50" i="13"/>
  <c r="W50" i="13"/>
  <c r="X50" i="13"/>
  <c r="W61" i="13"/>
  <c r="AJ49" i="12"/>
  <c r="CM128" i="12"/>
  <c r="M111" i="13" s="1"/>
  <c r="CM149" i="12"/>
  <c r="M132" i="13" s="1"/>
  <c r="CM133" i="12"/>
  <c r="M116" i="13" s="1"/>
  <c r="CM142" i="12"/>
  <c r="M125" i="13" s="1"/>
  <c r="Y77" i="13"/>
  <c r="N57" i="12"/>
  <c r="X203" i="13" s="1"/>
  <c r="Y74" i="13"/>
  <c r="W204" i="13"/>
  <c r="O19" i="12"/>
  <c r="Y76" i="13"/>
  <c r="CM124" i="12"/>
  <c r="M107" i="13" s="1"/>
  <c r="CM152" i="12"/>
  <c r="M135" i="13" s="1"/>
  <c r="CM136" i="12"/>
  <c r="M119" i="13" s="1"/>
  <c r="CM157" i="12"/>
  <c r="M140" i="13" s="1"/>
  <c r="CM141" i="12"/>
  <c r="M124" i="13" s="1"/>
  <c r="Y73" i="13"/>
  <c r="Y70" i="13"/>
  <c r="U78" i="13"/>
  <c r="C58" i="12" l="1"/>
  <c r="AA204" i="13"/>
  <c r="Q57" i="12"/>
  <c r="AA203" i="13" s="1"/>
  <c r="Q55" i="12"/>
  <c r="CM150" i="12"/>
  <c r="M133" i="13" s="1"/>
  <c r="C52" i="12"/>
  <c r="C59" i="12" s="1"/>
  <c r="AJ52" i="12"/>
  <c r="K59" i="12"/>
  <c r="CM137" i="12"/>
  <c r="M120" i="13" s="1"/>
  <c r="V57" i="12"/>
  <c r="AF203" i="13" s="1"/>
  <c r="V55" i="12"/>
  <c r="AF204" i="13"/>
  <c r="M55" i="12"/>
  <c r="V19" i="12"/>
  <c r="P19" i="12"/>
  <c r="K19" i="12"/>
  <c r="S19" i="12"/>
  <c r="Q19" i="12"/>
  <c r="T19" i="12"/>
  <c r="R19" i="12"/>
  <c r="U19" i="12"/>
  <c r="N19" i="12"/>
  <c r="L19" i="12"/>
  <c r="R57" i="12"/>
  <c r="AB203" i="13" s="1"/>
  <c r="R55" i="12"/>
  <c r="AB204" i="13"/>
  <c r="C49" i="12"/>
  <c r="CM134" i="12"/>
  <c r="M117" i="13" s="1"/>
  <c r="CM118" i="12"/>
  <c r="M101" i="13" s="1"/>
  <c r="CM100" i="12"/>
  <c r="M83" i="13" s="1"/>
  <c r="CM144" i="12"/>
  <c r="M127" i="13" s="1"/>
  <c r="CM116" i="12"/>
  <c r="M99" i="13" s="1"/>
  <c r="CM115" i="12"/>
  <c r="M98" i="13" s="1"/>
  <c r="CM159" i="12"/>
  <c r="M142" i="13" s="1"/>
  <c r="CM126" i="12"/>
  <c r="M109" i="13" s="1"/>
  <c r="CM110" i="12"/>
  <c r="M93" i="13" s="1"/>
  <c r="CM107" i="12"/>
  <c r="M90" i="13" s="1"/>
  <c r="CM125" i="12"/>
  <c r="M108" i="13" s="1"/>
  <c r="CM108" i="12"/>
  <c r="M91" i="13" s="1"/>
  <c r="CM105" i="12"/>
  <c r="M88" i="13" s="1"/>
  <c r="CM123" i="12"/>
  <c r="M106" i="13" s="1"/>
  <c r="CM103" i="12"/>
  <c r="M86" i="13" s="1"/>
  <c r="CM106" i="12"/>
  <c r="M89" i="13" s="1"/>
  <c r="CM122" i="12"/>
  <c r="M105" i="13" s="1"/>
  <c r="CM104" i="12"/>
  <c r="M87" i="13" s="1"/>
  <c r="CM101" i="12"/>
  <c r="M84" i="13" s="1"/>
  <c r="CM161" i="12"/>
  <c r="M144" i="13" s="1"/>
  <c r="CM98" i="12"/>
  <c r="M81" i="13" s="1"/>
  <c r="CM151" i="12"/>
  <c r="M134" i="13" s="1"/>
  <c r="CM140" i="12"/>
  <c r="M123" i="13" s="1"/>
  <c r="CM131" i="12"/>
  <c r="M114" i="13" s="1"/>
  <c r="CM120" i="12"/>
  <c r="M103" i="13" s="1"/>
  <c r="CM113" i="12"/>
  <c r="M96" i="13" s="1"/>
  <c r="CM130" i="12"/>
  <c r="M113" i="13" s="1"/>
  <c r="CM109" i="12"/>
  <c r="M92" i="13" s="1"/>
  <c r="CM146" i="12"/>
  <c r="M129" i="13" s="1"/>
  <c r="CM154" i="12"/>
  <c r="M137" i="13" s="1"/>
  <c r="CM97" i="12"/>
  <c r="M80" i="13" s="1"/>
  <c r="CM114" i="12"/>
  <c r="M97" i="13" s="1"/>
  <c r="CM112" i="12"/>
  <c r="M95" i="13" s="1"/>
  <c r="CM145" i="12"/>
  <c r="M128" i="13" s="1"/>
  <c r="CM96" i="12"/>
  <c r="M79" i="13" s="1"/>
  <c r="CM156" i="12"/>
  <c r="M139" i="13" s="1"/>
  <c r="CM147" i="12"/>
  <c r="M130" i="13" s="1"/>
  <c r="CM119" i="12"/>
  <c r="M102" i="13" s="1"/>
  <c r="CM135" i="12"/>
  <c r="M118" i="13" s="1"/>
  <c r="CM143" i="12"/>
  <c r="M126" i="13" s="1"/>
  <c r="CM121" i="12"/>
  <c r="M104" i="13" s="1"/>
  <c r="CM139" i="12"/>
  <c r="M122" i="13" s="1"/>
  <c r="CM155" i="12"/>
  <c r="M138" i="13" s="1"/>
  <c r="CM117" i="12"/>
  <c r="M100" i="13" s="1"/>
  <c r="CM111" i="12"/>
  <c r="M94" i="13" s="1"/>
  <c r="CM138" i="12"/>
  <c r="M121" i="13" s="1"/>
  <c r="CM99" i="12"/>
  <c r="M82" i="13" s="1"/>
  <c r="CM127" i="12"/>
  <c r="M110" i="13" s="1"/>
  <c r="CM129" i="12"/>
  <c r="M112" i="13" s="1"/>
  <c r="CM102" i="12"/>
  <c r="M85" i="13" s="1"/>
  <c r="CM132" i="12"/>
  <c r="M115" i="13" s="1"/>
  <c r="CM148" i="12"/>
  <c r="M131" i="13" s="1"/>
  <c r="P57" i="12"/>
  <c r="Z203" i="13" s="1"/>
  <c r="P55" i="12"/>
  <c r="Z204" i="13"/>
  <c r="J34" i="12"/>
  <c r="AI34" i="12"/>
  <c r="E44" i="1"/>
  <c r="E68" i="1"/>
  <c r="AJ15" i="12"/>
  <c r="C41" i="12"/>
  <c r="CM160" i="12"/>
  <c r="M143" i="13" s="1"/>
  <c r="U57" i="12"/>
  <c r="AE203" i="13" s="1"/>
  <c r="U55" i="12"/>
  <c r="AE204" i="13"/>
  <c r="AB78" i="13"/>
  <c r="AB74" i="13"/>
  <c r="AB77" i="13"/>
  <c r="AB72" i="13"/>
  <c r="C31" i="12"/>
  <c r="AB73" i="13"/>
  <c r="C47" i="12"/>
  <c r="C51" i="12"/>
  <c r="K55" i="12"/>
  <c r="U204" i="13"/>
  <c r="K57" i="12"/>
  <c r="U203" i="13" s="1"/>
  <c r="T9" i="12"/>
  <c r="P9" i="12"/>
  <c r="AQ3" i="12"/>
  <c r="U9" i="12"/>
  <c r="L9" i="12"/>
  <c r="V9" i="12"/>
  <c r="Q9" i="12"/>
  <c r="M9" i="12"/>
  <c r="R9" i="12"/>
  <c r="N9" i="12"/>
  <c r="O9" i="12"/>
  <c r="K9" i="12"/>
  <c r="CM158" i="12"/>
  <c r="M141" i="13" s="1"/>
  <c r="S9" i="12"/>
  <c r="S77" i="12"/>
  <c r="S17" i="12"/>
  <c r="S10" i="12" s="1"/>
  <c r="S67" i="12"/>
  <c r="K17" i="12" l="1"/>
  <c r="K10" i="12" s="1"/>
  <c r="K77" i="12"/>
  <c r="K67" i="12"/>
  <c r="AJ59" i="12"/>
  <c r="U1" i="12"/>
  <c r="M17" i="12"/>
  <c r="M10" i="12" s="1"/>
  <c r="M67" i="12"/>
  <c r="M77" i="12"/>
  <c r="V77" i="12"/>
  <c r="V67" i="12"/>
  <c r="V17" i="12"/>
  <c r="V10" i="12" s="1"/>
  <c r="L77" i="12"/>
  <c r="L67" i="12"/>
  <c r="L17" i="12"/>
  <c r="L10" i="12" s="1"/>
  <c r="U77" i="12"/>
  <c r="U67" i="12"/>
  <c r="U17" i="12"/>
  <c r="U10" i="12" s="1"/>
  <c r="O67" i="12"/>
  <c r="O17" i="12"/>
  <c r="O10" i="12" s="1"/>
  <c r="O77" i="12"/>
  <c r="N67" i="12"/>
  <c r="N17" i="12"/>
  <c r="N10" i="12" s="1"/>
  <c r="N77" i="12"/>
  <c r="R77" i="12"/>
  <c r="R67" i="12"/>
  <c r="R17" i="12"/>
  <c r="R10" i="12" s="1"/>
  <c r="Q77" i="12"/>
  <c r="Q17" i="12"/>
  <c r="Q10" i="12" s="1"/>
  <c r="Q67" i="12"/>
  <c r="P77" i="12"/>
  <c r="P67" i="12"/>
  <c r="P17" i="12"/>
  <c r="P10" i="12" s="1"/>
  <c r="T17" i="12"/>
  <c r="T10" i="12" s="1"/>
  <c r="T67" i="12"/>
  <c r="T77" i="12"/>
  <c r="C19" i="12"/>
  <c r="AJ18" i="12" s="1"/>
  <c r="CZ81" i="12"/>
  <c r="CZ84" i="12"/>
  <c r="S68" i="12"/>
  <c r="CZ83" i="12"/>
  <c r="CZ82" i="12"/>
  <c r="CZ85" i="12"/>
  <c r="CZ86" i="12"/>
  <c r="CW86" i="12" l="1"/>
  <c r="CW82" i="12"/>
  <c r="P68" i="12"/>
  <c r="CW84" i="12"/>
  <c r="CW85" i="12"/>
  <c r="CW81" i="12"/>
  <c r="CW83" i="12"/>
  <c r="CT85" i="12"/>
  <c r="CT82" i="12"/>
  <c r="CT86" i="12"/>
  <c r="CT84" i="12"/>
  <c r="CT83" i="12"/>
  <c r="M68" i="12"/>
  <c r="CT81" i="12"/>
  <c r="CV84" i="12"/>
  <c r="CV81" i="12"/>
  <c r="CV83" i="12"/>
  <c r="CV85" i="12"/>
  <c r="O68" i="12"/>
  <c r="CV82" i="12"/>
  <c r="CV86" i="12"/>
  <c r="CX86" i="12"/>
  <c r="CX85" i="12"/>
  <c r="CX81" i="12"/>
  <c r="CX83" i="12"/>
  <c r="CX84" i="12"/>
  <c r="Q68" i="12"/>
  <c r="CX82" i="12"/>
  <c r="DB84" i="12"/>
  <c r="DB82" i="12"/>
  <c r="DB85" i="12"/>
  <c r="DB81" i="12"/>
  <c r="DB83" i="12"/>
  <c r="DB86" i="12"/>
  <c r="U68" i="12"/>
  <c r="AJ81" i="12" s="1"/>
  <c r="AK81" i="12" s="1"/>
  <c r="AL81" i="12" s="1"/>
  <c r="CR83" i="12"/>
  <c r="CR82" i="12"/>
  <c r="CR81" i="12"/>
  <c r="K68" i="12"/>
  <c r="AJ68" i="12" s="1"/>
  <c r="CR86" i="12"/>
  <c r="CR85" i="12"/>
  <c r="CR84" i="12"/>
  <c r="DC86" i="12"/>
  <c r="DC84" i="12"/>
  <c r="V68" i="12"/>
  <c r="DC81" i="12"/>
  <c r="DC83" i="12"/>
  <c r="DC82" i="12"/>
  <c r="DC85" i="12"/>
  <c r="AJ10" i="12"/>
  <c r="CY84" i="12"/>
  <c r="CY86" i="12"/>
  <c r="R68" i="12"/>
  <c r="CY81" i="12"/>
  <c r="CY82" i="12"/>
  <c r="CY83" i="12"/>
  <c r="CY85" i="12"/>
  <c r="DA85" i="12"/>
  <c r="DA82" i="12"/>
  <c r="DA81" i="12"/>
  <c r="DA86" i="12"/>
  <c r="T68" i="12"/>
  <c r="DA83" i="12"/>
  <c r="DA84" i="12"/>
  <c r="CU85" i="12"/>
  <c r="CU86" i="12"/>
  <c r="CU81" i="12"/>
  <c r="CU82" i="12"/>
  <c r="CU84" i="12"/>
  <c r="CU83" i="12"/>
  <c r="N68" i="12"/>
  <c r="N1" i="12"/>
  <c r="P8" i="12"/>
  <c r="U8" i="12"/>
  <c r="Q8" i="12"/>
  <c r="M8" i="12"/>
  <c r="K8" i="12"/>
  <c r="T8" i="12"/>
  <c r="N8" i="12"/>
  <c r="L8" i="12"/>
  <c r="O8" i="12"/>
  <c r="R8" i="12"/>
  <c r="V8" i="12"/>
  <c r="S8" i="12"/>
  <c r="CS81" i="12"/>
  <c r="CS84" i="12"/>
  <c r="CS86" i="12"/>
  <c r="CS83" i="12"/>
  <c r="L68" i="12"/>
  <c r="CS82" i="12"/>
  <c r="CS85" i="12"/>
  <c r="V65" i="12" l="1"/>
  <c r="AF2" i="13"/>
  <c r="O14" i="13"/>
  <c r="O7" i="13"/>
  <c r="O65" i="12"/>
  <c r="Y2" i="13"/>
  <c r="Q65" i="12"/>
  <c r="O9" i="13"/>
  <c r="AA2" i="13"/>
  <c r="O13" i="13"/>
  <c r="AE2" i="13"/>
  <c r="U65" i="12"/>
  <c r="O8" i="13"/>
  <c r="Z2" i="13"/>
  <c r="P65" i="12"/>
  <c r="V2" i="13"/>
  <c r="O4" i="13"/>
  <c r="L65" i="12"/>
  <c r="AB2" i="13"/>
  <c r="O10" i="13"/>
  <c r="R65" i="12"/>
  <c r="C68" i="12"/>
  <c r="N65" i="12"/>
  <c r="X2" i="13"/>
  <c r="O6" i="13"/>
  <c r="T65" i="12"/>
  <c r="AD2" i="13"/>
  <c r="O12" i="13"/>
  <c r="K65" i="12"/>
  <c r="AQ6" i="12"/>
  <c r="U2" i="13"/>
  <c r="O3" i="13"/>
  <c r="O5" i="13"/>
  <c r="W2" i="13"/>
  <c r="M65" i="12"/>
  <c r="S65" i="12"/>
  <c r="O11" i="13"/>
  <c r="AC2" i="13"/>
  <c r="L12" i="13" l="1"/>
  <c r="G12" i="13"/>
  <c r="P12" i="13"/>
  <c r="G8" i="13"/>
  <c r="P8" i="13"/>
  <c r="L8" i="13"/>
  <c r="G6" i="13"/>
  <c r="P6" i="13"/>
  <c r="L6" i="13"/>
  <c r="G13" i="13"/>
  <c r="P13" i="13"/>
  <c r="L13" i="13"/>
  <c r="P11" i="13"/>
  <c r="G11" i="13"/>
  <c r="K11" i="13" s="1"/>
  <c r="L11" i="13"/>
  <c r="P9" i="13"/>
  <c r="L9" i="13"/>
  <c r="G9" i="13"/>
  <c r="L5" i="13"/>
  <c r="P5" i="13"/>
  <c r="G5" i="13"/>
  <c r="K5" i="13" s="1"/>
  <c r="P3" i="13"/>
  <c r="L3" i="13"/>
  <c r="G3" i="13"/>
  <c r="K3" i="13" s="1"/>
  <c r="AI30" i="11"/>
  <c r="H30" i="11"/>
  <c r="G7" i="13"/>
  <c r="K7" i="13" s="1"/>
  <c r="P7" i="13"/>
  <c r="L7" i="13"/>
  <c r="P4" i="13"/>
  <c r="L4" i="13"/>
  <c r="G4" i="13"/>
  <c r="R6" i="12"/>
  <c r="K4" i="12"/>
  <c r="P10" i="13"/>
  <c r="L10" i="13"/>
  <c r="G10" i="13"/>
  <c r="K10" i="13" s="1"/>
  <c r="G14" i="13"/>
  <c r="P14" i="13"/>
  <c r="L14" i="13"/>
  <c r="C65" i="12"/>
  <c r="AJ65" i="12"/>
  <c r="N6" i="12"/>
  <c r="K14" i="13" l="1"/>
  <c r="AD5" i="13"/>
  <c r="AE5" i="13"/>
  <c r="AC5" i="13"/>
  <c r="V5" i="13"/>
  <c r="AB5" i="13"/>
  <c r="X5" i="13"/>
  <c r="AA5" i="13"/>
  <c r="U5" i="13"/>
  <c r="AF5" i="13"/>
  <c r="Y5" i="13"/>
  <c r="Z5" i="13"/>
  <c r="M5" i="13"/>
  <c r="W5" i="13"/>
  <c r="K4" i="13"/>
  <c r="K9" i="13"/>
  <c r="K8" i="13"/>
  <c r="Z3" i="13"/>
  <c r="W3" i="13"/>
  <c r="AE3" i="13"/>
  <c r="Y3" i="13"/>
  <c r="AB3" i="13"/>
  <c r="M3" i="13"/>
  <c r="X3" i="13"/>
  <c r="V3" i="13"/>
  <c r="AC3" i="13"/>
  <c r="AA3" i="13"/>
  <c r="U3" i="13"/>
  <c r="AD3" i="13"/>
  <c r="AF3" i="13"/>
  <c r="V10" i="13"/>
  <c r="AB10" i="13"/>
  <c r="AD10" i="13"/>
  <c r="Y10" i="13"/>
  <c r="AE10" i="13"/>
  <c r="AA10" i="13"/>
  <c r="X10" i="13"/>
  <c r="AF10" i="13"/>
  <c r="M10" i="13"/>
  <c r="U10" i="13"/>
  <c r="Z10" i="13"/>
  <c r="AC10" i="13"/>
  <c r="W10" i="13"/>
  <c r="Y8" i="13"/>
  <c r="AD8" i="13"/>
  <c r="V8" i="13"/>
  <c r="X8" i="13"/>
  <c r="AC8" i="13"/>
  <c r="AE8" i="13"/>
  <c r="AB8" i="13"/>
  <c r="W8" i="13"/>
  <c r="AA8" i="13"/>
  <c r="M8" i="13"/>
  <c r="AF8" i="13"/>
  <c r="Z8" i="13"/>
  <c r="U8" i="13"/>
  <c r="W9" i="13"/>
  <c r="AF9" i="13"/>
  <c r="AD9" i="13"/>
  <c r="AE9" i="13"/>
  <c r="AC9" i="13"/>
  <c r="Y9" i="13"/>
  <c r="AA9" i="13"/>
  <c r="Z9" i="13"/>
  <c r="X9" i="13"/>
  <c r="AB9" i="13"/>
  <c r="M9" i="13"/>
  <c r="U9" i="13"/>
  <c r="V9" i="13"/>
  <c r="K12" i="13"/>
  <c r="AB14" i="13"/>
  <c r="AD14" i="13"/>
  <c r="X14" i="13"/>
  <c r="Z14" i="13"/>
  <c r="AE14" i="13"/>
  <c r="AA14" i="13"/>
  <c r="V14" i="13"/>
  <c r="M14" i="13"/>
  <c r="W14" i="13"/>
  <c r="Y14" i="13"/>
  <c r="AF14" i="13"/>
  <c r="AC14" i="13"/>
  <c r="U14" i="13"/>
  <c r="Z13" i="13"/>
  <c r="X13" i="13"/>
  <c r="AB13" i="13"/>
  <c r="AE13" i="13"/>
  <c r="V13" i="13"/>
  <c r="AF13" i="13"/>
  <c r="W13" i="13"/>
  <c r="M13" i="13"/>
  <c r="U13" i="13"/>
  <c r="AD13" i="13"/>
  <c r="Y13" i="13"/>
  <c r="AA13" i="13"/>
  <c r="AC13" i="13"/>
  <c r="K13" i="13"/>
  <c r="Y6" i="13"/>
  <c r="AF6" i="13"/>
  <c r="M6" i="13"/>
  <c r="AC6" i="13"/>
  <c r="X6" i="13"/>
  <c r="U6" i="13"/>
  <c r="V6" i="13"/>
  <c r="AD6" i="13"/>
  <c r="W6" i="13"/>
  <c r="AE6" i="13"/>
  <c r="AA6" i="13"/>
  <c r="Z6" i="13"/>
  <c r="AB6" i="13"/>
  <c r="K6" i="13"/>
  <c r="U4" i="13"/>
  <c r="W4" i="13"/>
  <c r="Z4" i="13"/>
  <c r="V4" i="13"/>
  <c r="M4" i="13"/>
  <c r="X4" i="13"/>
  <c r="AD4" i="13"/>
  <c r="AE4" i="13"/>
  <c r="AC4" i="13"/>
  <c r="Y4" i="13"/>
  <c r="AB4" i="13"/>
  <c r="AA4" i="13"/>
  <c r="AF4" i="13"/>
  <c r="B3" i="13"/>
  <c r="V7" i="13"/>
  <c r="AF7" i="13"/>
  <c r="Z7" i="13"/>
  <c r="M7" i="13"/>
  <c r="W7" i="13"/>
  <c r="AB7" i="13"/>
  <c r="AC7" i="13"/>
  <c r="AD7" i="13"/>
  <c r="AE7" i="13"/>
  <c r="Y7" i="13"/>
  <c r="X7" i="13"/>
  <c r="AA7" i="13"/>
  <c r="U7" i="13"/>
  <c r="AC11" i="13"/>
  <c r="X11" i="13"/>
  <c r="AD11" i="13"/>
  <c r="U11" i="13"/>
  <c r="AE11" i="13"/>
  <c r="AA11" i="13"/>
  <c r="AF11" i="13"/>
  <c r="W11" i="13"/>
  <c r="AB11" i="13"/>
  <c r="V11" i="13"/>
  <c r="M11" i="13"/>
  <c r="Y11" i="13"/>
  <c r="Z11" i="13"/>
  <c r="V12" i="13"/>
  <c r="Y12" i="13"/>
  <c r="AE12" i="13"/>
  <c r="AC12" i="13"/>
  <c r="AB12" i="13"/>
  <c r="W12" i="13"/>
  <c r="AD12" i="13"/>
  <c r="M12" i="13"/>
  <c r="Z12" i="13"/>
  <c r="X12" i="13"/>
  <c r="AA12" i="13"/>
  <c r="U12" i="13"/>
  <c r="AF12" i="13"/>
  <c r="AA165" i="13" l="1" a="1"/>
  <c r="AA165" i="13" s="1"/>
  <c r="Q22" i="11" s="1"/>
  <c r="L162" i="13" a="1"/>
  <c r="L162" i="13" s="1"/>
  <c r="AE152" i="13" a="1"/>
  <c r="AE152" i="13" s="1"/>
  <c r="U9" i="11" s="1"/>
  <c r="S179" i="13" a="1"/>
  <c r="S179" i="13" s="1"/>
  <c r="I42" i="11" s="1"/>
  <c r="AS167" i="13" a="1"/>
  <c r="AS167" i="13" s="1"/>
  <c r="AI24" i="11" s="1"/>
  <c r="AT179" i="13" a="1"/>
  <c r="AT179" i="13" s="1"/>
  <c r="AJ42" i="11" s="1"/>
  <c r="S184" i="13" a="1"/>
  <c r="S184" i="13" s="1"/>
  <c r="I47" i="11" s="1"/>
  <c r="AS170" i="13" a="1"/>
  <c r="AS170" i="13" s="1"/>
  <c r="AI27" i="11" s="1"/>
  <c r="S149" i="13" a="1"/>
  <c r="S149" i="13" s="1"/>
  <c r="M178" i="13" a="1"/>
  <c r="M178" i="13" s="1"/>
  <c r="AB173" i="13" a="1"/>
  <c r="AB173" i="13" s="1"/>
  <c r="R36" i="11" s="1"/>
  <c r="U173" i="13" a="1"/>
  <c r="U173" i="13" s="1"/>
  <c r="K36" i="11" s="1"/>
  <c r="AB156" i="13" a="1"/>
  <c r="AB156" i="13" s="1"/>
  <c r="R13" i="11" s="1"/>
  <c r="AD150" i="13" a="1"/>
  <c r="AD150" i="13" s="1"/>
  <c r="T7" i="11" s="1"/>
  <c r="AD169" i="13" a="1"/>
  <c r="AD169" i="13" s="1"/>
  <c r="T26" i="11" s="1"/>
  <c r="Y178" i="13" a="1"/>
  <c r="Y178" i="13" s="1"/>
  <c r="O41" i="11" s="1"/>
  <c r="W160" i="13" a="1"/>
  <c r="W160" i="13" s="1"/>
  <c r="M17" i="11" s="1"/>
  <c r="AT166" i="13" a="1"/>
  <c r="AT166" i="13" s="1"/>
  <c r="AJ23" i="11" s="1"/>
  <c r="Y153" i="13" a="1"/>
  <c r="Y153" i="13" s="1"/>
  <c r="O10" i="11" s="1"/>
  <c r="AD182" i="13" a="1"/>
  <c r="AD182" i="13" s="1"/>
  <c r="T45" i="11" s="1"/>
  <c r="M168" i="13" a="1"/>
  <c r="M168" i="13" s="1"/>
  <c r="M175" i="13" a="1"/>
  <c r="M175" i="13" s="1"/>
  <c r="AU163" i="13" a="1"/>
  <c r="AU163" i="13" s="1"/>
  <c r="AK20" i="11" s="1"/>
  <c r="M180" i="13" a="1"/>
  <c r="M180" i="13" s="1"/>
  <c r="AB171" i="13" a="1"/>
  <c r="AB171" i="13" s="1"/>
  <c r="R28" i="11" s="1"/>
  <c r="X165" i="13" a="1"/>
  <c r="X165" i="13" s="1"/>
  <c r="N22" i="11" s="1"/>
  <c r="W183" i="13" a="1"/>
  <c r="W183" i="13" s="1"/>
  <c r="M46" i="11" s="1"/>
  <c r="AF149" i="13" a="1"/>
  <c r="AF149" i="13" s="1"/>
  <c r="AE164" i="13" a="1"/>
  <c r="AE164" i="13" s="1"/>
  <c r="U21" i="11" s="1"/>
  <c r="T162" i="13" a="1"/>
  <c r="T162" i="13" s="1"/>
  <c r="J19" i="11" s="1"/>
  <c r="AT173" i="13" a="1"/>
  <c r="AT173" i="13" s="1"/>
  <c r="AJ36" i="11" s="1"/>
  <c r="AB165" i="13" a="1"/>
  <c r="AB165" i="13" s="1"/>
  <c r="R22" i="11" s="1"/>
  <c r="AU177" i="13" a="1"/>
  <c r="AU177" i="13" s="1"/>
  <c r="AK40" i="11" s="1"/>
  <c r="U181" i="13" a="1"/>
  <c r="U181" i="13" s="1"/>
  <c r="K44" i="11" s="1"/>
  <c r="W178" i="13" a="1"/>
  <c r="W178" i="13" s="1"/>
  <c r="M41" i="11" s="1"/>
  <c r="X175" i="13" a="1"/>
  <c r="X175" i="13" s="1"/>
  <c r="N38" i="11" s="1"/>
  <c r="W182" i="13" a="1"/>
  <c r="W182" i="13" s="1"/>
  <c r="M45" i="11" s="1"/>
  <c r="AE171" i="13" a="1"/>
  <c r="AE171" i="13" s="1"/>
  <c r="U28" i="11" s="1"/>
  <c r="M151" i="13" a="1"/>
  <c r="M151" i="13" s="1"/>
  <c r="X179" i="13" a="1"/>
  <c r="X179" i="13" s="1"/>
  <c r="N42" i="11" s="1"/>
  <c r="AU176" i="13" a="1"/>
  <c r="AU176" i="13" s="1"/>
  <c r="AK39" i="11" s="1"/>
  <c r="AB151" i="13" a="1"/>
  <c r="AB151" i="13" s="1"/>
  <c r="R8" i="11" s="1"/>
  <c r="X166" i="13" a="1"/>
  <c r="X166" i="13" s="1"/>
  <c r="N23" i="11" s="1"/>
  <c r="U164" i="13" a="1"/>
  <c r="U164" i="13" s="1"/>
  <c r="K21" i="11" s="1"/>
  <c r="AF158" i="13" a="1"/>
  <c r="AF158" i="13" s="1"/>
  <c r="V15" i="11" s="1"/>
  <c r="U170" i="13" a="1"/>
  <c r="U170" i="13" s="1"/>
  <c r="K27" i="11" s="1"/>
  <c r="AU162" i="13" a="1"/>
  <c r="AU162" i="13" s="1"/>
  <c r="AK19" i="11" s="1"/>
  <c r="AC151" i="13" a="1"/>
  <c r="AC151" i="13" s="1"/>
  <c r="S8" i="11" s="1"/>
  <c r="M164" i="13" a="1"/>
  <c r="M164" i="13" s="1"/>
  <c r="AC166" i="13" a="1"/>
  <c r="AC166" i="13" s="1"/>
  <c r="S23" i="11" s="1"/>
  <c r="AB163" i="13" a="1"/>
  <c r="AB163" i="13" s="1"/>
  <c r="R20" i="11" s="1"/>
  <c r="M184" i="13" a="1"/>
  <c r="M184" i="13" s="1"/>
  <c r="AT149" i="13" a="1"/>
  <c r="AT149" i="13" s="1"/>
  <c r="AE176" i="13" a="1"/>
  <c r="AE176" i="13" s="1"/>
  <c r="U39" i="11" s="1"/>
  <c r="AE175" i="13" a="1"/>
  <c r="AE175" i="13" s="1"/>
  <c r="U38" i="11" s="1"/>
  <c r="AB150" i="13" a="1"/>
  <c r="AB150" i="13" s="1"/>
  <c r="R7" i="11" s="1"/>
  <c r="AA178" i="13" a="1"/>
  <c r="AA178" i="13" s="1"/>
  <c r="Q41" i="11" s="1"/>
  <c r="AS175" i="13" a="1"/>
  <c r="AS175" i="13" s="1"/>
  <c r="AI38" i="11" s="1"/>
  <c r="AF156" i="13" a="1"/>
  <c r="AF156" i="13" s="1"/>
  <c r="V13" i="11" s="1"/>
  <c r="AF170" i="13" a="1"/>
  <c r="AF170" i="13" s="1"/>
  <c r="V27" i="11" s="1"/>
  <c r="K165" i="13" a="1"/>
  <c r="K165" i="13" s="1"/>
  <c r="B21" i="13" s="1"/>
  <c r="W171" i="13" a="1"/>
  <c r="W171" i="13" s="1"/>
  <c r="M28" i="11" s="1"/>
  <c r="AC153" i="13" a="1"/>
  <c r="AC153" i="13" s="1"/>
  <c r="S10" i="11" s="1"/>
  <c r="M161" i="13" a="1"/>
  <c r="M161" i="13" s="1"/>
  <c r="V172" i="13" a="1"/>
  <c r="V172" i="13" s="1"/>
  <c r="L29" i="11" s="1"/>
  <c r="AA161" i="13" a="1"/>
  <c r="AA161" i="13" s="1"/>
  <c r="Q18" i="11" s="1"/>
  <c r="AU161" i="13" a="1"/>
  <c r="AU161" i="13" s="1"/>
  <c r="AK18" i="11" s="1"/>
  <c r="V175" i="13" a="1"/>
  <c r="V175" i="13" s="1"/>
  <c r="L38" i="11" s="1"/>
  <c r="AA175" i="13" a="1"/>
  <c r="AA175" i="13" s="1"/>
  <c r="Q38" i="11" s="1"/>
  <c r="Z180" i="13" a="1"/>
  <c r="Z180" i="13" s="1"/>
  <c r="P43" i="11" s="1"/>
  <c r="AS156" i="13" a="1"/>
  <c r="AS156" i="13" s="1"/>
  <c r="AI13" i="11" s="1"/>
  <c r="AS155" i="13" a="1"/>
  <c r="AS155" i="13" s="1"/>
  <c r="AI12" i="11" s="1"/>
  <c r="U183" i="13" a="1"/>
  <c r="U183" i="13" s="1"/>
  <c r="K46" i="11" s="1"/>
  <c r="S156" i="13" a="1"/>
  <c r="S156" i="13" s="1"/>
  <c r="I13" i="11" s="1"/>
  <c r="AE168" i="13" a="1"/>
  <c r="AE168" i="13" s="1"/>
  <c r="U25" i="11" s="1"/>
  <c r="S182" i="13" a="1"/>
  <c r="S182" i="13" s="1"/>
  <c r="I45" i="11" s="1"/>
  <c r="W151" i="13" a="1"/>
  <c r="W151" i="13" s="1"/>
  <c r="M8" i="11" s="1"/>
  <c r="AE149" i="13" a="1"/>
  <c r="AE149" i="13" s="1"/>
  <c r="AD155" i="13" a="1"/>
  <c r="AD155" i="13" s="1"/>
  <c r="T12" i="11" s="1"/>
  <c r="W168" i="13" a="1"/>
  <c r="W168" i="13" s="1"/>
  <c r="M25" i="11" s="1"/>
  <c r="Y156" i="13" a="1"/>
  <c r="Y156" i="13" s="1"/>
  <c r="O13" i="11" s="1"/>
  <c r="Z162" i="13" a="1"/>
  <c r="Z162" i="13" s="1"/>
  <c r="P19" i="11" s="1"/>
  <c r="S153" i="13" a="1"/>
  <c r="S153" i="13" s="1"/>
  <c r="I10" i="11" s="1"/>
  <c r="V155" i="13" a="1"/>
  <c r="V155" i="13" s="1"/>
  <c r="L12" i="11" s="1"/>
  <c r="W166" i="13" a="1"/>
  <c r="W166" i="13" s="1"/>
  <c r="M23" i="11" s="1"/>
  <c r="AT157" i="13" a="1"/>
  <c r="AT157" i="13" s="1"/>
  <c r="AJ14" i="11" s="1"/>
  <c r="S181" i="13" a="1"/>
  <c r="S181" i="13" s="1"/>
  <c r="I44" i="11" s="1"/>
  <c r="U156" i="13" a="1"/>
  <c r="U156" i="13" s="1"/>
  <c r="K13" i="11" s="1"/>
  <c r="L166" i="13" a="1"/>
  <c r="L166" i="13" s="1"/>
  <c r="Y169" i="13" a="1"/>
  <c r="Y169" i="13" s="1"/>
  <c r="O26" i="11" s="1"/>
  <c r="AC158" i="13" a="1"/>
  <c r="AC158" i="13" s="1"/>
  <c r="S15" i="11" s="1"/>
  <c r="K149" i="13" a="1"/>
  <c r="K149" i="13" s="1"/>
  <c r="B5" i="13" s="1"/>
  <c r="L176" i="13" a="1"/>
  <c r="L176" i="13" s="1"/>
  <c r="L172" i="13" a="1"/>
  <c r="L172" i="13" s="1"/>
  <c r="AD168" i="13" a="1"/>
  <c r="AD168" i="13" s="1"/>
  <c r="T25" i="11" s="1"/>
  <c r="Z154" i="13" a="1"/>
  <c r="Z154" i="13" s="1"/>
  <c r="P11" i="11" s="1"/>
  <c r="Y174" i="13" a="1"/>
  <c r="Y174" i="13" s="1"/>
  <c r="O37" i="11" s="1"/>
  <c r="Y149" i="13" a="1"/>
  <c r="Y149" i="13" s="1"/>
  <c r="T174" i="13" a="1"/>
  <c r="T174" i="13" s="1"/>
  <c r="J37" i="11" s="1"/>
  <c r="AC171" i="13" a="1"/>
  <c r="AC171" i="13" s="1"/>
  <c r="S28" i="11" s="1"/>
  <c r="R172" i="13" a="1"/>
  <c r="R172" i="13" s="1"/>
  <c r="H29" i="11" s="1"/>
  <c r="R150" i="13" a="1"/>
  <c r="R150" i="13" s="1"/>
  <c r="H7" i="11" s="1"/>
  <c r="L161" i="13" a="1"/>
  <c r="L161" i="13" s="1"/>
  <c r="Z182" i="13" a="1"/>
  <c r="Z182" i="13" s="1"/>
  <c r="P45" i="11" s="1"/>
  <c r="AC176" i="13" a="1"/>
  <c r="AC176" i="13" s="1"/>
  <c r="S39" i="11" s="1"/>
  <c r="AF173" i="13" a="1"/>
  <c r="AF173" i="13" s="1"/>
  <c r="V36" i="11" s="1"/>
  <c r="K170" i="13" a="1"/>
  <c r="K170" i="13" s="1"/>
  <c r="B26" i="13" s="1"/>
  <c r="V177" i="13" a="1"/>
  <c r="V177" i="13" s="1"/>
  <c r="L40" i="11" s="1"/>
  <c r="X181" i="13" a="1"/>
  <c r="X181" i="13" s="1"/>
  <c r="N44" i="11" s="1"/>
  <c r="AC181" i="13" a="1"/>
  <c r="AC181" i="13" s="1"/>
  <c r="S44" i="11" s="1"/>
  <c r="AU169" i="13" a="1"/>
  <c r="AU169" i="13" s="1"/>
  <c r="AK26" i="11" s="1"/>
  <c r="AD152" i="13" a="1"/>
  <c r="AD152" i="13" s="1"/>
  <c r="T9" i="11" s="1"/>
  <c r="L152" i="13" a="1"/>
  <c r="L152" i="13" s="1"/>
  <c r="T164" i="13" a="1"/>
  <c r="T164" i="13" s="1"/>
  <c r="J21" i="11" s="1"/>
  <c r="Z171" i="13" a="1"/>
  <c r="Z171" i="13" s="1"/>
  <c r="P28" i="11" s="1"/>
  <c r="AC168" i="13" a="1"/>
  <c r="AC168" i="13" s="1"/>
  <c r="S25" i="11" s="1"/>
  <c r="W173" i="13" a="1"/>
  <c r="W173" i="13" s="1"/>
  <c r="M36" i="11" s="1"/>
  <c r="V153" i="13" a="1"/>
  <c r="V153" i="13" s="1"/>
  <c r="L10" i="11" s="1"/>
  <c r="AE173" i="13" a="1"/>
  <c r="AE173" i="13" s="1"/>
  <c r="U36" i="11" s="1"/>
  <c r="AS150" i="13" a="1"/>
  <c r="AS150" i="13" s="1"/>
  <c r="AI7" i="11" s="1"/>
  <c r="Y179" i="13" a="1"/>
  <c r="Y179" i="13" s="1"/>
  <c r="O42" i="11" s="1"/>
  <c r="R166" i="13" a="1"/>
  <c r="R166" i="13" s="1"/>
  <c r="H23" i="11" s="1"/>
  <c r="T159" i="13" a="1"/>
  <c r="T159" i="13" s="1"/>
  <c r="J16" i="11" s="1"/>
  <c r="M150" i="13" a="1"/>
  <c r="M150" i="13" s="1"/>
  <c r="K177" i="13" a="1"/>
  <c r="K177" i="13" s="1"/>
  <c r="B33" i="13" s="1"/>
  <c r="A40" i="11" s="1"/>
  <c r="R168" i="13" a="1"/>
  <c r="R168" i="13" s="1"/>
  <c r="H25" i="11" s="1"/>
  <c r="S159" i="13" a="1"/>
  <c r="S159" i="13" s="1"/>
  <c r="I16" i="11" s="1"/>
  <c r="Z183" i="13" a="1"/>
  <c r="Z183" i="13" s="1"/>
  <c r="P46" i="11" s="1"/>
  <c r="Z170" i="13" a="1"/>
  <c r="Z170" i="13" s="1"/>
  <c r="P27" i="11" s="1"/>
  <c r="AT177" i="13" a="1"/>
  <c r="AT177" i="13" s="1"/>
  <c r="AJ40" i="11" s="1"/>
  <c r="AB154" i="13" a="1"/>
  <c r="AB154" i="13" s="1"/>
  <c r="R11" i="11" s="1"/>
  <c r="Z166" i="13" a="1"/>
  <c r="Z166" i="13" s="1"/>
  <c r="P23" i="11" s="1"/>
  <c r="K178" i="13" a="1"/>
  <c r="K178" i="13" s="1"/>
  <c r="B34" i="13" s="1"/>
  <c r="A41" i="11" s="1"/>
  <c r="AU149" i="13" a="1"/>
  <c r="AU149" i="13" s="1"/>
  <c r="M157" i="13" a="1"/>
  <c r="M157" i="13" s="1"/>
  <c r="AD167" i="13" a="1"/>
  <c r="AD167" i="13" s="1"/>
  <c r="T24" i="11" s="1"/>
  <c r="X180" i="13" a="1"/>
  <c r="X180" i="13" s="1"/>
  <c r="N43" i="11" s="1"/>
  <c r="AC152" i="13" a="1"/>
  <c r="AC152" i="13" s="1"/>
  <c r="S9" i="11" s="1"/>
  <c r="AC163" i="13" a="1"/>
  <c r="AC163" i="13" s="1"/>
  <c r="S20" i="11" s="1"/>
  <c r="Y161" i="13" a="1"/>
  <c r="Y161" i="13" s="1"/>
  <c r="O18" i="11" s="1"/>
  <c r="W176" i="13" a="1"/>
  <c r="W176" i="13" s="1"/>
  <c r="M39" i="11" s="1"/>
  <c r="R169" i="13" a="1"/>
  <c r="R169" i="13" s="1"/>
  <c r="H26" i="11" s="1"/>
  <c r="AB170" i="13" a="1"/>
  <c r="AB170" i="13" s="1"/>
  <c r="R27" i="11" s="1"/>
  <c r="S166" i="13" a="1"/>
  <c r="S166" i="13" s="1"/>
  <c r="I23" i="11" s="1"/>
  <c r="K155" i="13" a="1"/>
  <c r="K155" i="13" s="1"/>
  <c r="B11" i="13" s="1"/>
  <c r="AU164" i="13" a="1"/>
  <c r="AU164" i="13" s="1"/>
  <c r="AK21" i="11" s="1"/>
  <c r="AT155" i="13" a="1"/>
  <c r="AT155" i="13" s="1"/>
  <c r="AJ12" i="11" s="1"/>
  <c r="Z160" i="13" a="1"/>
  <c r="Z160" i="13" s="1"/>
  <c r="P17" i="11" s="1"/>
  <c r="M158" i="13" a="1"/>
  <c r="M158" i="13" s="1"/>
  <c r="AS159" i="13" a="1"/>
  <c r="AS159" i="13" s="1"/>
  <c r="AI16" i="11" s="1"/>
  <c r="U184" i="13" a="1"/>
  <c r="U184" i="13" s="1"/>
  <c r="K47" i="11" s="1"/>
  <c r="W154" i="13" a="1"/>
  <c r="W154" i="13" s="1"/>
  <c r="M11" i="11" s="1"/>
  <c r="Z153" i="13" a="1"/>
  <c r="Z153" i="13" s="1"/>
  <c r="P10" i="11" s="1"/>
  <c r="Y164" i="13" a="1"/>
  <c r="Y164" i="13" s="1"/>
  <c r="O21" i="11" s="1"/>
  <c r="AA168" i="13" a="1"/>
  <c r="AA168" i="13" s="1"/>
  <c r="Q25" i="11" s="1"/>
  <c r="M179" i="13" a="1"/>
  <c r="M179" i="13" s="1"/>
  <c r="AU179" i="13" a="1"/>
  <c r="AU179" i="13" s="1"/>
  <c r="AK42" i="11" s="1"/>
  <c r="Y160" i="13" a="1"/>
  <c r="Y160" i="13" s="1"/>
  <c r="O17" i="11" s="1"/>
  <c r="AC165" i="13" a="1"/>
  <c r="AC165" i="13" s="1"/>
  <c r="S22" i="11" s="1"/>
  <c r="L154" i="13" a="1"/>
  <c r="L154" i="13" s="1"/>
  <c r="X173" i="13" a="1"/>
  <c r="X173" i="13" s="1"/>
  <c r="N36" i="11" s="1"/>
  <c r="AA158" i="13" a="1"/>
  <c r="AA158" i="13" s="1"/>
  <c r="Q15" i="11" s="1"/>
  <c r="K166" i="13" a="1"/>
  <c r="K166" i="13" s="1"/>
  <c r="B22" i="13" s="1"/>
  <c r="T167" i="13" a="1"/>
  <c r="T167" i="13" s="1"/>
  <c r="J24" i="11" s="1"/>
  <c r="AA149" i="13" a="1"/>
  <c r="AA149" i="13" s="1"/>
  <c r="W180" i="13" a="1"/>
  <c r="W180" i="13" s="1"/>
  <c r="M43" i="11" s="1"/>
  <c r="S172" i="13" a="1"/>
  <c r="S172" i="13" s="1"/>
  <c r="I29" i="11" s="1"/>
  <c r="R161" i="13" a="1"/>
  <c r="R161" i="13" s="1"/>
  <c r="H18" i="11" s="1"/>
  <c r="AS166" i="13" a="1"/>
  <c r="AS166" i="13" s="1"/>
  <c r="AI23" i="11" s="1"/>
  <c r="AB157" i="13" a="1"/>
  <c r="AB157" i="13" s="1"/>
  <c r="R14" i="11" s="1"/>
  <c r="M149" i="13" a="1"/>
  <c r="M149" i="13" s="1"/>
  <c r="C6" i="11" s="1"/>
  <c r="D6" i="11" s="1"/>
  <c r="AS178" i="13" a="1"/>
  <c r="AS178" i="13" s="1"/>
  <c r="AI41" i="11" s="1"/>
  <c r="AB166" i="13" a="1"/>
  <c r="AB166" i="13" s="1"/>
  <c r="R23" i="11" s="1"/>
  <c r="AF184" i="13" a="1"/>
  <c r="AF184" i="13" s="1"/>
  <c r="V47" i="11" s="1"/>
  <c r="K154" i="13" a="1"/>
  <c r="K154" i="13" s="1"/>
  <c r="B10" i="13" s="1"/>
  <c r="AA155" i="13" a="1"/>
  <c r="AA155" i="13" s="1"/>
  <c r="Q12" i="11" s="1"/>
  <c r="U167" i="13" a="1"/>
  <c r="U167" i="13" s="1"/>
  <c r="K24" i="11" s="1"/>
  <c r="AB175" i="13" a="1"/>
  <c r="AB175" i="13" s="1"/>
  <c r="R38" i="11" s="1"/>
  <c r="U149" i="13" a="1"/>
  <c r="U149" i="13" s="1"/>
  <c r="Z150" i="13" a="1"/>
  <c r="Z150" i="13" s="1"/>
  <c r="P7" i="11" s="1"/>
  <c r="W175" i="13" a="1"/>
  <c r="W175" i="13" s="1"/>
  <c r="M38" i="11" s="1"/>
  <c r="S151" i="13" a="1"/>
  <c r="S151" i="13" s="1"/>
  <c r="I8" i="11" s="1"/>
  <c r="Y180" i="13" a="1"/>
  <c r="Y180" i="13" s="1"/>
  <c r="O43" i="11" s="1"/>
  <c r="M173" i="13" a="1"/>
  <c r="M173" i="13" s="1"/>
  <c r="X152" i="13" a="1"/>
  <c r="X152" i="13" s="1"/>
  <c r="N9" i="11" s="1"/>
  <c r="S158" i="13" a="1"/>
  <c r="S158" i="13" s="1"/>
  <c r="I15" i="11" s="1"/>
  <c r="AU178" i="13" a="1"/>
  <c r="AU178" i="13" s="1"/>
  <c r="AK41" i="11" s="1"/>
  <c r="V169" i="13" a="1"/>
  <c r="V169" i="13" s="1"/>
  <c r="L26" i="11" s="1"/>
  <c r="Z168" i="13" a="1"/>
  <c r="Z168" i="13" s="1"/>
  <c r="P25" i="11" s="1"/>
  <c r="AT183" i="13" a="1"/>
  <c r="AT183" i="13" s="1"/>
  <c r="AJ46" i="11" s="1"/>
  <c r="L174" i="13" a="1"/>
  <c r="L174" i="13" s="1"/>
  <c r="R171" i="13" a="1"/>
  <c r="R171" i="13" s="1"/>
  <c r="H28" i="11" s="1"/>
  <c r="V162" i="13" a="1"/>
  <c r="V162" i="13" s="1"/>
  <c r="L19" i="11" s="1"/>
  <c r="AS179" i="13" a="1"/>
  <c r="AS179" i="13" s="1"/>
  <c r="AI42" i="11" s="1"/>
  <c r="AF159" i="13" a="1"/>
  <c r="AF159" i="13" s="1"/>
  <c r="V16" i="11" s="1"/>
  <c r="T170" i="13" a="1"/>
  <c r="T170" i="13" s="1"/>
  <c r="J27" i="11" s="1"/>
  <c r="V151" i="13" a="1"/>
  <c r="V151" i="13" s="1"/>
  <c r="L8" i="11" s="1"/>
  <c r="L149" i="13" a="1"/>
  <c r="L149" i="13" s="1"/>
  <c r="AB164" i="13" a="1"/>
  <c r="AB164" i="13" s="1"/>
  <c r="R21" i="11" s="1"/>
  <c r="AU172" i="13" a="1"/>
  <c r="AU172" i="13" s="1"/>
  <c r="AK29" i="11" s="1"/>
  <c r="V149" i="13" a="1"/>
  <c r="V149" i="13" s="1"/>
  <c r="L165" i="13" a="1"/>
  <c r="L165" i="13" s="1"/>
  <c r="L158" i="13" a="1"/>
  <c r="L158" i="13" s="1"/>
  <c r="Z151" i="13" a="1"/>
  <c r="Z151" i="13" s="1"/>
  <c r="P8" i="11" s="1"/>
  <c r="AD179" i="13" a="1"/>
  <c r="AD179" i="13" s="1"/>
  <c r="T42" i="11" s="1"/>
  <c r="X169" i="13" a="1"/>
  <c r="X169" i="13" s="1"/>
  <c r="N26" i="11" s="1"/>
  <c r="AB169" i="13" a="1"/>
  <c r="AB169" i="13" s="1"/>
  <c r="R26" i="11" s="1"/>
  <c r="AC183" i="13" a="1"/>
  <c r="AC183" i="13" s="1"/>
  <c r="S46" i="11" s="1"/>
  <c r="W174" i="13" a="1"/>
  <c r="W174" i="13" s="1"/>
  <c r="M37" i="11" s="1"/>
  <c r="AS180" i="13" a="1"/>
  <c r="AS180" i="13" s="1"/>
  <c r="AI43" i="11" s="1"/>
  <c r="AA179" i="13" a="1"/>
  <c r="AA179" i="13" s="1"/>
  <c r="Q42" i="11" s="1"/>
  <c r="M166" i="13" a="1"/>
  <c r="M166" i="13" s="1"/>
  <c r="X162" i="13" a="1"/>
  <c r="X162" i="13" s="1"/>
  <c r="N19" i="11" s="1"/>
  <c r="V164" i="13" a="1"/>
  <c r="V164" i="13" s="1"/>
  <c r="L21" i="11" s="1"/>
  <c r="S160" i="13" a="1"/>
  <c r="S160" i="13" s="1"/>
  <c r="I17" i="11" s="1"/>
  <c r="T183" i="13" a="1"/>
  <c r="T183" i="13" s="1"/>
  <c r="J46" i="11" s="1"/>
  <c r="AT182" i="13" a="1"/>
  <c r="AT182" i="13" s="1"/>
  <c r="AJ45" i="11" s="1"/>
  <c r="AC170" i="13" a="1"/>
  <c r="AC170" i="13" s="1"/>
  <c r="S27" i="11" s="1"/>
  <c r="Z169" i="13" a="1"/>
  <c r="Z169" i="13" s="1"/>
  <c r="P26" i="11" s="1"/>
  <c r="Y151" i="13" a="1"/>
  <c r="Y151" i="13" s="1"/>
  <c r="O8" i="11" s="1"/>
  <c r="AB184" i="13" a="1"/>
  <c r="AB184" i="13" s="1"/>
  <c r="R47" i="11" s="1"/>
  <c r="AE183" i="13" a="1"/>
  <c r="AE183" i="13" s="1"/>
  <c r="U46" i="11" s="1"/>
  <c r="W184" i="13" a="1"/>
  <c r="W184" i="13" s="1"/>
  <c r="M47" i="11" s="1"/>
  <c r="T156" i="13" a="1"/>
  <c r="T156" i="13" s="1"/>
  <c r="J13" i="11" s="1"/>
  <c r="AC150" i="13" a="1"/>
  <c r="AC150" i="13" s="1"/>
  <c r="S7" i="11" s="1"/>
  <c r="Z165" i="13" a="1"/>
  <c r="Z165" i="13" s="1"/>
  <c r="P22" i="11" s="1"/>
  <c r="AD164" i="13" a="1"/>
  <c r="AD164" i="13" s="1"/>
  <c r="T21" i="11" s="1"/>
  <c r="AE184" i="13" a="1"/>
  <c r="AE184" i="13" s="1"/>
  <c r="U47" i="11" s="1"/>
  <c r="AS164" i="13" a="1"/>
  <c r="AS164" i="13" s="1"/>
  <c r="AI21" i="11" s="1"/>
  <c r="AF150" i="13" a="1"/>
  <c r="AF150" i="13" s="1"/>
  <c r="V7" i="11" s="1"/>
  <c r="U163" i="13" a="1"/>
  <c r="U163" i="13" s="1"/>
  <c r="K20" i="11" s="1"/>
  <c r="AC160" i="13" a="1"/>
  <c r="AC160" i="13" s="1"/>
  <c r="S17" i="11" s="1"/>
  <c r="AE162" i="13" a="1"/>
  <c r="AE162" i="13" s="1"/>
  <c r="U19" i="11" s="1"/>
  <c r="AB180" i="13" a="1"/>
  <c r="AB180" i="13" s="1"/>
  <c r="R43" i="11" s="1"/>
  <c r="AD172" i="13" a="1"/>
  <c r="AD172" i="13" s="1"/>
  <c r="T29" i="11" s="1"/>
  <c r="R178" i="13" a="1"/>
  <c r="R178" i="13" s="1"/>
  <c r="H41" i="11" s="1"/>
  <c r="AD171" i="13" a="1"/>
  <c r="AD171" i="13" s="1"/>
  <c r="T28" i="11" s="1"/>
  <c r="U172" i="13" a="1"/>
  <c r="U172" i="13" s="1"/>
  <c r="K29" i="11" s="1"/>
  <c r="AE157" i="13" a="1"/>
  <c r="AE157" i="13" s="1"/>
  <c r="U14" i="11" s="1"/>
  <c r="W170" i="13" a="1"/>
  <c r="W170" i="13" s="1"/>
  <c r="M27" i="11" s="1"/>
  <c r="W164" i="13" a="1"/>
  <c r="W164" i="13" s="1"/>
  <c r="M21" i="11" s="1"/>
  <c r="AU182" i="13" a="1"/>
  <c r="AU182" i="13" s="1"/>
  <c r="AK45" i="11" s="1"/>
  <c r="AT156" i="13" a="1"/>
  <c r="AT156" i="13" s="1"/>
  <c r="AJ13" i="11" s="1"/>
  <c r="AA181" i="13" a="1"/>
  <c r="AA181" i="13" s="1"/>
  <c r="Q44" i="11" s="1"/>
  <c r="U169" i="13" a="1"/>
  <c r="U169" i="13" s="1"/>
  <c r="K26" i="11" s="1"/>
  <c r="AD184" i="13" a="1"/>
  <c r="AD184" i="13" s="1"/>
  <c r="T47" i="11" s="1"/>
  <c r="AT152" i="13" a="1"/>
  <c r="AT152" i="13" s="1"/>
  <c r="AJ9" i="11" s="1"/>
  <c r="AB182" i="13" a="1"/>
  <c r="AB182" i="13" s="1"/>
  <c r="R45" i="11" s="1"/>
  <c r="AU166" i="13" a="1"/>
  <c r="AU166" i="13" s="1"/>
  <c r="AK23" i="11" s="1"/>
  <c r="AU150" i="13" a="1"/>
  <c r="AU150" i="13" s="1"/>
  <c r="AK7" i="11" s="1"/>
  <c r="AT162" i="13" a="1"/>
  <c r="AT162" i="13" s="1"/>
  <c r="AJ19" i="11" s="1"/>
  <c r="X149" i="13" a="1"/>
  <c r="X149" i="13" s="1"/>
  <c r="AT176" i="13" a="1"/>
  <c r="AT176" i="13" s="1"/>
  <c r="AJ39" i="11" s="1"/>
  <c r="AD181" i="13" a="1"/>
  <c r="AD181" i="13" s="1"/>
  <c r="T44" i="11" s="1"/>
  <c r="AA150" i="13" a="1"/>
  <c r="AA150" i="13" s="1"/>
  <c r="Q7" i="11" s="1"/>
  <c r="R164" i="13" a="1"/>
  <c r="R164" i="13" s="1"/>
  <c r="H21" i="11" s="1"/>
  <c r="Y168" i="13" a="1"/>
  <c r="Y168" i="13" s="1"/>
  <c r="O25" i="11" s="1"/>
  <c r="S164" i="13" a="1"/>
  <c r="S164" i="13" s="1"/>
  <c r="I21" i="11" s="1"/>
  <c r="V168" i="13" a="1"/>
  <c r="V168" i="13" s="1"/>
  <c r="L25" i="11" s="1"/>
  <c r="M177" i="13" a="1"/>
  <c r="M177" i="13" s="1"/>
  <c r="AE172" i="13" a="1"/>
  <c r="AE172" i="13" s="1"/>
  <c r="U29" i="11" s="1"/>
  <c r="Y158" i="13" a="1"/>
  <c r="Y158" i="13" s="1"/>
  <c r="O15" i="11" s="1"/>
  <c r="Y173" i="13" a="1"/>
  <c r="Y173" i="13" s="1"/>
  <c r="O36" i="11" s="1"/>
  <c r="X150" i="13" a="1"/>
  <c r="X150" i="13" s="1"/>
  <c r="N7" i="11" s="1"/>
  <c r="M176" i="13" a="1"/>
  <c r="M176" i="13" s="1"/>
  <c r="Y183" i="13" a="1"/>
  <c r="Y183" i="13" s="1"/>
  <c r="O46" i="11" s="1"/>
  <c r="AT151" i="13" a="1"/>
  <c r="AT151" i="13" s="1"/>
  <c r="AJ8" i="11" s="1"/>
  <c r="Y176" i="13" a="1"/>
  <c r="Y176" i="13" s="1"/>
  <c r="O39" i="11" s="1"/>
  <c r="AT171" i="13" a="1"/>
  <c r="AT171" i="13" s="1"/>
  <c r="AJ28" i="11" s="1"/>
  <c r="AS165" i="13" a="1"/>
  <c r="AS165" i="13" s="1"/>
  <c r="AI22" i="11" s="1"/>
  <c r="L157" i="13" a="1"/>
  <c r="L157" i="13" s="1"/>
  <c r="M162" i="13" a="1"/>
  <c r="M162" i="13" s="1"/>
  <c r="K171" i="13" a="1"/>
  <c r="K171" i="13" s="1"/>
  <c r="B27" i="13" s="1"/>
  <c r="Y157" i="13" a="1"/>
  <c r="Y157" i="13" s="1"/>
  <c r="O14" i="11" s="1"/>
  <c r="Z179" i="13" a="1"/>
  <c r="Z179" i="13" s="1"/>
  <c r="P42" i="11" s="1"/>
  <c r="T173" i="13" a="1"/>
  <c r="T173" i="13" s="1"/>
  <c r="J36" i="11" s="1"/>
  <c r="AS161" i="13" a="1"/>
  <c r="AS161" i="13" s="1"/>
  <c r="AI18" i="11" s="1"/>
  <c r="AF168" i="13" a="1"/>
  <c r="AF168" i="13" s="1"/>
  <c r="V25" i="11" s="1"/>
  <c r="V158" i="13" a="1"/>
  <c r="V158" i="13" s="1"/>
  <c r="L15" i="11" s="1"/>
  <c r="W161" i="13" a="1"/>
  <c r="W161" i="13" s="1"/>
  <c r="M18" i="11" s="1"/>
  <c r="U158" i="13" a="1"/>
  <c r="U158" i="13" s="1"/>
  <c r="K15" i="11" s="1"/>
  <c r="AF157" i="13" a="1"/>
  <c r="AF157" i="13" s="1"/>
  <c r="V14" i="11" s="1"/>
  <c r="L180" i="13" a="1"/>
  <c r="L180" i="13" s="1"/>
  <c r="AF164" i="13" a="1"/>
  <c r="AF164" i="13" s="1"/>
  <c r="V21" i="11" s="1"/>
  <c r="AA184" i="13" a="1"/>
  <c r="AA184" i="13" s="1"/>
  <c r="Q47" i="11" s="1"/>
  <c r="AB168" i="13" a="1"/>
  <c r="AB168" i="13" s="1"/>
  <c r="R25" i="11" s="1"/>
  <c r="X184" i="13" a="1"/>
  <c r="X184" i="13" s="1"/>
  <c r="N47" i="11" s="1"/>
  <c r="Y175" i="13" a="1"/>
  <c r="Y175" i="13" s="1"/>
  <c r="O38" i="11" s="1"/>
  <c r="T157" i="13" a="1"/>
  <c r="T157" i="13" s="1"/>
  <c r="J14" i="11" s="1"/>
  <c r="AU173" i="13" a="1"/>
  <c r="AU173" i="13" s="1"/>
  <c r="AK36" i="11" s="1"/>
  <c r="U159" i="13" a="1"/>
  <c r="U159" i="13" s="1"/>
  <c r="K16" i="11" s="1"/>
  <c r="AU183" i="13" a="1"/>
  <c r="AU183" i="13" s="1"/>
  <c r="AK46" i="11" s="1"/>
  <c r="AE160" i="13" a="1"/>
  <c r="AE160" i="13" s="1"/>
  <c r="U17" i="11" s="1"/>
  <c r="K168" i="13" a="1"/>
  <c r="K168" i="13" s="1"/>
  <c r="B24" i="13" s="1"/>
  <c r="AF151" i="13" a="1"/>
  <c r="AF151" i="13" s="1"/>
  <c r="V8" i="11" s="1"/>
  <c r="Z174" i="13" a="1"/>
  <c r="Z174" i="13" s="1"/>
  <c r="P37" i="11" s="1"/>
  <c r="U180" i="13" a="1"/>
  <c r="U180" i="13" s="1"/>
  <c r="K43" i="11" s="1"/>
  <c r="L156" i="13" a="1"/>
  <c r="L156" i="13" s="1"/>
  <c r="R165" i="13" a="1"/>
  <c r="R165" i="13" s="1"/>
  <c r="H22" i="11" s="1"/>
  <c r="T149" i="13" a="1"/>
  <c r="T149" i="13" s="1"/>
  <c r="AB178" i="13" a="1"/>
  <c r="AB178" i="13" s="1"/>
  <c r="R41" i="11" s="1"/>
  <c r="AE158" i="13" a="1"/>
  <c r="AE158" i="13" s="1"/>
  <c r="U15" i="11" s="1"/>
  <c r="AD174" i="13" a="1"/>
  <c r="AD174" i="13" s="1"/>
  <c r="T37" i="11" s="1"/>
  <c r="AU180" i="13" a="1"/>
  <c r="AU180" i="13" s="1"/>
  <c r="AK43" i="11" s="1"/>
  <c r="AE163" i="13" a="1"/>
  <c r="AE163" i="13" s="1"/>
  <c r="U20" i="11" s="1"/>
  <c r="V156" i="13" a="1"/>
  <c r="V156" i="13" s="1"/>
  <c r="L13" i="11" s="1"/>
  <c r="R149" i="13" a="1"/>
  <c r="R149" i="13" s="1"/>
  <c r="AT169" i="13" a="1"/>
  <c r="AT169" i="13" s="1"/>
  <c r="AJ26" i="11" s="1"/>
  <c r="R153" i="13" a="1"/>
  <c r="R153" i="13" s="1"/>
  <c r="H10" i="11" s="1"/>
  <c r="M182" i="13" a="1"/>
  <c r="M182" i="13" s="1"/>
  <c r="AE150" i="13" a="1"/>
  <c r="AE150" i="13" s="1"/>
  <c r="U7" i="11" s="1"/>
  <c r="AC154" i="13" a="1"/>
  <c r="AC154" i="13" s="1"/>
  <c r="S11" i="11" s="1"/>
  <c r="Z158" i="13" a="1"/>
  <c r="Z158" i="13" s="1"/>
  <c r="P15" i="11" s="1"/>
  <c r="AF171" i="13" a="1"/>
  <c r="AF171" i="13" s="1"/>
  <c r="V28" i="11" s="1"/>
  <c r="AD165" i="13" a="1"/>
  <c r="AD165" i="13" s="1"/>
  <c r="T22" i="11" s="1"/>
  <c r="AE167" i="13" a="1"/>
  <c r="AE167" i="13" s="1"/>
  <c r="U24" i="11" s="1"/>
  <c r="AE153" i="13" a="1"/>
  <c r="AE153" i="13" s="1"/>
  <c r="U10" i="11" s="1"/>
  <c r="U160" i="13" a="1"/>
  <c r="U160" i="13" s="1"/>
  <c r="K17" i="11" s="1"/>
  <c r="AF175" i="13" a="1"/>
  <c r="AF175" i="13" s="1"/>
  <c r="V38" i="11" s="1"/>
  <c r="AT174" i="13" a="1"/>
  <c r="AT174" i="13" s="1"/>
  <c r="AJ37" i="11" s="1"/>
  <c r="AA160" i="13" a="1"/>
  <c r="AA160" i="13" s="1"/>
  <c r="Q17" i="11" s="1"/>
  <c r="AD175" i="13" a="1"/>
  <c r="AD175" i="13" s="1"/>
  <c r="T38" i="11" s="1"/>
  <c r="AE179" i="13" a="1"/>
  <c r="AE179" i="13" s="1"/>
  <c r="U42" i="11" s="1"/>
  <c r="AU160" i="13" a="1"/>
  <c r="AU160" i="13" s="1"/>
  <c r="AK17" i="11" s="1"/>
  <c r="X182" i="13" a="1"/>
  <c r="X182" i="13" s="1"/>
  <c r="N45" i="11" s="1"/>
  <c r="R159" i="13" a="1"/>
  <c r="R159" i="13" s="1"/>
  <c r="H16" i="11" s="1"/>
  <c r="AT159" i="13" a="1"/>
  <c r="AT159" i="13" s="1"/>
  <c r="AJ16" i="11" s="1"/>
  <c r="W152" i="13" a="1"/>
  <c r="W152" i="13" s="1"/>
  <c r="M9" i="11" s="1"/>
  <c r="L150" i="13" a="1"/>
  <c r="L150" i="13" s="1"/>
  <c r="T175" i="13" a="1"/>
  <c r="T175" i="13" s="1"/>
  <c r="J38" i="11" s="1"/>
  <c r="AD149" i="13" a="1"/>
  <c r="AD149" i="13" s="1"/>
  <c r="W157" i="13" a="1"/>
  <c r="W157" i="13" s="1"/>
  <c r="M14" i="11" s="1"/>
  <c r="AF174" i="13" a="1"/>
  <c r="AF174" i="13" s="1"/>
  <c r="V37" i="11" s="1"/>
  <c r="V157" i="13" a="1"/>
  <c r="V157" i="13" s="1"/>
  <c r="L14" i="11" s="1"/>
  <c r="W158" i="13" a="1"/>
  <c r="W158" i="13" s="1"/>
  <c r="M15" i="11" s="1"/>
  <c r="R183" i="13" a="1"/>
  <c r="R183" i="13" s="1"/>
  <c r="H46" i="11" s="1"/>
  <c r="AC159" i="13" a="1"/>
  <c r="AC159" i="13" s="1"/>
  <c r="S16" i="11" s="1"/>
  <c r="K164" i="13" a="1"/>
  <c r="K164" i="13" s="1"/>
  <c r="B20" i="13" s="1"/>
  <c r="AB153" i="13" a="1"/>
  <c r="AB153" i="13" s="1"/>
  <c r="R10" i="11" s="1"/>
  <c r="M154" i="13" a="1"/>
  <c r="M154" i="13" s="1"/>
  <c r="AF154" i="13" a="1"/>
  <c r="AF154" i="13" s="1"/>
  <c r="V11" i="11" s="1"/>
  <c r="AA176" i="13" a="1"/>
  <c r="AA176" i="13" s="1"/>
  <c r="Q39" i="11" s="1"/>
  <c r="W167" i="13" a="1"/>
  <c r="W167" i="13" s="1"/>
  <c r="M24" i="11" s="1"/>
  <c r="T154" i="13" a="1"/>
  <c r="T154" i="13" s="1"/>
  <c r="J11" i="11" s="1"/>
  <c r="AE170" i="13" a="1"/>
  <c r="AE170" i="13" s="1"/>
  <c r="U27" i="11" s="1"/>
  <c r="AC177" i="13" a="1"/>
  <c r="AC177" i="13" s="1"/>
  <c r="S40" i="11" s="1"/>
  <c r="L171" i="13" a="1"/>
  <c r="L171" i="13" s="1"/>
  <c r="K172" i="13" a="1"/>
  <c r="K172" i="13" s="1"/>
  <c r="B28" i="13" s="1"/>
  <c r="AS168" i="13" a="1"/>
  <c r="AS168" i="13" s="1"/>
  <c r="AI25" i="11" s="1"/>
  <c r="T150" i="13" a="1"/>
  <c r="T150" i="13" s="1"/>
  <c r="J7" i="11" s="1"/>
  <c r="T179" i="13" a="1"/>
  <c r="T179" i="13" s="1"/>
  <c r="J42" i="11" s="1"/>
  <c r="T161" i="13" a="1"/>
  <c r="T161" i="13" s="1"/>
  <c r="J18" i="11" s="1"/>
  <c r="AA170" i="13" a="1"/>
  <c r="AA170" i="13" s="1"/>
  <c r="Q27" i="11" s="1"/>
  <c r="W172" i="13" a="1"/>
  <c r="W172" i="13" s="1"/>
  <c r="M29" i="11" s="1"/>
  <c r="U174" i="13" a="1"/>
  <c r="U174" i="13" s="1"/>
  <c r="K37" i="11" s="1"/>
  <c r="U182" i="13" a="1"/>
  <c r="U182" i="13" s="1"/>
  <c r="K45" i="11" s="1"/>
  <c r="Z167" i="13" a="1"/>
  <c r="Z167" i="13" s="1"/>
  <c r="P24" i="11" s="1"/>
  <c r="L181" i="13" a="1"/>
  <c r="L181" i="13" s="1"/>
  <c r="AS160" i="13" a="1"/>
  <c r="AS160" i="13" s="1"/>
  <c r="AI17" i="11" s="1"/>
  <c r="R170" i="13" a="1"/>
  <c r="R170" i="13" s="1"/>
  <c r="H27" i="11" s="1"/>
  <c r="AA174" i="13" a="1"/>
  <c r="AA174" i="13" s="1"/>
  <c r="Q37" i="11" s="1"/>
  <c r="L173" i="13" a="1"/>
  <c r="L173" i="13" s="1"/>
  <c r="M155" i="13" a="1"/>
  <c r="M155" i="13" s="1"/>
  <c r="U155" i="13" a="1"/>
  <c r="U155" i="13" s="1"/>
  <c r="K12" i="11" s="1"/>
  <c r="Z163" i="13" a="1"/>
  <c r="Z163" i="13" s="1"/>
  <c r="P20" i="11" s="1"/>
  <c r="L182" i="13" a="1"/>
  <c r="L182" i="13" s="1"/>
  <c r="K169" i="13" a="1"/>
  <c r="K169" i="13" s="1"/>
  <c r="B25" i="13" s="1"/>
  <c r="V165" i="13" a="1"/>
  <c r="V165" i="13" s="1"/>
  <c r="L22" i="11" s="1"/>
  <c r="W156" i="13" a="1"/>
  <c r="W156" i="13" s="1"/>
  <c r="M13" i="11" s="1"/>
  <c r="AA154" i="13" a="1"/>
  <c r="AA154" i="13" s="1"/>
  <c r="Q11" i="11" s="1"/>
  <c r="M165" i="13" a="1"/>
  <c r="M165" i="13" s="1"/>
  <c r="AS173" i="13" a="1"/>
  <c r="AS173" i="13" s="1"/>
  <c r="AI36" i="11" s="1"/>
  <c r="AF160" i="13" a="1"/>
  <c r="AF160" i="13" s="1"/>
  <c r="V17" i="11" s="1"/>
  <c r="AE156" i="13" a="1"/>
  <c r="AE156" i="13" s="1"/>
  <c r="U13" i="11" s="1"/>
  <c r="AC157" i="13" a="1"/>
  <c r="AC157" i="13" s="1"/>
  <c r="S14" i="11" s="1"/>
  <c r="X167" i="13" a="1"/>
  <c r="X167" i="13" s="1"/>
  <c r="N24" i="11" s="1"/>
  <c r="AC173" i="13" a="1"/>
  <c r="AC173" i="13" s="1"/>
  <c r="S36" i="11" s="1"/>
  <c r="Y170" i="13" a="1"/>
  <c r="Y170" i="13" s="1"/>
  <c r="O27" i="11" s="1"/>
  <c r="AC167" i="13" a="1"/>
  <c r="AC167" i="13" s="1"/>
  <c r="S24" i="11" s="1"/>
  <c r="V179" i="13" a="1"/>
  <c r="V179" i="13" s="1"/>
  <c r="L42" i="11" s="1"/>
  <c r="AA171" i="13" a="1"/>
  <c r="AA171" i="13" s="1"/>
  <c r="Q28" i="11" s="1"/>
  <c r="AC164" i="13" a="1"/>
  <c r="AC164" i="13" s="1"/>
  <c r="S21" i="11" s="1"/>
  <c r="AB179" i="13" a="1"/>
  <c r="AB179" i="13" s="1"/>
  <c r="R42" i="11" s="1"/>
  <c r="Y172" i="13" a="1"/>
  <c r="Y172" i="13" s="1"/>
  <c r="O29" i="11" s="1"/>
  <c r="T171" i="13" a="1"/>
  <c r="T171" i="13" s="1"/>
  <c r="J28" i="11" s="1"/>
  <c r="AE154" i="13" a="1"/>
  <c r="AE154" i="13" s="1"/>
  <c r="U11" i="11" s="1"/>
  <c r="Y150" i="13" a="1"/>
  <c r="Y150" i="13" s="1"/>
  <c r="O7" i="11" s="1"/>
  <c r="AF165" i="13" a="1"/>
  <c r="AF165" i="13" s="1"/>
  <c r="V22" i="11" s="1"/>
  <c r="AS169" i="13" a="1"/>
  <c r="AS169" i="13" s="1"/>
  <c r="AI26" i="11" s="1"/>
  <c r="V150" i="13" a="1"/>
  <c r="V150" i="13" s="1"/>
  <c r="L7" i="11" s="1"/>
  <c r="R156" i="13" a="1"/>
  <c r="R156" i="13" s="1"/>
  <c r="H13" i="11" s="1"/>
  <c r="S177" i="13" a="1"/>
  <c r="S177" i="13" s="1"/>
  <c r="I40" i="11" s="1"/>
  <c r="AS174" i="13" a="1"/>
  <c r="AS174" i="13" s="1"/>
  <c r="AI37" i="11" s="1"/>
  <c r="AB160" i="13" a="1"/>
  <c r="AB160" i="13" s="1"/>
  <c r="R17" i="11" s="1"/>
  <c r="AU155" i="13" a="1"/>
  <c r="AU155" i="13" s="1"/>
  <c r="AK12" i="11" s="1"/>
  <c r="X161" i="13" a="1"/>
  <c r="X161" i="13" s="1"/>
  <c r="N18" i="11" s="1"/>
  <c r="U179" i="13" a="1"/>
  <c r="U179" i="13" s="1"/>
  <c r="K42" i="11" s="1"/>
  <c r="AD177" i="13" a="1"/>
  <c r="AD177" i="13" s="1"/>
  <c r="T40" i="11" s="1"/>
  <c r="Z161" i="13" a="1"/>
  <c r="Z161" i="13" s="1"/>
  <c r="P18" i="11" s="1"/>
  <c r="Z173" i="13" a="1"/>
  <c r="Z173" i="13" s="1"/>
  <c r="P36" i="11" s="1"/>
  <c r="AS162" i="13" a="1"/>
  <c r="AS162" i="13" s="1"/>
  <c r="AI19" i="11" s="1"/>
  <c r="AF179" i="13" a="1"/>
  <c r="AF179" i="13" s="1"/>
  <c r="V42" i="11" s="1"/>
  <c r="AB149" i="13" a="1"/>
  <c r="AB149" i="13" s="1"/>
  <c r="X160" i="13" a="1"/>
  <c r="X160" i="13" s="1"/>
  <c r="N17" i="11" s="1"/>
  <c r="AU157" i="13" a="1"/>
  <c r="AU157" i="13" s="1"/>
  <c r="AK14" i="11" s="1"/>
  <c r="AA166" i="13" a="1"/>
  <c r="AA166" i="13" s="1"/>
  <c r="Q23" i="11" s="1"/>
  <c r="AS184" i="13" a="1"/>
  <c r="AS184" i="13" s="1"/>
  <c r="AI47" i="11" s="1"/>
  <c r="T153" i="13" a="1"/>
  <c r="T153" i="13" s="1"/>
  <c r="J10" i="11" s="1"/>
  <c r="S170" i="13" a="1"/>
  <c r="S170" i="13" s="1"/>
  <c r="I27" i="11" s="1"/>
  <c r="AD162" i="13" a="1"/>
  <c r="AD162" i="13" s="1"/>
  <c r="T19" i="11" s="1"/>
  <c r="AB176" i="13" a="1"/>
  <c r="AB176" i="13" s="1"/>
  <c r="R39" i="11" s="1"/>
  <c r="AS177" i="13" a="1"/>
  <c r="AS177" i="13" s="1"/>
  <c r="AI40" i="11" s="1"/>
  <c r="W153" i="13" a="1"/>
  <c r="W153" i="13" s="1"/>
  <c r="M10" i="11" s="1"/>
  <c r="M183" i="13" a="1"/>
  <c r="M183" i="13" s="1"/>
  <c r="L184" i="13" a="1"/>
  <c r="L184" i="13" s="1"/>
  <c r="W162" i="13" a="1"/>
  <c r="W162" i="13" s="1"/>
  <c r="M19" i="11" s="1"/>
  <c r="M167" i="13" a="1"/>
  <c r="M167" i="13" s="1"/>
  <c r="M163" i="13" a="1"/>
  <c r="M163" i="13" s="1"/>
  <c r="M181" i="13" a="1"/>
  <c r="M181" i="13" s="1"/>
  <c r="AB172" i="13" a="1"/>
  <c r="AB172" i="13" s="1"/>
  <c r="R29" i="11" s="1"/>
  <c r="W177" i="13" a="1"/>
  <c r="W177" i="13" s="1"/>
  <c r="M40" i="11" s="1"/>
  <c r="K182" i="13" a="1"/>
  <c r="K182" i="13" s="1"/>
  <c r="B38" i="13" s="1"/>
  <c r="A45" i="11" s="1"/>
  <c r="K162" i="13" a="1"/>
  <c r="K162" i="13" s="1"/>
  <c r="B18" i="13" s="1"/>
  <c r="T184" i="13" a="1"/>
  <c r="T184" i="13" s="1"/>
  <c r="J47" i="11" s="1"/>
  <c r="AC169" i="13" a="1"/>
  <c r="AC169" i="13" s="1"/>
  <c r="S26" i="11" s="1"/>
  <c r="AT153" i="13" a="1"/>
  <c r="AT153" i="13" s="1"/>
  <c r="AJ10" i="11" s="1"/>
  <c r="Y165" i="13" a="1"/>
  <c r="Y165" i="13" s="1"/>
  <c r="O22" i="11" s="1"/>
  <c r="S165" i="13" a="1"/>
  <c r="S165" i="13" s="1"/>
  <c r="I22" i="11" s="1"/>
  <c r="AD156" i="13" a="1"/>
  <c r="AD156" i="13" s="1"/>
  <c r="T13" i="11" s="1"/>
  <c r="L175" i="13" a="1"/>
  <c r="L175" i="13" s="1"/>
  <c r="X178" i="13" a="1"/>
  <c r="X178" i="13" s="1"/>
  <c r="N41" i="11" s="1"/>
  <c r="Z172" i="13" a="1"/>
  <c r="Z172" i="13" s="1"/>
  <c r="P29" i="11" s="1"/>
  <c r="M174" i="13" a="1"/>
  <c r="M174" i="13" s="1"/>
  <c r="AT180" i="13" a="1"/>
  <c r="AT180" i="13" s="1"/>
  <c r="AJ43" i="11" s="1"/>
  <c r="AB152" i="13" a="1"/>
  <c r="AB152" i="13" s="1"/>
  <c r="R9" i="11" s="1"/>
  <c r="S175" i="13" a="1"/>
  <c r="S175" i="13" s="1"/>
  <c r="I38" i="11" s="1"/>
  <c r="AS154" i="13" a="1"/>
  <c r="AS154" i="13" s="1"/>
  <c r="AI11" i="11" s="1"/>
  <c r="M170" i="13" a="1"/>
  <c r="M170" i="13" s="1"/>
  <c r="M153" i="13" a="1"/>
  <c r="M153" i="13" s="1"/>
  <c r="V160" i="13" a="1"/>
  <c r="V160" i="13" s="1"/>
  <c r="L17" i="11" s="1"/>
  <c r="S155" i="13" a="1"/>
  <c r="S155" i="13" s="1"/>
  <c r="I12" i="11" s="1"/>
  <c r="AF182" i="13" a="1"/>
  <c r="AF182" i="13" s="1"/>
  <c r="V45" i="11" s="1"/>
  <c r="AT150" i="13" a="1"/>
  <c r="AT150" i="13" s="1"/>
  <c r="AJ7" i="11" s="1"/>
  <c r="R154" i="13" a="1"/>
  <c r="R154" i="13" s="1"/>
  <c r="H11" i="11" s="1"/>
  <c r="T152" i="13" a="1"/>
  <c r="T152" i="13" s="1"/>
  <c r="J9" i="11" s="1"/>
  <c r="AT168" i="13" a="1"/>
  <c r="AT168" i="13" s="1"/>
  <c r="AJ25" i="11" s="1"/>
  <c r="V174" i="13" a="1"/>
  <c r="V174" i="13" s="1"/>
  <c r="L37" i="11" s="1"/>
  <c r="AF172" i="13" a="1"/>
  <c r="AF172" i="13" s="1"/>
  <c r="V29" i="11" s="1"/>
  <c r="R176" i="13" a="1"/>
  <c r="R176" i="13" s="1"/>
  <c r="H39" i="11" s="1"/>
  <c r="Y159" i="13" a="1"/>
  <c r="Y159" i="13" s="1"/>
  <c r="O16" i="11" s="1"/>
  <c r="AF166" i="13" a="1"/>
  <c r="AF166" i="13" s="1"/>
  <c r="V23" i="11" s="1"/>
  <c r="AA169" i="13" a="1"/>
  <c r="AA169" i="13" s="1"/>
  <c r="Q26" i="11" s="1"/>
  <c r="AE159" i="13" a="1"/>
  <c r="AE159" i="13" s="1"/>
  <c r="U16" i="11" s="1"/>
  <c r="AD176" i="13" a="1"/>
  <c r="AD176" i="13" s="1"/>
  <c r="T39" i="11" s="1"/>
  <c r="Y171" i="13" a="1"/>
  <c r="Y171" i="13" s="1"/>
  <c r="O28" i="11" s="1"/>
  <c r="AU168" i="13" a="1"/>
  <c r="AU168" i="13" s="1"/>
  <c r="AK25" i="11" s="1"/>
  <c r="AC175" i="13" a="1"/>
  <c r="AC175" i="13" s="1"/>
  <c r="S38" i="11" s="1"/>
  <c r="AB155" i="13" a="1"/>
  <c r="AB155" i="13" s="1"/>
  <c r="R12" i="11" s="1"/>
  <c r="AC179" i="13" a="1"/>
  <c r="AC179" i="13" s="1"/>
  <c r="S42" i="11" s="1"/>
  <c r="AE169" i="13" a="1"/>
  <c r="AE169" i="13" s="1"/>
  <c r="U26" i="11" s="1"/>
  <c r="V181" i="13" a="1"/>
  <c r="V181" i="13" s="1"/>
  <c r="L44" i="11" s="1"/>
  <c r="T155" i="13" a="1"/>
  <c r="T155" i="13" s="1"/>
  <c r="J12" i="11" s="1"/>
  <c r="K158" i="13" a="1"/>
  <c r="K158" i="13" s="1"/>
  <c r="B14" i="13" s="1"/>
  <c r="K151" i="13" a="1"/>
  <c r="K151" i="13" s="1"/>
  <c r="B7" i="13" s="1"/>
  <c r="AT181" i="13" a="1"/>
  <c r="AT181" i="13" s="1"/>
  <c r="AJ44" i="11" s="1"/>
  <c r="K179" i="13" a="1"/>
  <c r="K179" i="13" s="1"/>
  <c r="B35" i="13" s="1"/>
  <c r="A42" i="11" s="1"/>
  <c r="S161" i="13" a="1"/>
  <c r="S161" i="13" s="1"/>
  <c r="I18" i="11" s="1"/>
  <c r="AE166" i="13" a="1"/>
  <c r="AE166" i="13" s="1"/>
  <c r="U23" i="11" s="1"/>
  <c r="Z149" i="13" a="1"/>
  <c r="Z149" i="13" s="1"/>
  <c r="Z157" i="13" a="1"/>
  <c r="Z157" i="13" s="1"/>
  <c r="P14" i="11" s="1"/>
  <c r="K157" i="13" a="1"/>
  <c r="K157" i="13" s="1"/>
  <c r="B13" i="13" s="1"/>
  <c r="AD157" i="13" a="1"/>
  <c r="AD157" i="13" s="1"/>
  <c r="T14" i="11" s="1"/>
  <c r="AT161" i="13" a="1"/>
  <c r="AT161" i="13" s="1"/>
  <c r="AJ18" i="11" s="1"/>
  <c r="W150" i="13" a="1"/>
  <c r="W150" i="13" s="1"/>
  <c r="M7" i="11" s="1"/>
  <c r="Y154" i="13" a="1"/>
  <c r="Y154" i="13" s="1"/>
  <c r="O11" i="11" s="1"/>
  <c r="X168" i="13" a="1"/>
  <c r="X168" i="13" s="1"/>
  <c r="N25" i="11" s="1"/>
  <c r="K176" i="13" a="1"/>
  <c r="K176" i="13" s="1"/>
  <c r="B32" i="13" s="1"/>
  <c r="A39" i="11" s="1"/>
  <c r="T180" i="13" a="1"/>
  <c r="T180" i="13" s="1"/>
  <c r="J43" i="11" s="1"/>
  <c r="AD151" i="13" a="1"/>
  <c r="AD151" i="13" s="1"/>
  <c r="T8" i="11" s="1"/>
  <c r="AB183" i="13" a="1"/>
  <c r="AB183" i="13" s="1"/>
  <c r="R46" i="11" s="1"/>
  <c r="X159" i="13" a="1"/>
  <c r="X159" i="13" s="1"/>
  <c r="N16" i="11" s="1"/>
  <c r="T169" i="13" a="1"/>
  <c r="T169" i="13" s="1"/>
  <c r="J26" i="11" s="1"/>
  <c r="Z177" i="13" a="1"/>
  <c r="Z177" i="13" s="1"/>
  <c r="P40" i="11" s="1"/>
  <c r="AT158" i="13" a="1"/>
  <c r="AT158" i="13" s="1"/>
  <c r="AJ15" i="11" s="1"/>
  <c r="AS153" i="13" a="1"/>
  <c r="AS153" i="13" s="1"/>
  <c r="AI10" i="11" s="1"/>
  <c r="U150" i="13" a="1"/>
  <c r="U150" i="13" s="1"/>
  <c r="K7" i="11" s="1"/>
  <c r="L164" i="13" a="1"/>
  <c r="L164" i="13" s="1"/>
  <c r="R180" i="13" a="1"/>
  <c r="R180" i="13" s="1"/>
  <c r="H43" i="11" s="1"/>
  <c r="U157" i="13" a="1"/>
  <c r="U157" i="13" s="1"/>
  <c r="K14" i="11" s="1"/>
  <c r="AF177" i="13" a="1"/>
  <c r="AF177" i="13" s="1"/>
  <c r="V40" i="11" s="1"/>
  <c r="AA180" i="13" a="1"/>
  <c r="AA180" i="13" s="1"/>
  <c r="Q43" i="11" s="1"/>
  <c r="AB167" i="13" a="1"/>
  <c r="AB167" i="13" s="1"/>
  <c r="R24" i="11" s="1"/>
  <c r="AS172" i="13" a="1"/>
  <c r="AS172" i="13" s="1"/>
  <c r="AI29" i="11" s="1"/>
  <c r="X155" i="13" a="1"/>
  <c r="X155" i="13" s="1"/>
  <c r="N12" i="11" s="1"/>
  <c r="AS182" i="13" a="1"/>
  <c r="AS182" i="13" s="1"/>
  <c r="AI45" i="11" s="1"/>
  <c r="W179" i="13" a="1"/>
  <c r="W179" i="13" s="1"/>
  <c r="M42" i="11" s="1"/>
  <c r="AA162" i="13" a="1"/>
  <c r="AA162" i="13" s="1"/>
  <c r="Q19" i="11" s="1"/>
  <c r="AA152" i="13" a="1"/>
  <c r="AA152" i="13" s="1"/>
  <c r="Q9" i="11" s="1"/>
  <c r="AE151" i="13" a="1"/>
  <c r="AE151" i="13" s="1"/>
  <c r="U8" i="11" s="1"/>
  <c r="AE161" i="13" a="1"/>
  <c r="AE161" i="13" s="1"/>
  <c r="U18" i="11" s="1"/>
  <c r="Z164" i="13" a="1"/>
  <c r="Z164" i="13" s="1"/>
  <c r="P21" i="11" s="1"/>
  <c r="U175" i="13" a="1"/>
  <c r="U175" i="13" s="1"/>
  <c r="K38" i="11" s="1"/>
  <c r="R174" i="13" a="1"/>
  <c r="R174" i="13" s="1"/>
  <c r="H37" i="11" s="1"/>
  <c r="U151" i="13" a="1"/>
  <c r="U151" i="13" s="1"/>
  <c r="K8" i="11" s="1"/>
  <c r="AS152" i="13" a="1"/>
  <c r="AS152" i="13" s="1"/>
  <c r="AI9" i="11" s="1"/>
  <c r="K161" i="13" a="1"/>
  <c r="K161" i="13" s="1"/>
  <c r="B17" i="13" s="1"/>
  <c r="M156" i="13" a="1"/>
  <c r="M156" i="13" s="1"/>
  <c r="V166" i="13" a="1"/>
  <c r="V166" i="13" s="1"/>
  <c r="L23" i="11" s="1"/>
  <c r="AT175" i="13" a="1"/>
  <c r="AT175" i="13" s="1"/>
  <c r="AJ38" i="11" s="1"/>
  <c r="AC161" i="13" a="1"/>
  <c r="AC161" i="13" s="1"/>
  <c r="S18" i="11" s="1"/>
  <c r="Z156" i="13" a="1"/>
  <c r="Z156" i="13" s="1"/>
  <c r="P13" i="11" s="1"/>
  <c r="U152" i="13" a="1"/>
  <c r="U152" i="13" s="1"/>
  <c r="K9" i="11" s="1"/>
  <c r="AS149" i="13" a="1"/>
  <c r="AS149" i="13" s="1"/>
  <c r="AU159" i="13" a="1"/>
  <c r="AU159" i="13" s="1"/>
  <c r="AK16" i="11" s="1"/>
  <c r="V184" i="13" a="1"/>
  <c r="V184" i="13" s="1"/>
  <c r="L47" i="11" s="1"/>
  <c r="S183" i="13" a="1"/>
  <c r="S183" i="13" s="1"/>
  <c r="I46" i="11" s="1"/>
  <c r="X153" i="13" a="1"/>
  <c r="X153" i="13" s="1"/>
  <c r="N10" i="11" s="1"/>
  <c r="K150" i="13" a="1"/>
  <c r="K150" i="13" s="1"/>
  <c r="B6" i="13" s="1"/>
  <c r="AD161" i="13" a="1"/>
  <c r="AD161" i="13" s="1"/>
  <c r="T18" i="11" s="1"/>
  <c r="T158" i="13" a="1"/>
  <c r="T158" i="13" s="1"/>
  <c r="J15" i="11" s="1"/>
  <c r="X151" i="13" a="1"/>
  <c r="X151" i="13" s="1"/>
  <c r="N8" i="11" s="1"/>
  <c r="AF152" i="13" a="1"/>
  <c r="AF152" i="13" s="1"/>
  <c r="V9" i="11" s="1"/>
  <c r="AF178" i="13" a="1"/>
  <c r="AF178" i="13" s="1"/>
  <c r="V41" i="11" s="1"/>
  <c r="M172" i="13" a="1"/>
  <c r="M172" i="13" s="1"/>
  <c r="T160" i="13" a="1"/>
  <c r="T160" i="13" s="1"/>
  <c r="J17" i="11" s="1"/>
  <c r="AU153" i="13" a="1"/>
  <c r="AU153" i="13" s="1"/>
  <c r="AK10" i="11" s="1"/>
  <c r="AF169" i="13" a="1"/>
  <c r="AF169" i="13" s="1"/>
  <c r="V26" i="11" s="1"/>
  <c r="AT178" i="13" a="1"/>
  <c r="AT178" i="13" s="1"/>
  <c r="AJ41" i="11" s="1"/>
  <c r="AD158" i="13" a="1"/>
  <c r="AD158" i="13" s="1"/>
  <c r="T15" i="11" s="1"/>
  <c r="T182" i="13" a="1"/>
  <c r="T182" i="13" s="1"/>
  <c r="J45" i="11" s="1"/>
  <c r="AA151" i="13" a="1"/>
  <c r="AA151" i="13" s="1"/>
  <c r="Q8" i="11" s="1"/>
  <c r="AU175" i="13" a="1"/>
  <c r="AU175" i="13" s="1"/>
  <c r="AK38" i="11" s="1"/>
  <c r="Y155" i="13" a="1"/>
  <c r="Y155" i="13" s="1"/>
  <c r="O12" i="11" s="1"/>
  <c r="AD173" i="13" a="1"/>
  <c r="AD173" i="13" s="1"/>
  <c r="T36" i="11" s="1"/>
  <c r="X163" i="13" a="1"/>
  <c r="X163" i="13" s="1"/>
  <c r="N20" i="11" s="1"/>
  <c r="Z181" i="13" a="1"/>
  <c r="Z181" i="13" s="1"/>
  <c r="P44" i="11" s="1"/>
  <c r="AB174" i="13" a="1"/>
  <c r="AB174" i="13" s="1"/>
  <c r="R37" i="11" s="1"/>
  <c r="W165" i="13" a="1"/>
  <c r="W165" i="13" s="1"/>
  <c r="M22" i="11" s="1"/>
  <c r="AC182" i="13" a="1"/>
  <c r="AC182" i="13" s="1"/>
  <c r="S45" i="11" s="1"/>
  <c r="W163" i="13" a="1"/>
  <c r="W163" i="13" s="1"/>
  <c r="M20" i="11" s="1"/>
  <c r="AC174" i="13" a="1"/>
  <c r="AC174" i="13" s="1"/>
  <c r="S37" i="11" s="1"/>
  <c r="Z176" i="13" a="1"/>
  <c r="Z176" i="13" s="1"/>
  <c r="P39" i="11" s="1"/>
  <c r="M171" i="13" a="1"/>
  <c r="M171" i="13" s="1"/>
  <c r="W181" i="13" a="1"/>
  <c r="W181" i="13" s="1"/>
  <c r="M44" i="11" s="1"/>
  <c r="U161" i="13" a="1"/>
  <c r="U161" i="13" s="1"/>
  <c r="K18" i="11" s="1"/>
  <c r="R152" i="13" a="1"/>
  <c r="R152" i="13" s="1"/>
  <c r="H9" i="11" s="1"/>
  <c r="AC180" i="13" a="1"/>
  <c r="AC180" i="13" s="1"/>
  <c r="S43" i="11" s="1"/>
  <c r="K174" i="13" a="1"/>
  <c r="K174" i="13" s="1"/>
  <c r="B30" i="13" s="1"/>
  <c r="A37" i="11" s="1"/>
  <c r="T163" i="13" a="1"/>
  <c r="T163" i="13" s="1"/>
  <c r="J20" i="11" s="1"/>
  <c r="AB161" i="13" a="1"/>
  <c r="AB161" i="13" s="1"/>
  <c r="R18" i="11" s="1"/>
  <c r="S157" i="13" a="1"/>
  <c r="S157" i="13" s="1"/>
  <c r="I14" i="11" s="1"/>
  <c r="T165" i="13" a="1"/>
  <c r="T165" i="13" s="1"/>
  <c r="J22" i="11" s="1"/>
  <c r="M160" i="13" a="1"/>
  <c r="M160" i="13" s="1"/>
  <c r="S171" i="13" a="1"/>
  <c r="S171" i="13" s="1"/>
  <c r="I28" i="11" s="1"/>
  <c r="AF162" i="13" a="1"/>
  <c r="AF162" i="13" s="1"/>
  <c r="V19" i="11" s="1"/>
  <c r="V178" i="13" a="1"/>
  <c r="V178" i="13" s="1"/>
  <c r="L41" i="11" s="1"/>
  <c r="AF176" i="13" a="1"/>
  <c r="AF176" i="13" s="1"/>
  <c r="V39" i="11" s="1"/>
  <c r="L167" i="13" a="1"/>
  <c r="L167" i="13" s="1"/>
  <c r="AC156" i="13" a="1"/>
  <c r="AC156" i="13" s="1"/>
  <c r="S13" i="11" s="1"/>
  <c r="L163" i="13" a="1"/>
  <c r="L163" i="13" s="1"/>
  <c r="L168" i="13" a="1"/>
  <c r="L168" i="13" s="1"/>
  <c r="W155" i="13" a="1"/>
  <c r="W155" i="13" s="1"/>
  <c r="M12" i="11" s="1"/>
  <c r="S169" i="13" a="1"/>
  <c r="S169" i="13" s="1"/>
  <c r="I26" i="11" s="1"/>
  <c r="R151" i="13" a="1"/>
  <c r="R151" i="13" s="1"/>
  <c r="H8" i="11" s="1"/>
  <c r="T166" i="13" a="1"/>
  <c r="T166" i="13" s="1"/>
  <c r="J23" i="11" s="1"/>
  <c r="AU156" i="13" a="1"/>
  <c r="AU156" i="13" s="1"/>
  <c r="AK13" i="11" s="1"/>
  <c r="AD178" i="13" a="1"/>
  <c r="AD178" i="13" s="1"/>
  <c r="T41" i="11" s="1"/>
  <c r="K167" i="13" a="1"/>
  <c r="K167" i="13" s="1"/>
  <c r="B23" i="13" s="1"/>
  <c r="X170" i="13" a="1"/>
  <c r="X170" i="13" s="1"/>
  <c r="N27" i="11" s="1"/>
  <c r="U171" i="13" a="1"/>
  <c r="U171" i="13" s="1"/>
  <c r="K28" i="11" s="1"/>
  <c r="Z175" i="13" a="1"/>
  <c r="Z175" i="13" s="1"/>
  <c r="P38" i="11" s="1"/>
  <c r="R184" i="13" a="1"/>
  <c r="R184" i="13" s="1"/>
  <c r="H47" i="11" s="1"/>
  <c r="AE180" i="13" a="1"/>
  <c r="AE180" i="13" s="1"/>
  <c r="U43" i="11" s="1"/>
  <c r="AA177" i="13" a="1"/>
  <c r="AA177" i="13" s="1"/>
  <c r="Q40" i="11" s="1"/>
  <c r="Z184" i="13" a="1"/>
  <c r="Z184" i="13" s="1"/>
  <c r="P47" i="11" s="1"/>
  <c r="K184" i="13" a="1"/>
  <c r="K184" i="13" s="1"/>
  <c r="B40" i="13" s="1"/>
  <c r="A47" i="11" s="1"/>
  <c r="V182" i="13" a="1"/>
  <c r="V182" i="13" s="1"/>
  <c r="L45" i="11" s="1"/>
  <c r="AC184" i="13" a="1"/>
  <c r="AC184" i="13" s="1"/>
  <c r="S47" i="11" s="1"/>
  <c r="AB162" i="13" a="1"/>
  <c r="AB162" i="13" s="1"/>
  <c r="R19" i="11" s="1"/>
  <c r="AS158" i="13" a="1"/>
  <c r="AS158" i="13" s="1"/>
  <c r="AI15" i="11" s="1"/>
  <c r="L169" i="13" a="1"/>
  <c r="L169" i="13" s="1"/>
  <c r="R158" i="13" a="1"/>
  <c r="R158" i="13" s="1"/>
  <c r="H15" i="11" s="1"/>
  <c r="V159" i="13" a="1"/>
  <c r="V159" i="13" s="1"/>
  <c r="L16" i="11" s="1"/>
  <c r="X157" i="13" a="1"/>
  <c r="X157" i="13" s="1"/>
  <c r="N14" i="11" s="1"/>
  <c r="AU151" i="13" a="1"/>
  <c r="AU151" i="13" s="1"/>
  <c r="AK8" i="11" s="1"/>
  <c r="V170" i="13" a="1"/>
  <c r="V170" i="13" s="1"/>
  <c r="L27" i="11" s="1"/>
  <c r="S150" i="13" a="1"/>
  <c r="S150" i="13" s="1"/>
  <c r="I7" i="11" s="1"/>
  <c r="V152" i="13" a="1"/>
  <c r="V152" i="13" s="1"/>
  <c r="L9" i="11" s="1"/>
  <c r="AT163" i="13" a="1"/>
  <c r="AT163" i="13" s="1"/>
  <c r="AJ20" i="11" s="1"/>
  <c r="Y152" i="13" a="1"/>
  <c r="Y152" i="13" s="1"/>
  <c r="O9" i="11" s="1"/>
  <c r="AT172" i="13" a="1"/>
  <c r="AT172" i="13" s="1"/>
  <c r="AJ29" i="11" s="1"/>
  <c r="R160" i="13" a="1"/>
  <c r="R160" i="13" s="1"/>
  <c r="H17" i="11" s="1"/>
  <c r="AC162" i="13" a="1"/>
  <c r="AC162" i="13" s="1"/>
  <c r="S19" i="11" s="1"/>
  <c r="AT164" i="13" a="1"/>
  <c r="AT164" i="13" s="1"/>
  <c r="AJ21" i="11" s="1"/>
  <c r="AA157" i="13" a="1"/>
  <c r="AA157" i="13" s="1"/>
  <c r="Q14" i="11" s="1"/>
  <c r="T181" i="13" a="1"/>
  <c r="T181" i="13" s="1"/>
  <c r="J44" i="11" s="1"/>
  <c r="R163" i="13" a="1"/>
  <c r="R163" i="13" s="1"/>
  <c r="H20" i="11" s="1"/>
  <c r="AF167" i="13" a="1"/>
  <c r="AF167" i="13" s="1"/>
  <c r="V24" i="11" s="1"/>
  <c r="Z159" i="13" a="1"/>
  <c r="Z159" i="13" s="1"/>
  <c r="P16" i="11" s="1"/>
  <c r="Z152" i="13" a="1"/>
  <c r="Z152" i="13" s="1"/>
  <c r="P9" i="11" s="1"/>
  <c r="K175" i="13" a="1"/>
  <c r="K175" i="13" s="1"/>
  <c r="B31" i="13" s="1"/>
  <c r="A38" i="11" s="1"/>
  <c r="R157" i="13" a="1"/>
  <c r="R157" i="13" s="1"/>
  <c r="H14" i="11" s="1"/>
  <c r="AD153" i="13" a="1"/>
  <c r="AD153" i="13" s="1"/>
  <c r="T10" i="11" s="1"/>
  <c r="AU171" i="13" a="1"/>
  <c r="AU171" i="13" s="1"/>
  <c r="AK28" i="11" s="1"/>
  <c r="AB177" i="13" a="1"/>
  <c r="AB177" i="13" s="1"/>
  <c r="R40" i="11" s="1"/>
  <c r="U166" i="13" a="1"/>
  <c r="U166" i="13" s="1"/>
  <c r="K23" i="11" s="1"/>
  <c r="AD159" i="13" a="1"/>
  <c r="AD159" i="13" s="1"/>
  <c r="T16" i="11" s="1"/>
  <c r="L183" i="13" a="1"/>
  <c r="L183" i="13" s="1"/>
  <c r="Y166" i="13" a="1"/>
  <c r="Y166" i="13" s="1"/>
  <c r="O23" i="11" s="1"/>
  <c r="AD163" i="13" a="1"/>
  <c r="AD163" i="13" s="1"/>
  <c r="T20" i="11" s="1"/>
  <c r="AS157" i="13" a="1"/>
  <c r="AS157" i="13" s="1"/>
  <c r="AI14" i="11" s="1"/>
  <c r="AT160" i="13" a="1"/>
  <c r="AT160" i="13" s="1"/>
  <c r="AJ17" i="11" s="1"/>
  <c r="R181" i="13" a="1"/>
  <c r="R181" i="13" s="1"/>
  <c r="H44" i="11" s="1"/>
  <c r="AE178" i="13" a="1"/>
  <c r="AE178" i="13" s="1"/>
  <c r="U41" i="11" s="1"/>
  <c r="K173" i="13" a="1"/>
  <c r="K173" i="13" s="1"/>
  <c r="B29" i="13" s="1"/>
  <c r="A36" i="11" s="1"/>
  <c r="Z178" i="13" a="1"/>
  <c r="Z178" i="13" s="1"/>
  <c r="P41" i="11" s="1"/>
  <c r="S167" i="13" a="1"/>
  <c r="S167" i="13" s="1"/>
  <c r="I24" i="11" s="1"/>
  <c r="AD166" i="13" a="1"/>
  <c r="AD166" i="13" s="1"/>
  <c r="T23" i="11" s="1"/>
  <c r="Z155" i="13" a="1"/>
  <c r="Z155" i="13" s="1"/>
  <c r="P12" i="11" s="1"/>
  <c r="AS176" i="13" a="1"/>
  <c r="AS176" i="13" s="1"/>
  <c r="AI39" i="11" s="1"/>
  <c r="AA153" i="13" a="1"/>
  <c r="AA153" i="13" s="1"/>
  <c r="Q10" i="11" s="1"/>
  <c r="U177" i="13" a="1"/>
  <c r="U177" i="13" s="1"/>
  <c r="K40" i="11" s="1"/>
  <c r="S163" i="13" a="1"/>
  <c r="S163" i="13" s="1"/>
  <c r="I20" i="11" s="1"/>
  <c r="AC155" i="13" a="1"/>
  <c r="AC155" i="13" s="1"/>
  <c r="S12" i="11" s="1"/>
  <c r="V183" i="13" a="1"/>
  <c r="V183" i="13" s="1"/>
  <c r="L46" i="11" s="1"/>
  <c r="X156" i="13" a="1"/>
  <c r="X156" i="13" s="1"/>
  <c r="N13" i="11" s="1"/>
  <c r="X172" i="13" a="1"/>
  <c r="X172" i="13" s="1"/>
  <c r="N29" i="11" s="1"/>
  <c r="K160" i="13" a="1"/>
  <c r="K160" i="13" s="1"/>
  <c r="B16" i="13" s="1"/>
  <c r="AU152" i="13" a="1"/>
  <c r="AU152" i="13" s="1"/>
  <c r="AK9" i="11" s="1"/>
  <c r="U178" i="13" a="1"/>
  <c r="U178" i="13" s="1"/>
  <c r="K41" i="11" s="1"/>
  <c r="Y177" i="13" a="1"/>
  <c r="Y177" i="13" s="1"/>
  <c r="O40" i="11" s="1"/>
  <c r="AC178" i="13" a="1"/>
  <c r="AC178" i="13" s="1"/>
  <c r="S41" i="11" s="1"/>
  <c r="U168" i="13" a="1"/>
  <c r="U168" i="13" s="1"/>
  <c r="K25" i="11" s="1"/>
  <c r="T168" i="13" a="1"/>
  <c r="T168" i="13" s="1"/>
  <c r="J25" i="11" s="1"/>
  <c r="X171" i="13" a="1"/>
  <c r="X171" i="13" s="1"/>
  <c r="N28" i="11" s="1"/>
  <c r="AF181" i="13" a="1"/>
  <c r="AF181" i="13" s="1"/>
  <c r="V44" i="11" s="1"/>
  <c r="AE155" i="13" a="1"/>
  <c r="AE155" i="13" s="1"/>
  <c r="U12" i="11" s="1"/>
  <c r="AA156" i="13" a="1"/>
  <c r="AA156" i="13" s="1"/>
  <c r="Q13" i="11" s="1"/>
  <c r="Y162" i="13" a="1"/>
  <c r="Y162" i="13" s="1"/>
  <c r="O19" i="11" s="1"/>
  <c r="M169" i="13" a="1"/>
  <c r="M169" i="13" s="1"/>
  <c r="R173" i="13" a="1"/>
  <c r="R173" i="13" s="1"/>
  <c r="H36" i="11" s="1"/>
  <c r="T176" i="13" a="1"/>
  <c r="T176" i="13" s="1"/>
  <c r="J39" i="11" s="1"/>
  <c r="AA167" i="13" a="1"/>
  <c r="AA167" i="13" s="1"/>
  <c r="Q24" i="11" s="1"/>
  <c r="AS181" i="13" a="1"/>
  <c r="AS181" i="13" s="1"/>
  <c r="AI44" i="11" s="1"/>
  <c r="AA183" i="13" a="1"/>
  <c r="AA183" i="13" s="1"/>
  <c r="Q46" i="11" s="1"/>
  <c r="U176" i="13" a="1"/>
  <c r="U176" i="13" s="1"/>
  <c r="K39" i="11" s="1"/>
  <c r="V161" i="13" a="1"/>
  <c r="V161" i="13" s="1"/>
  <c r="L18" i="11" s="1"/>
  <c r="S180" i="13" a="1"/>
  <c r="S180" i="13" s="1"/>
  <c r="I43" i="11" s="1"/>
  <c r="AU154" i="13" a="1"/>
  <c r="AU154" i="13" s="1"/>
  <c r="AK11" i="11" s="1"/>
  <c r="AE174" i="13" a="1"/>
  <c r="AE174" i="13" s="1"/>
  <c r="U37" i="11" s="1"/>
  <c r="T177" i="13" a="1"/>
  <c r="T177" i="13" s="1"/>
  <c r="J40" i="11" s="1"/>
  <c r="X183" i="13" a="1"/>
  <c r="X183" i="13" s="1"/>
  <c r="N46" i="11" s="1"/>
  <c r="K163" i="13" a="1"/>
  <c r="K163" i="13" s="1"/>
  <c r="B19" i="13" s="1"/>
  <c r="AC149" i="13" a="1"/>
  <c r="AC149" i="13" s="1"/>
  <c r="AU158" i="13" a="1"/>
  <c r="AU158" i="13" s="1"/>
  <c r="AK15" i="11" s="1"/>
  <c r="T151" i="13" a="1"/>
  <c r="T151" i="13" s="1"/>
  <c r="J8" i="11" s="1"/>
  <c r="S162" i="13" a="1"/>
  <c r="S162" i="13" s="1"/>
  <c r="I19" i="11" s="1"/>
  <c r="K181" i="13" a="1"/>
  <c r="K181" i="13" s="1"/>
  <c r="B37" i="13" s="1"/>
  <c r="A44" i="11" s="1"/>
  <c r="AU165" i="13" a="1"/>
  <c r="AU165" i="13" s="1"/>
  <c r="AK22" i="11" s="1"/>
  <c r="AU170" i="13" a="1"/>
  <c r="AU170" i="13" s="1"/>
  <c r="AK27" i="11" s="1"/>
  <c r="AT167" i="13" a="1"/>
  <c r="AT167" i="13" s="1"/>
  <c r="AJ24" i="11" s="1"/>
  <c r="V171" i="13" a="1"/>
  <c r="V171" i="13" s="1"/>
  <c r="L28" i="11" s="1"/>
  <c r="K183" i="13" a="1"/>
  <c r="K183" i="13" s="1"/>
  <c r="B39" i="13" s="1"/>
  <c r="A46" i="11" s="1"/>
  <c r="AE165" i="13" a="1"/>
  <c r="AE165" i="13" s="1"/>
  <c r="U22" i="11" s="1"/>
  <c r="S174" i="13" a="1"/>
  <c r="S174" i="13" s="1"/>
  <c r="I37" i="11" s="1"/>
  <c r="Y182" i="13" a="1"/>
  <c r="Y182" i="13" s="1"/>
  <c r="O45" i="11" s="1"/>
  <c r="AD160" i="13" a="1"/>
  <c r="AD160" i="13" s="1"/>
  <c r="T17" i="11" s="1"/>
  <c r="R155" i="13" a="1"/>
  <c r="R155" i="13" s="1"/>
  <c r="H12" i="11" s="1"/>
  <c r="U165" i="13" a="1"/>
  <c r="U165" i="13" s="1"/>
  <c r="K22" i="11" s="1"/>
  <c r="K152" i="13" a="1"/>
  <c r="K152" i="13" s="1"/>
  <c r="B8" i="13" s="1"/>
  <c r="AE182" i="13" a="1"/>
  <c r="AE182" i="13" s="1"/>
  <c r="U45" i="11" s="1"/>
  <c r="Y184" i="13" a="1"/>
  <c r="Y184" i="13" s="1"/>
  <c r="O47" i="11" s="1"/>
  <c r="Y163" i="13" a="1"/>
  <c r="Y163" i="13" s="1"/>
  <c r="O20" i="11" s="1"/>
  <c r="V154" i="13" a="1"/>
  <c r="V154" i="13" s="1"/>
  <c r="L11" i="11" s="1"/>
  <c r="L151" i="13" a="1"/>
  <c r="L151" i="13" s="1"/>
  <c r="V176" i="13" a="1"/>
  <c r="V176" i="13" s="1"/>
  <c r="L39" i="11" s="1"/>
  <c r="AF183" i="13" a="1"/>
  <c r="AF183" i="13" s="1"/>
  <c r="V46" i="11" s="1"/>
  <c r="T178" i="13" a="1"/>
  <c r="T178" i="13" s="1"/>
  <c r="J41" i="11" s="1"/>
  <c r="Y181" i="13" a="1"/>
  <c r="Y181" i="13" s="1"/>
  <c r="O44" i="11" s="1"/>
  <c r="AS163" i="13" a="1"/>
  <c r="AS163" i="13" s="1"/>
  <c r="AI20" i="11" s="1"/>
  <c r="X174" i="13" a="1"/>
  <c r="X174" i="13" s="1"/>
  <c r="N37" i="11" s="1"/>
  <c r="AD183" i="13" a="1"/>
  <c r="AD183" i="13" s="1"/>
  <c r="T46" i="11" s="1"/>
  <c r="AA164" i="13" a="1"/>
  <c r="AA164" i="13" s="1"/>
  <c r="Q21" i="11" s="1"/>
  <c r="AT170" i="13" a="1"/>
  <c r="AT170" i="13" s="1"/>
  <c r="AJ27" i="11" s="1"/>
  <c r="L159" i="13" a="1"/>
  <c r="L159" i="13" s="1"/>
  <c r="AU167" i="13" a="1"/>
  <c r="AU167" i="13" s="1"/>
  <c r="AK24" i="11" s="1"/>
  <c r="AU174" i="13" a="1"/>
  <c r="AU174" i="13" s="1"/>
  <c r="AK37" i="11" s="1"/>
  <c r="AA173" i="13" a="1"/>
  <c r="AA173" i="13" s="1"/>
  <c r="Q36" i="11" s="1"/>
  <c r="K156" i="13" a="1"/>
  <c r="K156" i="13" s="1"/>
  <c r="B12" i="13" s="1"/>
  <c r="V167" i="13" a="1"/>
  <c r="V167" i="13" s="1"/>
  <c r="L24" i="11" s="1"/>
  <c r="AB159" i="13" a="1"/>
  <c r="AB159" i="13" s="1"/>
  <c r="R16" i="11" s="1"/>
  <c r="S176" i="13" a="1"/>
  <c r="S176" i="13" s="1"/>
  <c r="I39" i="11" s="1"/>
  <c r="AF163" i="13" a="1"/>
  <c r="AF163" i="13" s="1"/>
  <c r="V20" i="11" s="1"/>
  <c r="U162" i="13" a="1"/>
  <c r="U162" i="13" s="1"/>
  <c r="K19" i="11" s="1"/>
  <c r="R162" i="13" a="1"/>
  <c r="R162" i="13" s="1"/>
  <c r="H19" i="11" s="1"/>
  <c r="AF180" i="13" a="1"/>
  <c r="AF180" i="13" s="1"/>
  <c r="V43" i="11" s="1"/>
  <c r="R179" i="13" a="1"/>
  <c r="R179" i="13" s="1"/>
  <c r="H42" i="11" s="1"/>
  <c r="R167" i="13" a="1"/>
  <c r="R167" i="13" s="1"/>
  <c r="H24" i="11" s="1"/>
  <c r="T172" i="13" a="1"/>
  <c r="T172" i="13" s="1"/>
  <c r="J29" i="11" s="1"/>
  <c r="L155" i="13" a="1"/>
  <c r="L155" i="13" s="1"/>
  <c r="V180" i="13" a="1"/>
  <c r="V180" i="13" s="1"/>
  <c r="L43" i="11" s="1"/>
  <c r="AS171" i="13" a="1"/>
  <c r="AS171" i="13" s="1"/>
  <c r="AI28" i="11" s="1"/>
  <c r="AD170" i="13" a="1"/>
  <c r="AD170" i="13" s="1"/>
  <c r="T27" i="11" s="1"/>
  <c r="AU184" i="13" a="1"/>
  <c r="AU184" i="13" s="1"/>
  <c r="AK47" i="11" s="1"/>
  <c r="AS183" i="13" a="1"/>
  <c r="AS183" i="13" s="1"/>
  <c r="AI46" i="11" s="1"/>
  <c r="K159" i="13" a="1"/>
  <c r="K159" i="13" s="1"/>
  <c r="B15" i="13" s="1"/>
  <c r="U153" i="13" a="1"/>
  <c r="U153" i="13" s="1"/>
  <c r="K10" i="11" s="1"/>
  <c r="AA172" i="13" a="1"/>
  <c r="AA172" i="13" s="1"/>
  <c r="Q29" i="11" s="1"/>
  <c r="L178" i="13" a="1"/>
  <c r="L178" i="13" s="1"/>
  <c r="S168" i="13" a="1"/>
  <c r="S168" i="13" s="1"/>
  <c r="I25" i="11" s="1"/>
  <c r="AC172" i="13" a="1"/>
  <c r="AC172" i="13" s="1"/>
  <c r="S29" i="11" s="1"/>
  <c r="AF161" i="13" a="1"/>
  <c r="AF161" i="13" s="1"/>
  <c r="V18" i="11" s="1"/>
  <c r="AA159" i="13" a="1"/>
  <c r="AA159" i="13" s="1"/>
  <c r="Q16" i="11" s="1"/>
  <c r="AA163" i="13" a="1"/>
  <c r="AA163" i="13" s="1"/>
  <c r="Q20" i="11" s="1"/>
  <c r="AU181" i="13" a="1"/>
  <c r="AU181" i="13" s="1"/>
  <c r="AK44" i="11" s="1"/>
  <c r="AD180" i="13" a="1"/>
  <c r="AD180" i="13" s="1"/>
  <c r="T43" i="11" s="1"/>
  <c r="AS151" i="13" a="1"/>
  <c r="AS151" i="13" s="1"/>
  <c r="AI8" i="11" s="1"/>
  <c r="S178" i="13" a="1"/>
  <c r="S178" i="13" s="1"/>
  <c r="I41" i="11" s="1"/>
  <c r="L179" i="13" a="1"/>
  <c r="L179" i="13" s="1"/>
  <c r="X177" i="13" a="1"/>
  <c r="X177" i="13" s="1"/>
  <c r="N40" i="11" s="1"/>
  <c r="X164" i="13" a="1"/>
  <c r="X164" i="13" s="1"/>
  <c r="N21" i="11" s="1"/>
  <c r="M159" i="13" a="1"/>
  <c r="M159" i="13" s="1"/>
  <c r="X176" i="13" a="1"/>
  <c r="X176" i="13" s="1"/>
  <c r="N39" i="11" s="1"/>
  <c r="AF153" i="13" a="1"/>
  <c r="AF153" i="13" s="1"/>
  <c r="V10" i="11" s="1"/>
  <c r="U154" i="13" a="1"/>
  <c r="U154" i="13" s="1"/>
  <c r="K11" i="11" s="1"/>
  <c r="S152" i="13" a="1"/>
  <c r="S152" i="13" s="1"/>
  <c r="I9" i="11" s="1"/>
  <c r="L170" i="13" a="1"/>
  <c r="L170" i="13" s="1"/>
  <c r="AA182" i="13" a="1"/>
  <c r="AA182" i="13" s="1"/>
  <c r="Q45" i="11" s="1"/>
  <c r="L160" i="13" a="1"/>
  <c r="L160" i="13" s="1"/>
  <c r="AT154" i="13" a="1"/>
  <c r="AT154" i="13" s="1"/>
  <c r="AJ11" i="11" s="1"/>
  <c r="AT165" i="13" a="1"/>
  <c r="AT165" i="13" s="1"/>
  <c r="AJ22" i="11" s="1"/>
  <c r="L177" i="13" a="1"/>
  <c r="L177" i="13" s="1"/>
  <c r="Y167" i="13" a="1"/>
  <c r="Y167" i="13" s="1"/>
  <c r="O24" i="11" s="1"/>
  <c r="K153" i="13" a="1"/>
  <c r="K153" i="13" s="1"/>
  <c r="B9" i="13" s="1"/>
  <c r="AD154" i="13" a="1"/>
  <c r="AD154" i="13" s="1"/>
  <c r="T11" i="11" s="1"/>
  <c r="K180" i="13" a="1"/>
  <c r="K180" i="13" s="1"/>
  <c r="B36" i="13" s="1"/>
  <c r="A43" i="11" s="1"/>
  <c r="W169" i="13" a="1"/>
  <c r="W169" i="13" s="1"/>
  <c r="M26" i="11" s="1"/>
  <c r="AB181" i="13" a="1"/>
  <c r="AB181" i="13" s="1"/>
  <c r="R44" i="11" s="1"/>
  <c r="X158" i="13" a="1"/>
  <c r="X158" i="13" s="1"/>
  <c r="N15" i="11" s="1"/>
  <c r="R175" i="13" a="1"/>
  <c r="R175" i="13" s="1"/>
  <c r="H38" i="11" s="1"/>
  <c r="S154" i="13" a="1"/>
  <c r="S154" i="13" s="1"/>
  <c r="I11" i="11" s="1"/>
  <c r="X154" i="13" a="1"/>
  <c r="X154" i="13" s="1"/>
  <c r="N11" i="11" s="1"/>
  <c r="W149" i="13" a="1"/>
  <c r="W149" i="13" s="1"/>
  <c r="AE181" i="13" a="1"/>
  <c r="AE181" i="13" s="1"/>
  <c r="U44" i="11" s="1"/>
  <c r="AT184" i="13" a="1"/>
  <c r="AT184" i="13" s="1"/>
  <c r="AJ47" i="11" s="1"/>
  <c r="AF155" i="13" a="1"/>
  <c r="AF155" i="13" s="1"/>
  <c r="V12" i="11" s="1"/>
  <c r="AB158" i="13" a="1"/>
  <c r="AB158" i="13" s="1"/>
  <c r="R15" i="11" s="1"/>
  <c r="S173" i="13" a="1"/>
  <c r="S173" i="13" s="1"/>
  <c r="I36" i="11" s="1"/>
  <c r="L153" i="13" a="1"/>
  <c r="L153" i="13" s="1"/>
  <c r="M152" i="13" a="1"/>
  <c r="M152" i="13" s="1"/>
  <c r="AE177" i="13" a="1"/>
  <c r="AE177" i="13" s="1"/>
  <c r="U40" i="11" s="1"/>
  <c r="R177" i="13" a="1"/>
  <c r="R177" i="13" s="1"/>
  <c r="H40" i="11" s="1"/>
  <c r="V163" i="13" a="1"/>
  <c r="V163" i="13" s="1"/>
  <c r="L20" i="11" s="1"/>
  <c r="V173" i="13" a="1"/>
  <c r="V173" i="13" s="1"/>
  <c r="L36" i="11" s="1"/>
  <c r="R182" i="13" a="1"/>
  <c r="R182" i="13" s="1"/>
  <c r="H45" i="11" s="1"/>
  <c r="W159" i="13" a="1"/>
  <c r="W159" i="13" s="1"/>
  <c r="M16" i="11" s="1"/>
  <c r="B17" i="11" l="1"/>
  <c r="C16" i="13"/>
  <c r="C19" i="13"/>
  <c r="B20" i="11"/>
  <c r="C26" i="13"/>
  <c r="B27" i="11"/>
  <c r="D37" i="13"/>
  <c r="E37" i="13" s="1"/>
  <c r="C44" i="11"/>
  <c r="D44" i="11" s="1"/>
  <c r="C12" i="11"/>
  <c r="D12" i="11" s="1"/>
  <c r="D11" i="13"/>
  <c r="E11" i="13" s="1"/>
  <c r="B24" i="11"/>
  <c r="C23" i="13"/>
  <c r="C20" i="11"/>
  <c r="D20" i="11" s="1"/>
  <c r="D19" i="13"/>
  <c r="E19" i="13" s="1"/>
  <c r="B36" i="11"/>
  <c r="C29" i="13"/>
  <c r="K48" i="11"/>
  <c r="D27" i="13"/>
  <c r="E27" i="13" s="1"/>
  <c r="C28" i="11"/>
  <c r="D28" i="11" s="1"/>
  <c r="D23" i="13"/>
  <c r="E23" i="13" s="1"/>
  <c r="C24" i="11"/>
  <c r="D24" i="11" s="1"/>
  <c r="C26" i="11"/>
  <c r="D26" i="11" s="1"/>
  <c r="D25" i="13"/>
  <c r="E25" i="13" s="1"/>
  <c r="C47" i="11"/>
  <c r="D47" i="11" s="1"/>
  <c r="D40" i="13"/>
  <c r="E40" i="13" s="1"/>
  <c r="C43" i="11"/>
  <c r="D43" i="11" s="1"/>
  <c r="D36" i="13"/>
  <c r="E36" i="13" s="1"/>
  <c r="C30" i="13"/>
  <c r="B37" i="11"/>
  <c r="C14" i="11"/>
  <c r="D14" i="11" s="1"/>
  <c r="D13" i="13"/>
  <c r="E13" i="13" s="1"/>
  <c r="D8" i="13"/>
  <c r="E8" i="13" s="1"/>
  <c r="C9" i="11"/>
  <c r="D9" i="11" s="1"/>
  <c r="D15" i="13"/>
  <c r="E15" i="13" s="1"/>
  <c r="C16" i="11"/>
  <c r="D16" i="11" s="1"/>
  <c r="D39" i="13"/>
  <c r="E39" i="13" s="1"/>
  <c r="C46" i="11"/>
  <c r="D46" i="11" s="1"/>
  <c r="B44" i="11"/>
  <c r="C37" i="13"/>
  <c r="D17" i="13"/>
  <c r="E17" i="13" s="1"/>
  <c r="C18" i="11"/>
  <c r="D18" i="11" s="1"/>
  <c r="C22" i="11"/>
  <c r="D22" i="11" s="1"/>
  <c r="D21" i="13"/>
  <c r="E21" i="13" s="1"/>
  <c r="C14" i="13"/>
  <c r="B15" i="11"/>
  <c r="B46" i="11"/>
  <c r="C39" i="13"/>
  <c r="C29" i="11"/>
  <c r="D29" i="11" s="1"/>
  <c r="D28" i="13"/>
  <c r="E28" i="13" s="1"/>
  <c r="D18" i="13"/>
  <c r="E18" i="13" s="1"/>
  <c r="C19" i="11"/>
  <c r="D19" i="11" s="1"/>
  <c r="B22" i="11"/>
  <c r="C21" i="13"/>
  <c r="B11" i="11"/>
  <c r="C10" i="13"/>
  <c r="C15" i="13"/>
  <c r="B16" i="11"/>
  <c r="D30" i="13"/>
  <c r="E30" i="13" s="1"/>
  <c r="C37" i="11"/>
  <c r="D37" i="11" s="1"/>
  <c r="C39" i="11"/>
  <c r="D39" i="11" s="1"/>
  <c r="D32" i="13"/>
  <c r="E32" i="13" s="1"/>
  <c r="D6" i="13"/>
  <c r="E6" i="13" s="1"/>
  <c r="C7" i="11"/>
  <c r="D7" i="11" s="1"/>
  <c r="B21" i="11"/>
  <c r="C20" i="13"/>
  <c r="B28" i="11"/>
  <c r="C27" i="13"/>
  <c r="C8" i="11"/>
  <c r="D8" i="11" s="1"/>
  <c r="D7" i="13"/>
  <c r="E7" i="13" s="1"/>
  <c r="K33" i="11"/>
  <c r="C31" i="13"/>
  <c r="B38" i="11"/>
  <c r="C28" i="13"/>
  <c r="B29" i="11"/>
  <c r="C41" i="11"/>
  <c r="D41" i="11" s="1"/>
  <c r="D34" i="13"/>
  <c r="E34" i="13" s="1"/>
  <c r="B41" i="11"/>
  <c r="C34" i="13"/>
  <c r="B47" i="11"/>
  <c r="C40" i="13"/>
  <c r="D14" i="13"/>
  <c r="E14" i="13" s="1"/>
  <c r="C15" i="11"/>
  <c r="D15" i="11" s="1"/>
  <c r="C32" i="13"/>
  <c r="B39" i="11"/>
  <c r="D33" i="13"/>
  <c r="E33" i="13" s="1"/>
  <c r="C40" i="11"/>
  <c r="D40" i="11" s="1"/>
  <c r="D31" i="13"/>
  <c r="E31" i="13" s="1"/>
  <c r="C38" i="11"/>
  <c r="D38" i="11" s="1"/>
  <c r="B10" i="11"/>
  <c r="C9" i="13"/>
  <c r="C25" i="13"/>
  <c r="B26" i="11"/>
  <c r="C17" i="11"/>
  <c r="D17" i="11" s="1"/>
  <c r="D16" i="13"/>
  <c r="E16" i="13" s="1"/>
  <c r="C6" i="13"/>
  <c r="B7" i="11"/>
  <c r="C21" i="11"/>
  <c r="D21" i="11" s="1"/>
  <c r="D20" i="13"/>
  <c r="E20" i="13" s="1"/>
  <c r="D24" i="13"/>
  <c r="E24" i="13" s="1"/>
  <c r="C25" i="11"/>
  <c r="D25" i="11" s="1"/>
  <c r="C35" i="13"/>
  <c r="B42" i="11"/>
  <c r="D9" i="13"/>
  <c r="E9" i="13" s="1"/>
  <c r="C10" i="11"/>
  <c r="D10" i="11" s="1"/>
  <c r="B14" i="11"/>
  <c r="C13" i="13"/>
  <c r="C17" i="13"/>
  <c r="B18" i="11"/>
  <c r="C22" i="13"/>
  <c r="B23" i="11"/>
  <c r="D26" i="13"/>
  <c r="E26" i="13" s="1"/>
  <c r="C27" i="11"/>
  <c r="D27" i="11" s="1"/>
  <c r="C12" i="13"/>
  <c r="B13" i="11"/>
  <c r="B8" i="11"/>
  <c r="C7" i="13"/>
  <c r="B25" i="11"/>
  <c r="C24" i="13"/>
  <c r="C8" i="13"/>
  <c r="B9" i="11"/>
  <c r="C11" i="13"/>
  <c r="B12" i="11"/>
  <c r="B40" i="11"/>
  <c r="C33" i="13"/>
  <c r="D10" i="13"/>
  <c r="E10" i="13" s="1"/>
  <c r="C11" i="11"/>
  <c r="D11" i="11" s="1"/>
  <c r="C13" i="11"/>
  <c r="D13" i="11" s="1"/>
  <c r="D12" i="13"/>
  <c r="E12" i="13" s="1"/>
  <c r="C36" i="13"/>
  <c r="B43" i="11"/>
  <c r="C38" i="13"/>
  <c r="B45" i="11"/>
  <c r="D38" i="13"/>
  <c r="E38" i="13" s="1"/>
  <c r="C45" i="11"/>
  <c r="D45" i="11" s="1"/>
  <c r="C23" i="11"/>
  <c r="D23" i="11" s="1"/>
  <c r="D22" i="13"/>
  <c r="E22" i="13" s="1"/>
  <c r="C5" i="13"/>
  <c r="D5" i="13" s="1"/>
  <c r="E5" i="13" s="1"/>
  <c r="B6" i="11"/>
  <c r="C36" i="11"/>
  <c r="D36" i="11" s="1"/>
  <c r="D29" i="13"/>
  <c r="E29" i="13" s="1"/>
  <c r="D35" i="13"/>
  <c r="E35" i="13" s="1"/>
  <c r="C42" i="11"/>
  <c r="D42" i="11" s="1"/>
  <c r="B19" i="11"/>
  <c r="C18" i="13"/>
  <c r="B33" i="11" l="1"/>
  <c r="B34" i="11"/>
  <c r="Q35" i="11" l="1"/>
  <c r="V35" i="11"/>
  <c r="Z35" i="11"/>
  <c r="S35" i="11"/>
  <c r="AC35" i="11"/>
  <c r="G35" i="11"/>
  <c r="N35" i="11"/>
  <c r="O35" i="11"/>
  <c r="AA35" i="11"/>
  <c r="W35" i="11"/>
  <c r="AH35" i="11"/>
  <c r="AF35" i="11"/>
  <c r="AI33" i="11"/>
  <c r="E35" i="11"/>
  <c r="H35" i="11"/>
  <c r="C35" i="11"/>
  <c r="AI35" i="11"/>
  <c r="D35" i="11"/>
  <c r="T35" i="11"/>
  <c r="L35" i="11"/>
  <c r="X35" i="11"/>
  <c r="R35" i="11"/>
  <c r="AB35" i="11"/>
  <c r="P35" i="11"/>
  <c r="AG35" i="11"/>
  <c r="K35" i="11"/>
  <c r="AD35" i="11"/>
  <c r="Y35" i="11"/>
  <c r="AE35" i="11"/>
  <c r="AI63" i="11"/>
  <c r="U35" i="11"/>
  <c r="M35" i="11"/>
  <c r="F35" i="11"/>
  <c r="B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10"/>
            <color indexed="81"/>
            <rFont val="ＭＳ Ｐゴシック"/>
            <family val="3"/>
            <charset val="128"/>
          </rPr>
          <t>配管サイズ
01：Rc1/8
C4：φ4mm
C6：φ6mm
C8：φ8mm
01N：NPT1/8
N3：φ5/32"inch
N7：φ1/4"inch
N9：φ5/16"inch
01F：G1/8
01T：NPTF1/8</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8"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0"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4"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9"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7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B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C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D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E000000}">
      <text>
        <r>
          <rPr>
            <sz val="9"/>
            <color indexed="81"/>
            <rFont val="ＭＳ Ｐゴシック"/>
            <family val="3"/>
            <charset val="128"/>
          </rPr>
          <t>配管指示の無い場所にプラグ類の選択はできません。</t>
        </r>
      </text>
    </comment>
    <comment ref="C72"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3"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<sst xmlns="http://schemas.openxmlformats.org/spreadsheetml/2006/main" count="1406" uniqueCount="947">
  <si>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</si>
  <si>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</si>
  <si>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</si>
  <si>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</si>
  <si>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</si>
  <si>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</si>
  <si>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A</t>
    <phoneticPr fontId="2"/>
  </si>
  <si>
    <t>AA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</si>
  <si>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</si>
  <si>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</si>
  <si>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</si>
  <si>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</si>
  <si>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</si>
  <si>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</si>
  <si>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</si>
  <si>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</si>
  <si>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</si>
  <si>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</si>
  <si>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</si>
  <si>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</si>
  <si>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R</t>
    <phoneticPr fontId="2"/>
  </si>
  <si>
    <t>S</t>
    <phoneticPr fontId="2"/>
  </si>
  <si>
    <t>T</t>
    <phoneticPr fontId="2"/>
  </si>
  <si>
    <t>W</t>
    <phoneticPr fontId="2"/>
  </si>
  <si>
    <t>Y</t>
    <phoneticPr fontId="2"/>
  </si>
  <si>
    <t>Z</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</si>
  <si>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</si>
  <si>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</si>
  <si>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</si>
  <si>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</si>
  <si>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</si>
  <si>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</si>
  <si>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</si>
  <si>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</si>
  <si>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</si>
  <si>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</si>
  <si>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AR</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</si>
  <si>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</si>
  <si>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</si>
  <si>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</si>
  <si>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</si>
  <si>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</si>
  <si>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</si>
  <si>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</si>
  <si>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</si>
  <si>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</si>
  <si>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</si>
  <si>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</si>
  <si>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</si>
  <si>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</si>
  <si>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</si>
  <si>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</si>
  <si>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</si>
  <si>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</si>
  <si>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</si>
  <si>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</si>
  <si>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</si>
  <si>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</si>
  <si>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</si>
  <si>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</si>
  <si>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</si>
  <si>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RR</t>
    <phoneticPr fontId="2"/>
  </si>
  <si>
    <t>SS</t>
    <phoneticPr fontId="2"/>
  </si>
  <si>
    <t>YY</t>
    <phoneticPr fontId="2"/>
  </si>
  <si>
    <t>ZZ</t>
    <phoneticPr fontId="2"/>
  </si>
  <si>
    <t>AC</t>
    <phoneticPr fontId="2"/>
  </si>
  <si>
    <t>AK</t>
    <phoneticPr fontId="2"/>
  </si>
  <si>
    <t>EE</t>
    <phoneticPr fontId="2"/>
  </si>
  <si>
    <t>TT</t>
    <phoneticPr fontId="2"/>
  </si>
  <si>
    <t>X</t>
    <phoneticPr fontId="2"/>
  </si>
  <si>
    <t>XX</t>
    <phoneticPr fontId="2"/>
  </si>
  <si>
    <t>PG</t>
    <phoneticPr fontId="2"/>
  </si>
  <si>
    <t>38-1</t>
    <phoneticPr fontId="2"/>
  </si>
  <si>
    <t>39-1</t>
    <phoneticPr fontId="2"/>
  </si>
  <si>
    <t>2M</t>
    <phoneticPr fontId="2"/>
  </si>
  <si>
    <t>STOP</t>
    <phoneticPr fontId="2"/>
  </si>
  <si>
    <t>P</t>
    <phoneticPr fontId="2"/>
  </si>
  <si>
    <t>SUP</t>
    <phoneticPr fontId="2"/>
  </si>
  <si>
    <t>EXH</t>
    <phoneticPr fontId="2"/>
  </si>
  <si>
    <t>シリーズ</t>
    <phoneticPr fontId="2"/>
  </si>
  <si>
    <t>サイズ</t>
    <phoneticPr fontId="2"/>
  </si>
  <si>
    <t>コネクタ</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</si>
  <si>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</si>
  <si>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</si>
  <si>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</si>
  <si>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</si>
  <si>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</si>
  <si>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</si>
  <si>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</si>
  <si>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</si>
  <si>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</si>
  <si>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</si>
  <si>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</si>
  <si>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</si>
  <si>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</si>
  <si>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</si>
  <si>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</si>
  <si>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</si>
  <si>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</si>
  <si>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</si>
  <si>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</si>
  <si>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</si>
  <si>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</si>
  <si>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</si>
  <si>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</si>
  <si>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</si>
  <si>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</si>
  <si>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</si>
  <si>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</si>
  <si>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</si>
  <si>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</si>
  <si>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</si>
  <si>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</si>
  <si>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</si>
  <si>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</si>
  <si>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</si>
  <si>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</si>
  <si>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</si>
  <si>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</si>
  <si>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</si>
  <si>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</si>
  <si>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</si>
  <si>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</si>
  <si>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</si>
  <si>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</si>
  <si>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</si>
  <si>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</si>
  <si>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</si>
  <si>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</si>
  <si>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</si>
  <si>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</si>
  <si>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</si>
  <si>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</si>
  <si>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</si>
  <si>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</si>
  <si>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</si>
  <si>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</si>
  <si>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</si>
  <si>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</si>
  <si>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</si>
  <si>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</si>
  <si>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</si>
  <si>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</si>
  <si>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</si>
  <si>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</si>
  <si>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</si>
  <si>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</si>
  <si>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</si>
  <si>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</si>
  <si>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</si>
  <si>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</si>
  <si>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</si>
  <si>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</si>
  <si>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</si>
  <si>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</si>
  <si>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</si>
  <si>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</si>
  <si>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</si>
  <si>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</si>
  <si>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</si>
  <si>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</si>
  <si>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</si>
  <si>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</si>
  <si>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</si>
  <si>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</si>
  <si>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</si>
  <si>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</si>
  <si>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</si>
  <si>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</si>
  <si>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</si>
  <si>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</si>
  <si>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</si>
  <si>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</si>
  <si>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</si>
  <si>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</si>
  <si>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</si>
  <si>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</si>
  <si>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</si>
  <si>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</si>
  <si>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</si>
  <si>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</si>
  <si>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</si>
  <si>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</si>
  <si>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</si>
  <si>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</si>
  <si>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</si>
  <si>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</si>
  <si>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</si>
  <si>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</si>
  <si>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</si>
  <si>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</si>
  <si>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</si>
  <si>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</si>
  <si>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</si>
  <si>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</si>
  <si>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</si>
  <si>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</si>
  <si>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</si>
  <si>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</si>
  <si>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</si>
  <si>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</si>
  <si>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</si>
  <si>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</si>
  <si>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</si>
  <si>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</si>
  <si>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</si>
  <si>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</si>
  <si>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</si>
  <si>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</si>
  <si>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</si>
  <si>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</si>
  <si>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</si>
  <si>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</si>
  <si>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</si>
  <si>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</si>
  <si>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</si>
  <si>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</si>
  <si>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</si>
  <si>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</si>
  <si>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</si>
  <si>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</si>
  <si>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</si>
  <si>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</si>
  <si>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</si>
  <si>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</si>
  <si>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</si>
  <si>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</si>
  <si>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</si>
  <si>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KQ2P-06</t>
  </si>
  <si>
    <t>KQ2P-08</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</si>
  <si>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</si>
  <si>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</si>
  <si>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</si>
  <si>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</si>
  <si>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</si>
  <si>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</si>
  <si>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</si>
  <si>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</si>
  <si>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</si>
  <si>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</si>
  <si>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</si>
  <si>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</si>
  <si>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</si>
  <si>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</si>
  <si>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</si>
  <si>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</si>
  <si>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</si>
  <si>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</si>
  <si>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</si>
  <si>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</si>
  <si>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</si>
  <si>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</si>
  <si>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</si>
  <si>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</si>
  <si>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</si>
  <si>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</si>
  <si>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</si>
  <si>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</si>
  <si>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</si>
  <si>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</si>
  <si>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</si>
  <si>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</si>
  <si>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</si>
  <si>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</si>
  <si>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</si>
  <si>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</si>
  <si>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</si>
  <si>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</si>
  <si>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</si>
  <si>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</si>
  <si>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</si>
  <si>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</si>
  <si>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</si>
  <si>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</si>
  <si>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</si>
  <si>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</si>
  <si>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</si>
  <si>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</si>
  <si>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</si>
  <si>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</si>
  <si>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</si>
  <si>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</si>
  <si>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</si>
  <si>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</si>
  <si>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</si>
  <si>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</si>
  <si>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</si>
  <si>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</si>
  <si>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</si>
  <si>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</si>
  <si>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</si>
  <si>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</si>
  <si>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</si>
  <si>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</si>
  <si>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</si>
  <si>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</si>
  <si>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</si>
  <si>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</si>
  <si>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</si>
  <si>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</si>
  <si>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</si>
  <si>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</si>
  <si>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</si>
  <si>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</si>
  <si>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</si>
  <si>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</si>
  <si>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</si>
  <si>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</si>
  <si>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</si>
  <si>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</si>
  <si>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</si>
  <si>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</si>
  <si>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</si>
  <si>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</si>
  <si>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</si>
  <si>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</si>
  <si>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</si>
  <si>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</si>
  <si>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</si>
  <si>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</si>
  <si>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</si>
  <si>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</si>
  <si>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</si>
  <si>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</si>
  <si>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</si>
  <si>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</si>
  <si>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</si>
  <si>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</si>
  <si>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</si>
  <si>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</si>
  <si>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</si>
  <si>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</si>
  <si>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</si>
  <si>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</si>
  <si>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</si>
  <si>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</si>
  <si>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</si>
  <si>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</si>
  <si>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</si>
  <si>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</si>
  <si>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</si>
  <si>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</si>
  <si>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</si>
  <si>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</si>
  <si>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</si>
  <si>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</si>
  <si>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</si>
  <si>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</si>
  <si>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</si>
  <si>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</si>
  <si>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</si>
  <si>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</si>
  <si>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</si>
  <si>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</si>
  <si>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</si>
  <si>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</si>
  <si>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</si>
  <si>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</si>
  <si>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</si>
  <si>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</si>
  <si>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</si>
  <si>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</si>
  <si>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</si>
  <si>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</si>
  <si>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</si>
  <si>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</si>
  <si>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</si>
  <si>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</si>
  <si>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</si>
  <si>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</si>
  <si>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</si>
  <si>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</si>
  <si>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</si>
  <si>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</si>
  <si>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</si>
  <si>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</si>
  <si>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</si>
  <si>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</si>
  <si>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</si>
  <si>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</si>
  <si>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</si>
  <si>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</si>
  <si>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</si>
  <si>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</si>
  <si>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</si>
  <si>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</si>
  <si>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</si>
  <si>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</si>
  <si>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</si>
  <si>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</si>
  <si>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</si>
  <si>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</si>
  <si>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</si>
  <si>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</si>
  <si>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</si>
  <si>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</si>
  <si>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</si>
  <si>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</si>
  <si>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</si>
  <si>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</si>
  <si>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</si>
  <si>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</si>
  <si>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</si>
  <si>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</si>
  <si>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</si>
  <si>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</si>
  <si>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</si>
  <si>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</si>
  <si>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</si>
  <si>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</si>
  <si>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</si>
  <si>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</si>
  <si>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</si>
  <si>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</si>
  <si>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</si>
  <si>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</si>
  <si>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</si>
  <si>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</si>
  <si>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</si>
  <si>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</si>
  <si>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</si>
  <si>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</si>
  <si>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</si>
  <si>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</si>
  <si>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</si>
  <si>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</si>
  <si>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</si>
  <si>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</si>
  <si>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</si>
  <si>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</si>
  <si>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</si>
  <si>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K</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</si>
  <si>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</si>
  <si>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</si>
  <si>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</si>
  <si>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</si>
  <si>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</si>
  <si>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</si>
  <si>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</si>
  <si>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D</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</si>
  <si>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</si>
  <si>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</si>
  <si>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DC24V</t>
  </si>
  <si>
    <t>R</t>
    <phoneticPr fontId="2"/>
  </si>
  <si>
    <t>N</t>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</si>
  <si>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</si>
  <si>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</si>
  <si>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</si>
  <si>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</si>
  <si>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</si>
  <si>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</si>
  <si>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</si>
  <si>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</si>
  <si>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</si>
  <si>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</si>
  <si>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</si>
  <si>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</si>
  <si>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E</t>
  </si>
  <si>
    <t>M</t>
  </si>
  <si>
    <t>X：ブランキング箇所はプラグ選択不可</t>
    <rPh sb="8" eb="10">
      <t>カショ</t>
    </rPh>
    <rPh sb="14" eb="16">
      <t>センタク</t>
    </rPh>
    <rPh sb="16" eb="18">
      <t>フカ</t>
    </rPh>
    <phoneticPr fontId="2"/>
  </si>
  <si>
    <t>↓</t>
    <phoneticPr fontId="2"/>
  </si>
  <si>
    <r>
      <t>ＳＹ５０００</t>
    </r>
    <r>
      <rPr>
        <b/>
        <i/>
        <sz val="18"/>
        <rFont val="ＭＳ Ｐゴシック"/>
        <family val="3"/>
        <charset val="128"/>
      </rPr>
      <t>　Ｓｅｒｉｅｓ</t>
    </r>
    <phoneticPr fontId="2"/>
  </si>
  <si>
    <t>ＳＹ５０００　Ｓｅｒｉｅｓ</t>
    <phoneticPr fontId="2"/>
  </si>
  <si>
    <t>※選択項目に空欄があります。</t>
    <phoneticPr fontId="2"/>
  </si>
  <si>
    <t>クリーンシリーズ</t>
    <phoneticPr fontId="2"/>
  </si>
  <si>
    <t>10-</t>
    <phoneticPr fontId="2"/>
  </si>
  <si>
    <t>取付ねじ付（プラマイなべ小ねじ・抜け防止形）</t>
    <phoneticPr fontId="2"/>
  </si>
  <si>
    <t>取付ねじ付（六角穴付ボルト・抜け防止形）</t>
    <phoneticPr fontId="2"/>
  </si>
  <si>
    <t>-X90</t>
    <phoneticPr fontId="2"/>
  </si>
  <si>
    <t>メタルシール</t>
    <phoneticPr fontId="2"/>
  </si>
  <si>
    <t>C2</t>
    <phoneticPr fontId="2"/>
  </si>
  <si>
    <t>C3</t>
    <phoneticPr fontId="2"/>
  </si>
  <si>
    <t>C4</t>
    <phoneticPr fontId="2"/>
  </si>
  <si>
    <t>C6</t>
    <phoneticPr fontId="2"/>
  </si>
  <si>
    <t>N1</t>
    <phoneticPr fontId="2"/>
  </si>
  <si>
    <t>N3</t>
    <phoneticPr fontId="2"/>
  </si>
  <si>
    <t>N7</t>
    <phoneticPr fontId="2"/>
  </si>
  <si>
    <t>■</t>
    <phoneticPr fontId="2"/>
  </si>
  <si>
    <t>SY50M-26-2A</t>
  </si>
  <si>
    <t>SY50M-38-1A-□</t>
  </si>
  <si>
    <t>SY50M-38-2A-□</t>
  </si>
  <si>
    <t>SY50M-38-3A-□</t>
  </si>
  <si>
    <t>SY50M-39-1A-□</t>
  </si>
  <si>
    <t>SY50M-39-2A-□</t>
  </si>
  <si>
    <t>SY50M-39-3A-□</t>
  </si>
  <si>
    <t>SY50M-50-1A</t>
  </si>
  <si>
    <t>SY50M-60-1A</t>
  </si>
  <si>
    <t>B</t>
  </si>
  <si>
    <t>C</t>
  </si>
  <si>
    <t>D</t>
  </si>
  <si>
    <t>PA</t>
  </si>
  <si>
    <t>F</t>
  </si>
  <si>
    <t>G</t>
  </si>
  <si>
    <t>H</t>
  </si>
  <si>
    <t>J</t>
  </si>
  <si>
    <t>K</t>
  </si>
  <si>
    <t>PB</t>
  </si>
  <si>
    <t>L</t>
  </si>
  <si>
    <t>PC</t>
  </si>
  <si>
    <t>PD</t>
  </si>
  <si>
    <t>PF</t>
  </si>
  <si>
    <t>PE</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</si>
  <si>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</si>
  <si>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</si>
  <si>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</si>
  <si>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</si>
  <si>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</si>
  <si>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</si>
  <si>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</si>
  <si>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</si>
  <si>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</si>
  <si>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</si>
  <si>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</si>
  <si>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</si>
  <si>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</si>
  <si>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</si>
  <si>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N</t>
  </si>
  <si>
    <t>AN202-N02</t>
  </si>
  <si>
    <t>AN202-02</t>
  </si>
  <si>
    <t>SY50M-24-1A</t>
  </si>
  <si>
    <t>ユーザ
CD</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</si>
  <si>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</si>
  <si>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</si>
  <si>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t>
    <phoneticPr fontId="2"/>
  </si>
  <si>
    <t>Bポート (B' )</t>
    <phoneticPr fontId="2"/>
  </si>
  <si>
    <t>1Setあたり</t>
    <phoneticPr fontId="2"/>
  </si>
  <si>
    <t>セット</t>
    <phoneticPr fontId="2"/>
  </si>
  <si>
    <t>プラグイン金属ベース：EX510シリーズ対応</t>
    <rPh sb="5" eb="7">
      <t>キンゾク</t>
    </rPh>
    <rPh sb="20" eb="22">
      <t>タイオウ</t>
    </rPh>
    <phoneticPr fontId="2"/>
  </si>
  <si>
    <t>EX510シリーズ対応</t>
    <rPh sb="9" eb="11">
      <t>タイオウ</t>
    </rPh>
    <phoneticPr fontId="2"/>
  </si>
  <si>
    <t>S5</t>
    <phoneticPr fontId="2"/>
  </si>
  <si>
    <t>↓</t>
    <phoneticPr fontId="2"/>
  </si>
  <si>
    <t>F</t>
    <phoneticPr fontId="2"/>
  </si>
  <si>
    <t>ＳＩユニットコモン仕様</t>
    <rPh sb="9" eb="11">
      <t>シヨウ</t>
    </rPh>
    <phoneticPr fontId="2"/>
  </si>
  <si>
    <t>プラスコモン</t>
    <phoneticPr fontId="2"/>
  </si>
  <si>
    <t>マイナスコモン</t>
    <phoneticPr fontId="2"/>
  </si>
  <si>
    <t>↓</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</si>
  <si>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</si>
  <si>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</si>
  <si>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</si>
  <si>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</si>
  <si>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SS5Y5-52_S5シリーズマニホールド仕様書</t>
    <rPh sb="21" eb="24">
      <t>シヨウショ</t>
    </rPh>
    <phoneticPr fontId="2"/>
  </si>
  <si>
    <t>U</t>
    <phoneticPr fontId="2"/>
  </si>
  <si>
    <t>マニホールドベース</t>
    <phoneticPr fontId="2"/>
  </si>
  <si>
    <t>SUP.ブロッキングディスク</t>
    <phoneticPr fontId="2"/>
  </si>
  <si>
    <t>2連マッチング継手　φ10</t>
    <phoneticPr fontId="2"/>
  </si>
  <si>
    <t>2連マッチング継手　φ3/8"</t>
    <phoneticPr fontId="2"/>
  </si>
  <si>
    <t>D</t>
    <phoneticPr fontId="2"/>
  </si>
  <si>
    <t>L4</t>
    <phoneticPr fontId="2"/>
  </si>
  <si>
    <t>L6</t>
    <phoneticPr fontId="2"/>
  </si>
  <si>
    <t>B4</t>
    <phoneticPr fontId="2"/>
  </si>
  <si>
    <t>B6</t>
    <phoneticPr fontId="2"/>
  </si>
  <si>
    <t>LN3</t>
    <phoneticPr fontId="2"/>
  </si>
  <si>
    <t>LN7</t>
    <phoneticPr fontId="2"/>
  </si>
  <si>
    <t>BN3</t>
    <phoneticPr fontId="2"/>
  </si>
  <si>
    <t>BN7</t>
    <phoneticPr fontId="2"/>
  </si>
  <si>
    <t>U</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</si>
  <si>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</si>
  <si>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</si>
  <si>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</si>
  <si>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</si>
  <si>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</si>
  <si>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</si>
  <si>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</si>
  <si>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0</t>
    <phoneticPr fontId="2"/>
  </si>
  <si>
    <t>1</t>
    <phoneticPr fontId="2"/>
  </si>
  <si>
    <t>M5X0.8</t>
    <phoneticPr fontId="2"/>
  </si>
  <si>
    <t>M5</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</si>
  <si>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</si>
  <si>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</si>
  <si>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</si>
  <si>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</si>
  <si>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</si>
  <si>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</si>
  <si>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52</t>
    <phoneticPr fontId="2"/>
  </si>
  <si>
    <t>52R</t>
    <phoneticPr fontId="2"/>
  </si>
  <si>
    <t>02</t>
    <phoneticPr fontId="2"/>
  </si>
  <si>
    <t>03</t>
    <phoneticPr fontId="2"/>
  </si>
  <si>
    <t>※型式構成エラー
　11連以上は、'両側'になります</t>
    <phoneticPr fontId="2"/>
  </si>
  <si>
    <t>φ8mm（ミリ）</t>
    <phoneticPr fontId="2"/>
  </si>
  <si>
    <t>φ5/16"（インチ）</t>
    <phoneticPr fontId="2"/>
  </si>
  <si>
    <t>M</t>
    <phoneticPr fontId="2"/>
  </si>
  <si>
    <t>G</t>
    <phoneticPr fontId="2"/>
  </si>
  <si>
    <t>NPT</t>
    <phoneticPr fontId="2"/>
  </si>
  <si>
    <t>NPTF</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</si>
  <si>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</si>
  <si>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</si>
  <si>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</si>
  <si>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</si>
  <si>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</si>
  <si>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</si>
  <si>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DC24V</t>
    <phoneticPr fontId="2"/>
  </si>
  <si>
    <t>DC12V</t>
    <phoneticPr fontId="2"/>
  </si>
  <si>
    <t>プラスコモン</t>
  </si>
  <si>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</si>
  <si>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AN20-N02</t>
  </si>
  <si>
    <t>AN15-N02</t>
  </si>
  <si>
    <t>AN20-02</t>
  </si>
  <si>
    <t>AN15-02</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</si>
  <si>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</si>
  <si>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</si>
  <si>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</si>
  <si>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</si>
  <si>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</si>
  <si>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</si>
  <si>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</si>
  <si>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</si>
  <si>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</si>
  <si>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</si>
  <si>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</si>
  <si>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</si>
  <si>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</si>
  <si>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</si>
  <si>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</si>
  <si>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</si>
  <si>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KQ2L11-U02A</t>
  </si>
  <si>
    <t>KQ2L11-35AS</t>
  </si>
  <si>
    <t>KQ2L10-02AS</t>
  </si>
  <si>
    <t>KQ2L09-U02A</t>
  </si>
  <si>
    <t>KQ2L09-35AS</t>
  </si>
  <si>
    <t>KQ2L08-02AS</t>
  </si>
  <si>
    <t>KQ2H11-U02A</t>
  </si>
  <si>
    <t>KQ2H10-02AS</t>
  </si>
  <si>
    <t>KQ2H09-U02A</t>
  </si>
  <si>
    <t>KQ2H09-35AS</t>
  </si>
  <si>
    <t>KQ2H08-02AS</t>
  </si>
  <si>
    <t>KQ2H07-U02A</t>
  </si>
  <si>
    <t>KQ2H07-U01A</t>
  </si>
  <si>
    <t>KQ2H07-35AS</t>
  </si>
  <si>
    <t>KQ2H07-34AS</t>
  </si>
  <si>
    <t>KQ2H06-02AS</t>
  </si>
  <si>
    <t>KQ2H06-01AS</t>
  </si>
  <si>
    <t>KQ2H05-U02A</t>
  </si>
  <si>
    <t>KQ2H05-35AS</t>
  </si>
  <si>
    <t>KQ2H04-02AS</t>
  </si>
  <si>
    <t>KQ2H04-01AS</t>
  </si>
  <si>
    <t>KQ2H03-U02A</t>
  </si>
  <si>
    <t>KQ2H03-U01A</t>
  </si>
  <si>
    <t>KQ2H03-35AS</t>
  </si>
  <si>
    <t>KQ2H03-34AS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</si>
  <si>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</si>
  <si>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</si>
  <si>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</si>
  <si>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</si>
  <si>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</si>
  <si>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</si>
  <si>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1/2</t>
    <phoneticPr fontId="2"/>
  </si>
  <si>
    <t>2/2</t>
    <phoneticPr fontId="2"/>
  </si>
  <si>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</si>
  <si>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</si>
  <si>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</si>
  <si>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</si>
  <si>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</si>
  <si>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</si>
  <si>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</si>
  <si>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</si>
  <si>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</si>
  <si>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</si>
  <si>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</si>
  <si>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</si>
  <si>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</si>
  <si>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</si>
  <si>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</si>
  <si>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ブランキングプレート</t>
    <phoneticPr fontId="2"/>
  </si>
  <si>
    <t>マニホールドオプション</t>
    <phoneticPr fontId="2"/>
  </si>
  <si>
    <t>1：ｼﾝｸﾞﾙ、2：ﾀﾞﾌﾞﾙ MAX:24</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</si>
  <si>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</si>
  <si>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</si>
  <si>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</si>
  <si>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</si>
  <si>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</si>
  <si>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</si>
  <si>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</si>
  <si>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</si>
  <si>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</si>
  <si>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</si>
  <si>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</si>
  <si>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</si>
  <si>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SUP.ブロッキングディスク</t>
    <phoneticPr fontId="2"/>
  </si>
  <si>
    <t>SY30M-40-1A</t>
    <phoneticPr fontId="2"/>
  </si>
  <si>
    <t>SY30M-40-2A　　x2</t>
    <phoneticPr fontId="2"/>
  </si>
  <si>
    <t>SY50M-120-1A-□</t>
    <phoneticPr fontId="2"/>
  </si>
  <si>
    <t>Aポート (A' )</t>
    <phoneticPr fontId="2"/>
  </si>
  <si>
    <t>-</t>
    <phoneticPr fontId="2"/>
  </si>
  <si>
    <t>-</t>
    <phoneticPr fontId="2"/>
  </si>
  <si>
    <t>D側</t>
    <phoneticPr fontId="2"/>
  </si>
  <si>
    <t>U側</t>
    <phoneticPr fontId="2"/>
  </si>
  <si>
    <t>SY50M-M1-P</t>
  </si>
  <si>
    <t>SY50M-M1-A1</t>
  </si>
  <si>
    <t>SY50M-M1-B1</t>
  </si>
  <si>
    <t>SY50M-00-P</t>
  </si>
  <si>
    <t>SY50M-00-A1</t>
  </si>
  <si>
    <t>SY50M-00-B1</t>
  </si>
  <si>
    <t>SY50M-N0-P</t>
  </si>
  <si>
    <t>SY50M-N0-A1</t>
  </si>
  <si>
    <t>SY50M-N0-B1</t>
  </si>
  <si>
    <t>TB00002</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</si>
  <si>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</si>
  <si>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</si>
  <si>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</si>
  <si>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</si>
  <si>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</si>
  <si>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</si>
  <si>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</si>
  <si>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</si>
  <si>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</si>
  <si>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</si>
  <si>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</si>
  <si>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</si>
  <si>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</si>
  <si>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</si>
  <si>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</si>
  <si>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</si>
  <si>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</si>
  <si>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</si>
  <si>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</si>
  <si>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</si>
  <si>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</si>
  <si>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</si>
  <si>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</si>
  <si>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</si>
  <si>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</si>
  <si>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</si>
  <si>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</si>
  <si>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</si>
  <si>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</si>
  <si>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</si>
  <si>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</si>
  <si>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</si>
  <si>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</si>
  <si>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</si>
  <si>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</si>
  <si>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</si>
  <si>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</si>
  <si>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</si>
  <si>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</si>
  <si>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</si>
  <si>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</si>
  <si>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</si>
  <si>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</si>
  <si>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</si>
  <si>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</si>
  <si>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</si>
  <si>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</si>
  <si>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SY50M-40-1A</t>
  </si>
  <si>
    <t>SY50M-40-2A</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</si>
  <si>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</si>
  <si>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</si>
  <si>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</si>
  <si>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Aポート</t>
    <phoneticPr fontId="2"/>
  </si>
  <si>
    <t>Bポート</t>
    <phoneticPr fontId="2"/>
  </si>
  <si>
    <t>※ベースオプションにエラーが有ります</t>
    <phoneticPr fontId="2"/>
  </si>
  <si>
    <t>※エラーが有ります</t>
    <phoneticPr fontId="2"/>
  </si>
  <si>
    <t>※連数外の選択項目が残っています</t>
    <phoneticPr fontId="2"/>
  </si>
  <si>
    <t>下記の場合
ベース型式：
『A,Bポート管接続口径』で
‘M’混合を指定下さい。
・連別のA,Bポート口径指定
・上配管バルブを混載する
・2連マッチング継手を使用</t>
    <phoneticPr fontId="2"/>
  </si>
  <si>
    <t>→ →|</t>
    <phoneticPr fontId="2"/>
  </si>
  <si>
    <t>→ →</t>
    <phoneticPr fontId="2"/>
  </si>
  <si>
    <t>c</t>
    <phoneticPr fontId="2"/>
  </si>
  <si>
    <t>X,XX＝組合せできません</t>
    <phoneticPr fontId="2"/>
  </si>
  <si>
    <t>C8</t>
    <phoneticPr fontId="2"/>
  </si>
  <si>
    <t>N9</t>
    <phoneticPr fontId="2"/>
  </si>
  <si>
    <t>全連スライドロック式選択済み</t>
    <phoneticPr fontId="2"/>
  </si>
  <si>
    <t>→</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</si>
  <si>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</si>
  <si>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</si>
  <si>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!!=ブランキングプレート部選択不可</t>
    <rPh sb="13" eb="14">
      <t>ブ</t>
    </rPh>
    <rPh sb="14" eb="16">
      <t>センタク</t>
    </rPh>
    <rPh sb="16" eb="18">
      <t>フカ</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</si>
  <si>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</si>
  <si>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</si>
  <si>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</si>
  <si>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</si>
  <si>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</si>
  <si>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</si>
  <si>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</si>
  <si>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</si>
  <si>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</si>
  <si>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</si>
  <si>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</si>
  <si>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</si>
  <si>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</si>
  <si>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</si>
  <si>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</si>
  <si>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</si>
  <si>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</si>
  <si>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</si>
  <si>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</si>
  <si>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</si>
  <si>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</si>
  <si>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</si>
  <si>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</si>
  <si>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</si>
  <si>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</si>
  <si>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</si>
  <si>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</si>
  <si>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</si>
  <si>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</si>
  <si>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</si>
  <si>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</si>
  <si>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</si>
  <si>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D</t>
    <phoneticPr fontId="2"/>
  </si>
  <si>
    <t>F</t>
    <phoneticPr fontId="2"/>
  </si>
  <si>
    <t>A</t>
    <phoneticPr fontId="2"/>
  </si>
  <si>
    <t>01</t>
    <phoneticPr fontId="2"/>
  </si>
  <si>
    <t>C4</t>
    <phoneticPr fontId="2"/>
  </si>
  <si>
    <t>C6</t>
    <phoneticPr fontId="2"/>
  </si>
  <si>
    <t>C8</t>
    <phoneticPr fontId="2"/>
  </si>
  <si>
    <t>N3</t>
    <phoneticPr fontId="2"/>
  </si>
  <si>
    <t>N7</t>
    <phoneticPr fontId="2"/>
  </si>
  <si>
    <t>N9</t>
    <phoneticPr fontId="2"/>
  </si>
  <si>
    <t>01F</t>
    <phoneticPr fontId="2"/>
  </si>
  <si>
    <t>01N</t>
    <phoneticPr fontId="2"/>
  </si>
  <si>
    <t>01T</t>
    <phoneticPr fontId="2"/>
  </si>
  <si>
    <t>B</t>
    <phoneticPr fontId="2"/>
  </si>
  <si>
    <t>C2</t>
    <phoneticPr fontId="2"/>
  </si>
  <si>
    <t>C3</t>
    <phoneticPr fontId="2"/>
  </si>
  <si>
    <t>L4</t>
    <phoneticPr fontId="2"/>
  </si>
  <si>
    <t>L6</t>
    <phoneticPr fontId="2"/>
  </si>
  <si>
    <t>B4</t>
    <phoneticPr fontId="2"/>
  </si>
  <si>
    <t>B6</t>
    <phoneticPr fontId="2"/>
  </si>
  <si>
    <t>N1</t>
    <phoneticPr fontId="2"/>
  </si>
  <si>
    <t>LN3</t>
    <phoneticPr fontId="2"/>
  </si>
  <si>
    <t>LN7</t>
    <phoneticPr fontId="2"/>
  </si>
  <si>
    <t>BN3</t>
    <phoneticPr fontId="2"/>
  </si>
  <si>
    <t>BN7</t>
    <phoneticPr fontId="2"/>
  </si>
  <si>
    <t>C</t>
    <phoneticPr fontId="2"/>
  </si>
  <si>
    <t>E</t>
    <phoneticPr fontId="2"/>
  </si>
  <si>
    <t>G</t>
    <phoneticPr fontId="2"/>
  </si>
  <si>
    <t>L8</t>
    <phoneticPr fontId="2"/>
  </si>
  <si>
    <t>LN9</t>
    <phoneticPr fontId="2"/>
  </si>
  <si>
    <t>Ｈ</t>
    <phoneticPr fontId="2"/>
  </si>
  <si>
    <t>KK</t>
    <phoneticPr fontId="2"/>
  </si>
  <si>
    <t>MM</t>
    <phoneticPr fontId="2"/>
  </si>
  <si>
    <t>RR</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</si>
  <si>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</si>
  <si>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</si>
  <si>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</si>
  <si>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</si>
  <si>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</si>
  <si>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</si>
  <si>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</si>
  <si>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</si>
  <si>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</si>
  <si>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</si>
  <si>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</si>
  <si>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</si>
  <si>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</si>
  <si>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</si>
  <si>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</si>
  <si>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</si>
  <si>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</si>
  <si>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</si>
  <si>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</si>
  <si>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</si>
  <si>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</si>
  <si>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</si>
  <si>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YY</t>
    <phoneticPr fontId="2"/>
  </si>
  <si>
    <t>AC</t>
    <phoneticPr fontId="2"/>
  </si>
  <si>
    <t>ZZ</t>
    <phoneticPr fontId="2"/>
  </si>
  <si>
    <t>AB</t>
    <phoneticPr fontId="2"/>
  </si>
  <si>
    <t>AK</t>
    <phoneticPr fontId="2"/>
  </si>
  <si>
    <t>AH</t>
    <phoneticPr fontId="2"/>
  </si>
  <si>
    <t>AJ</t>
    <phoneticPr fontId="2"/>
  </si>
  <si>
    <t>AR</t>
    <phoneticPr fontId="2"/>
  </si>
  <si>
    <t>AS</t>
    <phoneticPr fontId="2"/>
  </si>
  <si>
    <t>AT</t>
    <phoneticPr fontId="2"/>
  </si>
  <si>
    <t>AG</t>
    <phoneticPr fontId="2"/>
  </si>
  <si>
    <t>AD</t>
    <phoneticPr fontId="2"/>
  </si>
  <si>
    <t>AE</t>
    <phoneticPr fontId="2"/>
  </si>
  <si>
    <t>AF</t>
    <phoneticPr fontId="2"/>
  </si>
  <si>
    <t>AL</t>
    <phoneticPr fontId="2"/>
  </si>
  <si>
    <t>AM</t>
    <phoneticPr fontId="2"/>
  </si>
  <si>
    <t>AN</t>
    <phoneticPr fontId="2"/>
  </si>
  <si>
    <t>AX</t>
    <phoneticPr fontId="2"/>
  </si>
  <si>
    <t>AY</t>
    <phoneticPr fontId="2"/>
  </si>
  <si>
    <t>AZ</t>
    <phoneticPr fontId="2"/>
  </si>
  <si>
    <t>BA</t>
    <phoneticPr fontId="2"/>
  </si>
  <si>
    <t>BC</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</si>
  <si>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</si>
  <si>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</si>
  <si>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</si>
  <si>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</si>
  <si>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</si>
  <si>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</si>
  <si>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</si>
  <si>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SY50M-38-1A-N9</t>
    <phoneticPr fontId="2"/>
  </si>
  <si>
    <t>M1</t>
    <phoneticPr fontId="2"/>
  </si>
  <si>
    <t>00</t>
    <phoneticPr fontId="2"/>
  </si>
  <si>
    <t>N0</t>
    <phoneticPr fontId="2"/>
  </si>
  <si>
    <t>SY50M-38-2A-L4</t>
    <phoneticPr fontId="2"/>
  </si>
  <si>
    <t>SY50M-38-2A-L6</t>
    <phoneticPr fontId="2"/>
  </si>
  <si>
    <t>P</t>
    <phoneticPr fontId="2"/>
  </si>
  <si>
    <t>A1</t>
    <phoneticPr fontId="2"/>
  </si>
  <si>
    <t>B1</t>
    <phoneticPr fontId="2"/>
  </si>
  <si>
    <t>SY50M-38-2A-L8</t>
    <phoneticPr fontId="2"/>
  </si>
  <si>
    <t>SY50M-38-2A-LN9</t>
    <phoneticPr fontId="2"/>
  </si>
  <si>
    <t>SY50M-38-3A-L8</t>
    <phoneticPr fontId="2"/>
  </si>
  <si>
    <t>この行は使用しません　→→→</t>
    <phoneticPr fontId="2"/>
  </si>
  <si>
    <t>SY50M-38-3A-LN9</t>
    <phoneticPr fontId="2"/>
  </si>
  <si>
    <t>SY50M-39-1A-C4</t>
    <phoneticPr fontId="2"/>
  </si>
  <si>
    <t>SY50M-39-1A-C6</t>
    <phoneticPr fontId="2"/>
  </si>
  <si>
    <t>主配管(P,Eポート)取出し方向指示下さい→→|</t>
    <phoneticPr fontId="2"/>
  </si>
  <si>
    <t>|←←左のセルをクリックでプルダウンメニュー表示</t>
    <phoneticPr fontId="2"/>
  </si>
  <si>
    <t>SY50M-39-1A-C8</t>
    <phoneticPr fontId="2"/>
  </si>
  <si>
    <t>SY50M-39-1A-N3</t>
    <phoneticPr fontId="2"/>
  </si>
  <si>
    <t>SY50M-39-1A-N7</t>
    <phoneticPr fontId="2"/>
  </si>
  <si>
    <t>← 使用できません（プラグ済）</t>
    <phoneticPr fontId="2"/>
  </si>
  <si>
    <t>使用できません（プラグ済） →</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</si>
  <si>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</si>
  <si>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</si>
  <si>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</si>
  <si>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</si>
  <si>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</si>
  <si>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</si>
  <si>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</si>
  <si>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</si>
  <si>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</si>
  <si>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H</t>
    <phoneticPr fontId="2"/>
  </si>
  <si>
    <t>J</t>
    <phoneticPr fontId="2"/>
  </si>
  <si>
    <t>K</t>
    <phoneticPr fontId="2"/>
  </si>
  <si>
    <t>L</t>
    <phoneticPr fontId="2"/>
  </si>
  <si>
    <t>M</t>
    <phoneticPr fontId="2"/>
  </si>
  <si>
    <t>N</t>
    <phoneticPr fontId="2"/>
  </si>
  <si>
    <t>KQ2H11-35AS</t>
    <phoneticPr fontId="2"/>
  </si>
  <si>
    <t>KQ2P-03</t>
    <phoneticPr fontId="2"/>
  </si>
  <si>
    <t>KQ2P-07</t>
    <phoneticPr fontId="2"/>
  </si>
  <si>
    <t>PA</t>
    <phoneticPr fontId="2"/>
  </si>
  <si>
    <t>PB</t>
    <phoneticPr fontId="2"/>
  </si>
  <si>
    <t>TB00029</t>
    <phoneticPr fontId="2"/>
  </si>
  <si>
    <t>PC</t>
    <phoneticPr fontId="2"/>
  </si>
  <si>
    <t>TB00043</t>
    <phoneticPr fontId="2"/>
  </si>
  <si>
    <t>PD</t>
    <phoneticPr fontId="2"/>
  </si>
  <si>
    <t>PE</t>
    <phoneticPr fontId="2"/>
  </si>
  <si>
    <t>PF</t>
    <phoneticPr fontId="2"/>
  </si>
  <si>
    <t>KQ2P-09</t>
    <phoneticPr fontId="2"/>
  </si>
  <si>
    <t>KQ2S12-02AS</t>
    <phoneticPr fontId="2"/>
  </si>
  <si>
    <t>KQ2S13-35AS</t>
    <phoneticPr fontId="2"/>
  </si>
  <si>
    <t>KQ2S11-35AS</t>
    <phoneticPr fontId="2"/>
  </si>
  <si>
    <t>KQ2P-10</t>
    <phoneticPr fontId="2"/>
  </si>
  <si>
    <t>KQ2S10-02AS</t>
    <phoneticPr fontId="2"/>
  </si>
  <si>
    <t>KQ2P-11</t>
    <phoneticPr fontId="2"/>
  </si>
  <si>
    <t>(ポートプラグ_VVQ1000-58A)</t>
    <phoneticPr fontId="2"/>
  </si>
  <si>
    <t>U</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</si>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</sst>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b/>
      <u/>
      <sz val="10"/>
      <color indexed="10"/>
      <name val="ＭＳ Ｐゴシック"/>
      <family val="3"/>
      <charset val="128"/>
    </font>
    <font>
      <sz val="14"/>
      <color indexed="9"/>
      <name val="ＭＳ Ｐゴシック"/>
      <family val="3"/>
      <charset val="128"/>
    </font>
    <font>
      <sz val="9"/>
      <color indexed="9"/>
      <name val="ＭＳ ゴシック"/>
      <family val="3"/>
      <charset val="128"/>
    </font>
    <font>
      <sz val="10"/>
      <color indexed="12"/>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b/>
      <sz val="11"/>
      <color indexed="12"/>
      <name val="ＭＳ Ｐゴシック"/>
      <family val="3"/>
      <charset val="128"/>
    </font>
    <font>
      <b/>
      <u/>
      <sz val="11"/>
      <color indexed="12"/>
      <name val="ＭＳ Ｐゴシック"/>
      <family val="3"/>
      <charset val="128"/>
    </font>
    <font>
      <sz val="28"/>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style="hair">
        <color indexed="64"/>
      </left>
      <right style="thin">
        <color indexed="64"/>
      </right>
      <top/>
      <bottom/>
      <diagonal/>
    </border>
    <border>
      <left/>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wrapText="1"/>
      <protection locked="0"/>
    </xf>
    <xf numFmtId="0" fontId="4" fillId="26" borderId="29" xfId="0" applyFont="1" applyFill="1" applyBorder="1" applyAlignment="1" applyProtection="1">
      <alignment horizontal="center" vertical="center"/>
      <protection locked="0"/>
    </xf>
    <xf numFmtId="0" fontId="4" fillId="26" borderId="30"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8" fillId="0" borderId="37" xfId="0" applyFont="1" applyBorder="1" applyAlignment="1" applyProtection="1">
      <alignment horizontal="center" vertical="center"/>
      <protection hidden="1"/>
    </xf>
    <xf numFmtId="0" fontId="8" fillId="0" borderId="32" xfId="0" applyFont="1" applyBorder="1" applyAlignment="1" applyProtection="1">
      <alignment horizontal="center" vertical="center"/>
      <protection hidden="1"/>
    </xf>
    <xf numFmtId="0" fontId="32" fillId="0" borderId="38"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4" xfId="0" applyFont="1" applyBorder="1" applyProtection="1">
      <alignment vertical="center"/>
      <protection hidden="1"/>
    </xf>
    <xf numFmtId="0" fontId="4" fillId="0" borderId="39" xfId="0" applyFont="1" applyBorder="1" applyProtection="1">
      <alignment vertical="center"/>
      <protection hidden="1"/>
    </xf>
    <xf numFmtId="0" fontId="4" fillId="0" borderId="31" xfId="0" applyFont="1" applyBorder="1" applyProtection="1">
      <alignment vertical="center"/>
      <protection hidden="1"/>
    </xf>
    <xf numFmtId="0" fontId="4" fillId="0" borderId="34" xfId="0" applyFont="1" applyBorder="1" applyProtection="1">
      <alignment vertical="center"/>
      <protection hidden="1"/>
    </xf>
    <xf numFmtId="0" fontId="4" fillId="0" borderId="34"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41" xfId="0" applyFont="1" applyBorder="1" applyAlignment="1" applyProtection="1">
      <alignment vertical="center" shrinkToFit="1"/>
      <protection hidden="1"/>
    </xf>
    <xf numFmtId="0" fontId="54" fillId="0" borderId="32" xfId="0" applyFont="1" applyBorder="1" applyProtection="1">
      <alignment vertical="center"/>
      <protection hidden="1"/>
    </xf>
    <xf numFmtId="0" fontId="4" fillId="0" borderId="41" xfId="0" applyFont="1" applyBorder="1" applyAlignment="1" applyProtection="1">
      <alignment horizontal="center" vertical="center" shrinkToFit="1"/>
      <protection hidden="1"/>
    </xf>
    <xf numFmtId="0" fontId="4" fillId="0" borderId="32" xfId="0" applyFont="1" applyBorder="1" applyAlignment="1" applyProtection="1">
      <alignment horizontal="center" vertical="center" shrinkToFit="1"/>
      <protection hidden="1"/>
    </xf>
    <xf numFmtId="0" fontId="54" fillId="0" borderId="41"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4"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4" fillId="0" borderId="38" xfId="0" applyFont="1" applyBorder="1" applyAlignment="1" applyProtection="1">
      <alignment horizontal="center" vertical="center"/>
      <protection hidden="1"/>
    </xf>
    <xf numFmtId="0" fontId="4" fillId="0" borderId="46" xfId="0" applyFont="1" applyBorder="1" applyAlignment="1" applyProtection="1">
      <alignment horizontal="right" vertical="center"/>
      <protection locked="0"/>
    </xf>
    <xf numFmtId="0" fontId="4" fillId="0" borderId="48" xfId="0" applyFont="1" applyBorder="1" applyAlignment="1" applyProtection="1">
      <alignment horizontal="right"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 fillId="0" borderId="54"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36"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1" fillId="0" borderId="0" xfId="0" applyFont="1" applyProtection="1">
      <alignmen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2"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61" fillId="0" borderId="0" xfId="0" applyFont="1" applyAlignment="1" applyProtection="1">
      <alignment horizontal="center" vertical="center"/>
      <protection hidden="1"/>
    </xf>
    <xf numFmtId="0" fontId="56"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49" fontId="64" fillId="0" borderId="0" xfId="0" applyNumberFormat="1" applyFont="1" applyAlignment="1" applyProtection="1">
      <alignment horizontal="right" vertical="center"/>
      <protection hidden="1"/>
    </xf>
    <xf numFmtId="0" fontId="61" fillId="0" borderId="0" xfId="0" applyFont="1" applyProtection="1">
      <alignment vertical="center"/>
      <protection hidden="1"/>
    </xf>
    <xf numFmtId="0" fontId="31" fillId="0" borderId="16" xfId="0" applyFont="1" applyBorder="1" applyAlignment="1" applyProtection="1">
      <alignment horizontal="center" vertical="center"/>
      <protection hidden="1"/>
    </xf>
    <xf numFmtId="0" fontId="30" fillId="0" borderId="32"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28" xfId="0" applyFont="1" applyFill="1" applyBorder="1" applyAlignment="1" applyProtection="1">
      <alignment horizontal="center" vertical="center"/>
      <protection locked="0"/>
    </xf>
    <xf numFmtId="0" fontId="8" fillId="28" borderId="37" xfId="0" applyFont="1" applyFill="1" applyBorder="1" applyAlignment="1" applyProtection="1">
      <alignment horizontal="center" vertical="center"/>
      <protection hidden="1"/>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1" xfId="0" applyFont="1" applyBorder="1" applyProtection="1">
      <alignment vertical="center"/>
      <protection hidden="1"/>
    </xf>
    <xf numFmtId="0" fontId="1" fillId="0" borderId="57" xfId="0" applyFont="1" applyBorder="1" applyProtection="1">
      <alignment vertical="center"/>
      <protection hidden="1"/>
    </xf>
    <xf numFmtId="0" fontId="1" fillId="0" borderId="32"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3" fillId="0" borderId="22" xfId="0" applyFont="1" applyBorder="1" applyAlignment="1" applyProtection="1">
      <alignmen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0" fillId="0" borderId="40"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4"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63" fillId="0" borderId="27" xfId="0" applyFont="1" applyBorder="1" applyAlignment="1" applyProtection="1">
      <alignment horizontal="right" vertical="center"/>
      <protection hidden="1"/>
    </xf>
    <xf numFmtId="0" fontId="63" fillId="0" borderId="17" xfId="0" applyFont="1" applyBorder="1" applyAlignment="1" applyProtection="1">
      <alignment horizontal="right" vertical="center"/>
      <protection hidden="1"/>
    </xf>
    <xf numFmtId="0" fontId="63" fillId="0" borderId="18" xfId="0" applyFont="1" applyBorder="1" applyAlignment="1" applyProtection="1">
      <alignment horizontal="right" vertical="center"/>
      <protection hidden="1"/>
    </xf>
    <xf numFmtId="0" fontId="54" fillId="0" borderId="26" xfId="0" applyFont="1" applyBorder="1" applyAlignment="1" applyProtection="1">
      <alignment horizontal="center" vertical="top" textRotation="180" shrinkToFit="1"/>
      <protection hidden="1"/>
    </xf>
    <xf numFmtId="0" fontId="8" fillId="0" borderId="34" xfId="0" applyFont="1" applyBorder="1" applyAlignment="1">
      <alignment horizontal="center" vertical="center"/>
    </xf>
    <xf numFmtId="0" fontId="8" fillId="0" borderId="39" xfId="0" applyFont="1" applyBorder="1" applyAlignment="1">
      <alignment horizontal="center" vertical="center"/>
    </xf>
    <xf numFmtId="0" fontId="4" fillId="0" borderId="39" xfId="0" applyFont="1" applyBorder="1" applyAlignment="1" applyProtection="1">
      <alignment horizontal="center" vertical="center" shrinkToFit="1"/>
      <protection hidden="1"/>
    </xf>
    <xf numFmtId="0" fontId="4" fillId="0" borderId="39"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38" xfId="0" applyFont="1" applyBorder="1" applyAlignment="1" applyProtection="1">
      <alignment horizontal="right" vertical="center" shrinkToFit="1"/>
      <protection hidden="1"/>
    </xf>
    <xf numFmtId="0" fontId="4" fillId="0" borderId="57" xfId="0" applyFont="1" applyBorder="1" applyAlignment="1" applyProtection="1">
      <alignment horizontal="left" vertical="center" shrinkToFit="1"/>
      <protection hidden="1"/>
    </xf>
    <xf numFmtId="0" fontId="4" fillId="0" borderId="32" xfId="0" applyFont="1" applyBorder="1" applyAlignment="1" applyProtection="1">
      <alignment horizontal="left" vertical="center" shrinkToFit="1"/>
      <protection hidden="1"/>
    </xf>
    <xf numFmtId="0" fontId="54" fillId="0" borderId="32" xfId="0" applyFont="1" applyBorder="1" applyAlignment="1" applyProtection="1">
      <alignment horizontal="center" vertical="center" shrinkToFit="1"/>
      <protection hidden="1"/>
    </xf>
    <xf numFmtId="0" fontId="56" fillId="0" borderId="41" xfId="0" applyFont="1" applyBorder="1" applyProtection="1">
      <alignment vertical="center"/>
      <protection hidden="1"/>
    </xf>
    <xf numFmtId="0" fontId="1" fillId="0" borderId="61"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4"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4" xfId="0" applyFont="1" applyFill="1" applyBorder="1" applyProtection="1">
      <alignment vertical="center"/>
      <protection hidden="1"/>
    </xf>
    <xf numFmtId="0" fontId="1" fillId="0" borderId="30" xfId="0" applyFont="1" applyBorder="1" applyProtection="1">
      <alignment vertical="center"/>
      <protection hidden="1"/>
    </xf>
    <xf numFmtId="0" fontId="1" fillId="0" borderId="2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1" fillId="0" borderId="65" xfId="0" applyFont="1" applyBorder="1" applyAlignment="1" applyProtection="1">
      <alignment horizontal="right" vertical="center"/>
      <protection hidden="1"/>
    </xf>
    <xf numFmtId="0" fontId="1" fillId="0" borderId="5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2"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2" fillId="0" borderId="0" xfId="0" applyFont="1" applyAlignment="1" applyProtection="1">
      <protection hidden="1"/>
    </xf>
    <xf numFmtId="0" fontId="56"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49" fontId="55" fillId="0" borderId="0" xfId="0" applyNumberFormat="1" applyFont="1" applyAlignment="1" applyProtection="1">
      <alignment horizontal="left" vertical="center"/>
      <protection hidden="1"/>
    </xf>
    <xf numFmtId="49" fontId="64" fillId="0" borderId="0" xfId="0" applyNumberFormat="1" applyFont="1" applyAlignment="1" applyProtection="1">
      <alignment horizontal="center" vertical="center"/>
      <protection hidden="1"/>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68" fillId="0" borderId="0" xfId="0" applyFont="1" applyAlignment="1" applyProtection="1">
      <alignment horizontal="right" vertical="center"/>
      <protection hidden="1"/>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0" fillId="0" borderId="20"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3"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69" xfId="0" applyFont="1" applyBorder="1" applyProtection="1">
      <alignment vertical="center"/>
      <protection hidden="1"/>
    </xf>
    <xf numFmtId="0" fontId="60" fillId="0" borderId="70"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56"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8" fillId="0" borderId="48"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61" fillId="0" borderId="0" xfId="0" applyFont="1" applyAlignment="1" applyProtection="1">
      <alignment vertical="center" textRotation="255" wrapText="1"/>
      <protection hidden="1"/>
    </xf>
    <xf numFmtId="0" fontId="61" fillId="0" borderId="10" xfId="0" applyFont="1" applyBorder="1" applyAlignment="1" applyProtection="1">
      <alignment vertical="center" textRotation="255" wrapText="1"/>
      <protection hidden="1"/>
    </xf>
    <xf numFmtId="0" fontId="61" fillId="0" borderId="0" xfId="0" applyFont="1" applyAlignment="1" applyProtection="1">
      <alignment vertical="center" textRotation="255"/>
      <protection hidden="1"/>
    </xf>
    <xf numFmtId="0" fontId="56"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2" fillId="0" borderId="26" xfId="0" applyFont="1" applyBorder="1" applyAlignment="1" applyProtection="1">
      <alignment horizontal="center" vertical="center"/>
      <protection hidden="1"/>
    </xf>
    <xf numFmtId="0" fontId="32" fillId="0" borderId="62"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 fillId="0" borderId="72"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1" fillId="0" borderId="60"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2" fillId="0" borderId="0" xfId="0" applyFont="1">
      <alignment vertical="center"/>
    </xf>
    <xf numFmtId="0" fontId="69" fillId="0" borderId="0" xfId="0" applyFont="1">
      <alignment vertical="center"/>
    </xf>
    <xf numFmtId="0" fontId="73"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57" xfId="0" applyFont="1" applyBorder="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51" fillId="0" borderId="13" xfId="0" applyFont="1" applyBorder="1" applyAlignment="1" applyProtection="1">
      <alignment horizontal="left" vertical="center" wrapText="1"/>
      <protection hidden="1"/>
    </xf>
    <xf numFmtId="0" fontId="0" fillId="0" borderId="0" xfId="0"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74" fillId="0" borderId="0" xfId="0" applyFont="1" applyProtection="1">
      <alignment vertical="center"/>
      <protection hidden="1"/>
    </xf>
    <xf numFmtId="0" fontId="0" fillId="0" borderId="0" xfId="0" applyAlignment="1" applyProtection="1">
      <alignment horizontal="left" vertical="center"/>
      <protection hidden="1"/>
    </xf>
    <xf numFmtId="0" fontId="9" fillId="0" borderId="0" xfId="0" applyFont="1" applyAlignment="1" applyProtection="1">
      <alignment vertical="center" wrapTex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0" fillId="0" borderId="0" xfId="0" applyAlignment="1" applyProtection="1">
      <alignment horizontal="righ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lignment shrinkToFit="1"/>
    </xf>
    <xf numFmtId="0" fontId="1" fillId="30" borderId="20" xfId="0" applyFont="1" applyFill="1" applyBorder="1" applyProtection="1">
      <alignment vertical="center"/>
      <protection hidden="1"/>
    </xf>
    <xf numFmtId="0" fontId="4" fillId="30" borderId="32" xfId="0" applyFont="1" applyFill="1" applyBorder="1" applyAlignment="1" applyProtection="1">
      <alignment horizontal="center" vertical="center"/>
      <protection locked="0"/>
    </xf>
    <xf numFmtId="0" fontId="4" fillId="30" borderId="38" xfId="0" applyFont="1" applyFill="1" applyBorder="1" applyAlignment="1" applyProtection="1">
      <alignment horizontal="center" vertical="center"/>
      <protection locked="0"/>
    </xf>
    <xf numFmtId="0" fontId="76" fillId="30" borderId="74" xfId="0" applyFont="1" applyFill="1" applyBorder="1" applyProtection="1">
      <alignment vertical="center"/>
      <protection hidden="1"/>
    </xf>
    <xf numFmtId="0" fontId="4" fillId="30" borderId="34" xfId="0" applyFont="1" applyFill="1" applyBorder="1" applyAlignment="1" applyProtection="1">
      <alignment horizontal="center" vertical="center"/>
      <protection locked="0"/>
    </xf>
    <xf numFmtId="0" fontId="4" fillId="30" borderId="39" xfId="0" applyFont="1" applyFill="1" applyBorder="1" applyAlignment="1" applyProtection="1">
      <alignment horizontal="center" vertical="center"/>
      <protection locked="0"/>
    </xf>
    <xf numFmtId="0" fontId="1" fillId="30" borderId="24" xfId="0" applyFont="1" applyFill="1" applyBorder="1" applyProtection="1">
      <alignment vertical="center"/>
      <protection hidden="1"/>
    </xf>
    <xf numFmtId="0" fontId="8" fillId="30" borderId="37" xfId="0" applyFont="1" applyFill="1" applyBorder="1" applyAlignment="1" applyProtection="1">
      <alignment horizontal="center" vertical="center"/>
      <protection hidden="1"/>
    </xf>
    <xf numFmtId="0" fontId="8" fillId="30" borderId="31" xfId="0" applyFont="1" applyFill="1" applyBorder="1" applyAlignment="1" applyProtection="1">
      <alignment horizontal="center" vertical="center"/>
      <protection hidden="1"/>
    </xf>
    <xf numFmtId="0" fontId="1" fillId="30" borderId="23" xfId="0" applyFont="1" applyFill="1" applyBorder="1" applyProtection="1">
      <alignment vertical="center"/>
      <protection hidden="1"/>
    </xf>
    <xf numFmtId="0" fontId="4" fillId="30" borderId="36" xfId="0" applyFont="1" applyFill="1" applyBorder="1" applyAlignment="1" applyProtection="1">
      <alignment horizontal="center" vertical="center"/>
      <protection locked="0"/>
    </xf>
    <xf numFmtId="0" fontId="4" fillId="30" borderId="44" xfId="0" applyFont="1" applyFill="1" applyBorder="1" applyAlignment="1" applyProtection="1">
      <alignment horizontal="center" vertical="center"/>
      <protection locked="0"/>
    </xf>
    <xf numFmtId="0" fontId="1" fillId="30" borderId="12" xfId="0" applyFont="1" applyFill="1" applyBorder="1" applyProtection="1">
      <alignment vertical="center"/>
      <protection hidden="1"/>
    </xf>
    <xf numFmtId="0" fontId="1" fillId="30" borderId="13" xfId="0" applyFont="1" applyFill="1" applyBorder="1" applyProtection="1">
      <alignment vertical="center"/>
      <protection hidden="1"/>
    </xf>
    <xf numFmtId="0" fontId="1" fillId="30" borderId="14" xfId="0" applyFont="1" applyFill="1" applyBorder="1" applyProtection="1">
      <alignment vertical="center"/>
      <protection hidden="1"/>
    </xf>
    <xf numFmtId="0" fontId="30" fillId="30" borderId="75" xfId="0" applyFont="1" applyFill="1" applyBorder="1" applyAlignment="1">
      <alignment horizontal="center" vertical="center"/>
    </xf>
    <xf numFmtId="0" fontId="66" fillId="0" borderId="0" xfId="0" applyFont="1" applyAlignment="1" applyProtection="1">
      <alignment horizontal="center" vertical="top" textRotation="180" shrinkToFit="1"/>
      <protection hidden="1"/>
    </xf>
    <xf numFmtId="0" fontId="0" fillId="0" borderId="0" xfId="0" applyAlignment="1" applyProtection="1">
      <alignment horizontal="right" vertical="center" shrinkToFit="1"/>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3" fillId="28"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49" fontId="61" fillId="0" borderId="0" xfId="0" applyNumberFormat="1" applyFont="1" applyAlignment="1" applyProtection="1">
      <alignment horizontal="left" vertical="center" wrapText="1"/>
      <protection hidden="1"/>
    </xf>
    <xf numFmtId="49" fontId="61" fillId="0" borderId="0" xfId="0" applyNumberFormat="1" applyFont="1" applyAlignment="1" applyProtection="1">
      <alignment horizontal="center" vertical="center" wrapText="1"/>
      <protection hidden="1"/>
    </xf>
    <xf numFmtId="49" fontId="61" fillId="0" borderId="0" xfId="0" applyNumberFormat="1" applyFont="1" applyAlignment="1" applyProtection="1">
      <alignment vertical="center" wrapText="1"/>
      <protection hidden="1"/>
    </xf>
    <xf numFmtId="49" fontId="67" fillId="0" borderId="0" xfId="0" applyNumberFormat="1" applyFont="1" applyAlignment="1" applyProtection="1">
      <alignment horizontal="left" vertical="center"/>
      <protection hidden="1"/>
    </xf>
    <xf numFmtId="0" fontId="61" fillId="0" borderId="0" xfId="0" applyFont="1" applyAlignment="1" applyProtection="1">
      <alignmen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6" xfId="0" applyFont="1" applyFill="1" applyBorder="1" applyAlignment="1" applyProtection="1">
      <alignment horizontal="center" vertical="center"/>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0" fillId="28" borderId="17" xfId="0" applyFill="1" applyBorder="1" applyAlignment="1" applyProtection="1">
      <alignment horizontal="center" vertical="center" shrinkToFit="1"/>
      <protection locked="0"/>
    </xf>
    <xf numFmtId="0" fontId="0" fillId="28" borderId="18" xfId="0" applyFill="1" applyBorder="1" applyAlignment="1" applyProtection="1">
      <alignment horizontal="center" vertical="center" shrinkToFit="1"/>
      <protection locked="0"/>
    </xf>
    <xf numFmtId="0" fontId="0" fillId="28"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2" fillId="29" borderId="0" xfId="0" applyFont="1" applyFill="1" applyAlignment="1" applyProtection="1">
      <alignment horizontal="left" vertical="center" wrapText="1"/>
      <protection hidden="1"/>
    </xf>
    <xf numFmtId="0" fontId="42" fillId="29" borderId="77"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70" fillId="0" borderId="57" xfId="0" applyFont="1" applyBorder="1" applyAlignment="1" applyProtection="1">
      <alignment horizontal="right" vertical="center"/>
      <protection hidden="1"/>
    </xf>
    <xf numFmtId="0" fontId="71" fillId="0" borderId="57"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7" fillId="0" borderId="0" xfId="0" applyFont="1" applyAlignment="1" applyProtection="1">
      <alignment horizontal="center" vertical="center"/>
      <protection locked="0"/>
    </xf>
    <xf numFmtId="0" fontId="60" fillId="0" borderId="78"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60" fillId="0" borderId="46"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0" fillId="28" borderId="12" xfId="0" applyFont="1" applyFill="1" applyBorder="1" applyAlignment="1" applyProtection="1">
      <alignment horizontal="center" vertical="center" shrinkToFit="1"/>
      <protection hidden="1"/>
    </xf>
    <xf numFmtId="0" fontId="60" fillId="28" borderId="13" xfId="0" applyFont="1" applyFill="1" applyBorder="1" applyAlignment="1" applyProtection="1">
      <alignment horizontal="center" vertical="center" shrinkToFit="1"/>
      <protection hidden="1"/>
    </xf>
    <xf numFmtId="0" fontId="60" fillId="28" borderId="75" xfId="0" applyFont="1" applyFill="1" applyBorder="1" applyAlignment="1" applyProtection="1">
      <alignment horizontal="center" vertical="center" shrinkToFit="1"/>
      <protection hidden="1"/>
    </xf>
    <xf numFmtId="0" fontId="30" fillId="0" borderId="58" xfId="0" applyFont="1" applyBorder="1" applyAlignment="1" applyProtection="1">
      <alignment horizontal="left" vertical="center"/>
      <protection hidden="1"/>
    </xf>
    <xf numFmtId="0" fontId="30" fillId="0" borderId="79"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0"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11" xfId="0" applyFont="1" applyBorder="1" applyAlignment="1" applyProtection="1">
      <alignment horizontal="left" vertical="center"/>
      <protection hidden="1"/>
    </xf>
    <xf numFmtId="0" fontId="60" fillId="0" borderId="81" xfId="0" applyFont="1" applyBorder="1" applyAlignment="1" applyProtection="1">
      <alignment horizontal="left" vertical="center"/>
      <protection hidden="1"/>
    </xf>
    <xf numFmtId="0" fontId="60" fillId="0" borderId="57" xfId="0" applyFont="1" applyBorder="1" applyAlignment="1" applyProtection="1">
      <alignment horizontal="left" vertical="center"/>
      <protection hidden="1"/>
    </xf>
    <xf numFmtId="0" fontId="60" fillId="0" borderId="82" xfId="0" applyFont="1" applyBorder="1" applyAlignment="1" applyProtection="1">
      <alignment horizontal="left" vertical="center"/>
      <protection hidden="1"/>
    </xf>
    <xf numFmtId="0" fontId="30" fillId="0" borderId="78"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60" fillId="30" borderId="42" xfId="0" applyFont="1" applyFill="1" applyBorder="1" applyAlignment="1" applyProtection="1">
      <alignment horizontal="left"/>
      <protection hidden="1"/>
    </xf>
    <xf numFmtId="0" fontId="60" fillId="30" borderId="31" xfId="0" applyFont="1" applyFill="1" applyBorder="1" applyAlignment="1" applyProtection="1">
      <alignment horizontal="left"/>
      <protection hidden="1"/>
    </xf>
    <xf numFmtId="0" fontId="60" fillId="30" borderId="80" xfId="0" applyFont="1" applyFill="1" applyBorder="1" applyAlignment="1" applyProtection="1">
      <alignment horizontal="left"/>
      <protection hidden="1"/>
    </xf>
    <xf numFmtId="0" fontId="3" fillId="26" borderId="33" xfId="0" applyFont="1" applyFill="1" applyBorder="1" applyAlignment="1" applyProtection="1">
      <alignment horizontal="left" vertical="center"/>
      <protection hidden="1"/>
    </xf>
    <xf numFmtId="0" fontId="0" fillId="0" borderId="33" xfId="0" applyBorder="1">
      <alignment vertical="center"/>
    </xf>
    <xf numFmtId="0" fontId="0" fillId="0" borderId="83" xfId="0" applyBorder="1">
      <alignment vertical="center"/>
    </xf>
    <xf numFmtId="0" fontId="60" fillId="26" borderId="84" xfId="0" applyFont="1" applyFill="1" applyBorder="1" applyAlignment="1" applyProtection="1">
      <alignment horizontal="left"/>
      <protection hidden="1"/>
    </xf>
    <xf numFmtId="0" fontId="0" fillId="0" borderId="84" xfId="0" applyBorder="1">
      <alignment vertical="center"/>
    </xf>
    <xf numFmtId="0" fontId="0" fillId="0" borderId="85" xfId="0" applyBorder="1">
      <alignment vertical="center"/>
    </xf>
    <xf numFmtId="0" fontId="60" fillId="26" borderId="57" xfId="0" applyFont="1" applyFill="1" applyBorder="1" applyAlignment="1" applyProtection="1">
      <alignment horizontal="left"/>
      <protection hidden="1"/>
    </xf>
    <xf numFmtId="0" fontId="0" fillId="0" borderId="57" xfId="0" applyBorder="1">
      <alignment vertical="center"/>
    </xf>
    <xf numFmtId="0" fontId="0" fillId="0" borderId="82" xfId="0" applyBorder="1">
      <alignment vertical="center"/>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1" fillId="0" borderId="39"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6"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5"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36" xfId="0" applyFont="1" applyBorder="1" applyAlignment="1" applyProtection="1">
      <alignment horizontal="left" vertical="center"/>
      <protection hidden="1"/>
    </xf>
    <xf numFmtId="0" fontId="60" fillId="0" borderId="7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6" xfId="0" applyFont="1" applyBorder="1" applyAlignment="1" applyProtection="1">
      <alignment horizontal="left" vertical="center" shrinkToFit="1"/>
      <protection hidden="1"/>
    </xf>
    <xf numFmtId="0" fontId="60" fillId="30" borderId="10" xfId="0" applyFont="1" applyFill="1" applyBorder="1" applyAlignment="1" applyProtection="1">
      <alignment horizontal="left" vertical="center" shrinkToFit="1"/>
      <protection hidden="1"/>
    </xf>
    <xf numFmtId="0" fontId="60" fillId="30" borderId="0" xfId="0" applyFont="1" applyFill="1" applyAlignment="1" applyProtection="1">
      <alignment horizontal="left" vertical="center" shrinkToFit="1"/>
      <protection hidden="1"/>
    </xf>
    <xf numFmtId="0" fontId="60" fillId="30" borderId="36" xfId="0" applyFont="1" applyFill="1" applyBorder="1" applyAlignment="1" applyProtection="1">
      <alignment horizontal="left" vertical="center" shrinkToFit="1"/>
      <protection hidden="1"/>
    </xf>
    <xf numFmtId="0" fontId="1" fillId="26" borderId="74" xfId="0" applyFont="1" applyFill="1" applyBorder="1" applyAlignment="1" applyProtection="1">
      <alignment horizontal="center" vertical="center"/>
      <protection hidden="1"/>
    </xf>
    <xf numFmtId="0" fontId="1" fillId="26" borderId="69" xfId="0" applyFont="1" applyFill="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52" fillId="30" borderId="10" xfId="0" applyFont="1" applyFill="1" applyBorder="1" applyAlignment="1" applyProtection="1">
      <alignment horizontal="left" vertical="center" wrapText="1"/>
      <protection hidden="1"/>
    </xf>
    <xf numFmtId="0" fontId="52" fillId="30" borderId="0" xfId="0" applyFont="1" applyFill="1" applyAlignment="1" applyProtection="1">
      <alignment horizontal="left" vertical="center" wrapText="1"/>
      <protection hidden="1"/>
    </xf>
    <xf numFmtId="0" fontId="77" fillId="30" borderId="10" xfId="0" applyFont="1" applyFill="1" applyBorder="1" applyAlignment="1" applyProtection="1">
      <alignment horizontal="left" vertical="center" wrapText="1"/>
      <protection hidden="1"/>
    </xf>
    <xf numFmtId="0" fontId="77" fillId="30" borderId="0" xfId="0" applyFont="1" applyFill="1" applyAlignment="1" applyProtection="1">
      <alignment horizontal="left" vertical="center" wrapText="1"/>
      <protection hidden="1"/>
    </xf>
    <xf numFmtId="0" fontId="77" fillId="30" borderId="36" xfId="0" applyFont="1" applyFill="1" applyBorder="1" applyAlignment="1" applyProtection="1">
      <alignment horizontal="left" vertical="center" wrapText="1"/>
      <protection hidden="1"/>
    </xf>
    <xf numFmtId="0" fontId="1" fillId="30" borderId="12" xfId="0" applyFont="1" applyFill="1" applyBorder="1" applyAlignment="1" applyProtection="1">
      <alignment horizontal="center" vertical="center"/>
      <protection hidden="1"/>
    </xf>
    <xf numFmtId="0" fontId="1" fillId="30" borderId="13"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30" borderId="58" xfId="0" applyFont="1" applyFill="1" applyBorder="1" applyAlignment="1" applyProtection="1">
      <alignment horizontal="left" vertical="center"/>
      <protection hidden="1"/>
    </xf>
    <xf numFmtId="0" fontId="0" fillId="30" borderId="27" xfId="0" applyFill="1" applyBorder="1">
      <alignment vertical="center"/>
    </xf>
    <xf numFmtId="0" fontId="0" fillId="30" borderId="79" xfId="0" applyFill="1" applyBorder="1">
      <alignment vertical="center"/>
    </xf>
    <xf numFmtId="0" fontId="3" fillId="30" borderId="10" xfId="0" applyFont="1" applyFill="1" applyBorder="1" applyAlignment="1" applyProtection="1">
      <alignment horizontal="left" vertical="center"/>
      <protection hidden="1"/>
    </xf>
    <xf numFmtId="0" fontId="3" fillId="30" borderId="0" xfId="0" applyFont="1" applyFill="1" applyAlignment="1" applyProtection="1">
      <alignment horizontal="left" vertical="center"/>
      <protection hidden="1"/>
    </xf>
    <xf numFmtId="0" fontId="3" fillId="30" borderId="11" xfId="0" applyFont="1" applyFill="1" applyBorder="1" applyAlignment="1" applyProtection="1">
      <alignment horizontal="left" vertical="center"/>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78" xfId="0" applyFont="1" applyBorder="1" applyAlignment="1" applyProtection="1">
      <alignment horizontal="left" vertical="center"/>
      <protection hidden="1"/>
    </xf>
    <xf numFmtId="0" fontId="51" fillId="0" borderId="33" xfId="0" applyFont="1" applyBorder="1" applyAlignment="1" applyProtection="1">
      <alignment horizontal="left" vertical="center"/>
      <protection hidden="1"/>
    </xf>
    <xf numFmtId="0" fontId="51" fillId="0" borderId="83" xfId="0" applyFont="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1" fillId="30" borderId="20" xfId="0" applyFont="1" applyFill="1" applyBorder="1" applyAlignment="1" applyProtection="1">
      <alignment horizontal="center" vertical="center"/>
      <protection hidden="1"/>
    </xf>
    <xf numFmtId="0" fontId="1" fillId="30" borderId="23" xfId="0" applyFont="1" applyFill="1" applyBorder="1" applyAlignment="1" applyProtection="1">
      <alignment horizontal="center" vertical="center"/>
      <protection hidden="1"/>
    </xf>
    <xf numFmtId="0" fontId="1" fillId="30" borderId="24" xfId="0" applyFont="1" applyFill="1" applyBorder="1" applyAlignment="1" applyProtection="1">
      <alignment horizontal="center" vertical="center"/>
      <protection hidden="1"/>
    </xf>
    <xf numFmtId="0" fontId="60" fillId="0" borderId="21" xfId="0" applyFont="1" applyBorder="1" applyAlignment="1" applyProtection="1">
      <alignment horizontal="left" vertical="center" wrapText="1"/>
      <protection hidden="1"/>
    </xf>
    <xf numFmtId="0" fontId="60" fillId="0" borderId="22" xfId="0" applyFont="1" applyBorder="1" applyAlignment="1" applyProtection="1">
      <alignment horizontal="left" vertical="center" wrapText="1"/>
      <protection hidden="1"/>
    </xf>
    <xf numFmtId="0" fontId="60" fillId="0" borderId="43"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75"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3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5" xfId="0" applyFont="1" applyFill="1" applyBorder="1" applyAlignment="1" applyProtection="1">
      <alignment horizontal="center" vertical="center" wrapText="1"/>
      <protection hidden="1"/>
    </xf>
    <xf numFmtId="0" fontId="52" fillId="0" borderId="42" xfId="0" applyFont="1" applyBorder="1" applyAlignment="1" applyProtection="1">
      <alignment horizontal="center" vertical="center" wrapText="1"/>
      <protection hidden="1"/>
    </xf>
    <xf numFmtId="0" fontId="52" fillId="0" borderId="31"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60" fillId="0" borderId="45" xfId="0" applyFont="1" applyBorder="1" applyAlignment="1" applyProtection="1">
      <alignment horizontal="left" vertical="center" wrapText="1"/>
      <protection hidden="1"/>
    </xf>
    <xf numFmtId="0" fontId="60" fillId="0" borderId="37"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30" fillId="30" borderId="21" xfId="0" applyFont="1" applyFill="1" applyBorder="1" applyAlignment="1" applyProtection="1">
      <alignment horizontal="left" vertical="center" wrapText="1"/>
      <protection hidden="1"/>
    </xf>
    <xf numFmtId="0" fontId="30" fillId="30" borderId="22" xfId="0" applyFont="1" applyFill="1" applyBorder="1" applyAlignment="1" applyProtection="1">
      <alignment horizontal="left" vertical="center" wrapText="1"/>
      <protection hidden="1"/>
    </xf>
    <xf numFmtId="0" fontId="30" fillId="30" borderId="43" xfId="0" applyFont="1" applyFill="1" applyBorder="1" applyAlignment="1" applyProtection="1">
      <alignment horizontal="left" vertical="center" wrapText="1"/>
      <protection hidden="1"/>
    </xf>
    <xf numFmtId="0" fontId="3" fillId="30" borderId="42" xfId="0" applyFont="1" applyFill="1" applyBorder="1" applyAlignment="1" applyProtection="1">
      <alignment horizontal="left" vertical="center"/>
      <protection hidden="1"/>
    </xf>
    <xf numFmtId="0" fontId="3" fillId="30" borderId="31" xfId="0" applyFont="1" applyFill="1" applyBorder="1" applyAlignment="1" applyProtection="1">
      <alignment horizontal="left" vertical="center"/>
      <protection hidden="1"/>
    </xf>
    <xf numFmtId="0" fontId="3" fillId="30" borderId="80" xfId="0" applyFont="1" applyFill="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60" fillId="0" borderId="32" xfId="0" applyFont="1" applyBorder="1" applyAlignment="1" applyProtection="1">
      <alignment horizontal="left" vertical="center"/>
      <protection hidden="1"/>
    </xf>
    <xf numFmtId="0" fontId="9" fillId="0" borderId="7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52" fillId="0" borderId="58" xfId="0" applyFont="1" applyBorder="1" applyAlignment="1" applyProtection="1">
      <alignment horizontal="left" vertical="center" wrapText="1"/>
      <protection hidden="1"/>
    </xf>
    <xf numFmtId="0" fontId="52" fillId="0" borderId="27" xfId="0" applyFont="1" applyBorder="1" applyAlignment="1" applyProtection="1">
      <alignment horizontal="left" vertical="center" wrapText="1"/>
      <protection hidden="1"/>
    </xf>
    <xf numFmtId="0" fontId="52" fillId="0" borderId="28" xfId="0" applyFont="1" applyBorder="1" applyAlignment="1" applyProtection="1">
      <alignment horizontal="left" vertical="center" wrapText="1"/>
      <protection hidden="1"/>
    </xf>
    <xf numFmtId="0" fontId="60" fillId="28" borderId="14" xfId="0" applyFont="1" applyFill="1" applyBorder="1" applyAlignment="1" applyProtection="1">
      <alignment horizontal="center" vertical="center" shrinkToFit="1"/>
      <protection hidden="1"/>
    </xf>
    <xf numFmtId="0" fontId="3" fillId="0" borderId="39" xfId="0" applyFont="1" applyBorder="1" applyAlignment="1" applyProtection="1">
      <alignment horizontal="center" vertical="center" shrinkToFit="1"/>
      <protection hidden="1"/>
    </xf>
    <xf numFmtId="0" fontId="3" fillId="0" borderId="31" xfId="0" applyFont="1" applyBorder="1" applyAlignment="1" applyProtection="1">
      <alignment horizontal="center" vertical="center" shrinkToFit="1"/>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 fillId="0" borderId="31" xfId="0" applyFont="1" applyBorder="1" applyAlignment="1" applyProtection="1">
      <alignment horizontal="left" vertical="center" shrinkToFit="1"/>
      <protection hidden="1"/>
    </xf>
    <xf numFmtId="0" fontId="3" fillId="0" borderId="34"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75" xfId="0" applyFont="1" applyBorder="1" applyAlignment="1">
      <alignment horizontal="left" vertical="center"/>
    </xf>
    <xf numFmtId="0" fontId="9" fillId="0" borderId="31" xfId="0" applyFont="1" applyBorder="1" applyAlignment="1">
      <alignment horizontal="left" vertical="center"/>
    </xf>
    <xf numFmtId="0" fontId="9" fillId="0" borderId="34" xfId="0" applyFont="1" applyBorder="1" applyAlignment="1">
      <alignment horizontal="left" vertical="center"/>
    </xf>
    <xf numFmtId="0" fontId="69" fillId="0" borderId="0" xfId="0" applyFont="1" applyAlignment="1">
      <alignment horizontal="left" vertical="center"/>
    </xf>
    <xf numFmtId="0" fontId="69" fillId="0" borderId="11" xfId="0" applyFont="1" applyBorder="1" applyAlignment="1">
      <alignment horizontal="left" vertical="center"/>
    </xf>
    <xf numFmtId="0" fontId="52" fillId="0" borderId="78" xfId="0" applyFont="1" applyBorder="1" applyAlignment="1" applyProtection="1">
      <alignment horizontal="left" vertical="center"/>
      <protection hidden="1"/>
    </xf>
    <xf numFmtId="0" fontId="52" fillId="0" borderId="33"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 fillId="0" borderId="34" xfId="0" applyFont="1" applyBorder="1" applyAlignment="1" applyProtection="1">
      <alignment horizontal="center" vertical="center" shrinkToFit="1"/>
      <protection hidden="1"/>
    </xf>
    <xf numFmtId="0" fontId="1" fillId="0" borderId="57" xfId="0" applyFont="1" applyBorder="1" applyAlignment="1">
      <alignment horizontal="left" vertical="center"/>
    </xf>
    <xf numFmtId="0" fontId="1" fillId="0" borderId="82" xfId="0" applyFont="1" applyBorder="1" applyAlignment="1">
      <alignment horizontal="left" vertical="center"/>
    </xf>
    <xf numFmtId="0" fontId="9" fillId="0" borderId="0" xfId="0" applyFont="1" applyAlignment="1">
      <alignment horizontal="left" vertical="center"/>
    </xf>
    <xf numFmtId="0" fontId="9" fillId="0" borderId="36" xfId="0" applyFont="1" applyBorder="1" applyAlignment="1">
      <alignment horizontal="left" vertical="center"/>
    </xf>
    <xf numFmtId="0" fontId="30" fillId="0" borderId="45"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60" fillId="0" borderId="19"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1" fillId="25" borderId="54" xfId="0" applyFont="1" applyFill="1" applyBorder="1" applyAlignment="1" applyProtection="1">
      <alignment horizontal="center" vertical="center" wrapText="1"/>
      <protection hidden="1"/>
    </xf>
    <xf numFmtId="0" fontId="1" fillId="25" borderId="56" xfId="0" applyFont="1" applyFill="1" applyBorder="1" applyAlignment="1" applyProtection="1">
      <alignment horizontal="center" vertical="center" wrapText="1"/>
      <protection hidden="1"/>
    </xf>
    <xf numFmtId="0" fontId="1" fillId="25" borderId="63" xfId="0" applyFont="1" applyFill="1" applyBorder="1" applyAlignment="1" applyProtection="1">
      <alignment horizontal="center" vertical="center" wrapTex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45" xfId="0" applyFont="1" applyBorder="1" applyAlignment="1" applyProtection="1">
      <alignment horizontal="left" vertical="center"/>
      <protection hidden="1"/>
    </xf>
    <xf numFmtId="0" fontId="60" fillId="0" borderId="37"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51" fillId="0" borderId="39" xfId="0" applyFont="1" applyBorder="1" applyAlignment="1" applyProtection="1">
      <alignment horizontal="left" vertical="center"/>
      <protection hidden="1"/>
    </xf>
    <xf numFmtId="0" fontId="51" fillId="0" borderId="31" xfId="0" applyFont="1" applyBorder="1" applyAlignment="1" applyProtection="1">
      <alignment horizontal="left" vertical="center"/>
      <protection hidden="1"/>
    </xf>
    <xf numFmtId="0" fontId="51" fillId="0" borderId="80" xfId="0" applyFont="1" applyBorder="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69" xfId="0" applyFont="1" applyBorder="1" applyAlignment="1" applyProtection="1">
      <alignment horizontal="center" vertical="center"/>
      <protection hidden="1"/>
    </xf>
    <xf numFmtId="0" fontId="10" fillId="0" borderId="45" xfId="0" applyFont="1" applyBorder="1" applyAlignment="1" applyProtection="1">
      <alignment horizontal="center" vertical="center" shrinkToFit="1"/>
      <protection hidden="1"/>
    </xf>
    <xf numFmtId="0" fontId="10" fillId="0" borderId="37" xfId="0" applyFont="1" applyBorder="1" applyAlignment="1" applyProtection="1">
      <alignment horizontal="center" vertical="center" shrinkToFit="1"/>
      <protection hidden="1"/>
    </xf>
    <xf numFmtId="0" fontId="10" fillId="0" borderId="55"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81" xfId="0" applyFont="1" applyBorder="1" applyAlignment="1" applyProtection="1">
      <alignment horizontal="center" vertical="center" wrapText="1"/>
      <protection hidden="1"/>
    </xf>
    <xf numFmtId="0" fontId="51" fillId="0" borderId="57" xfId="0" applyFont="1" applyBorder="1" applyAlignment="1" applyProtection="1">
      <alignment horizontal="center" vertical="center" wrapText="1"/>
      <protection hidden="1"/>
    </xf>
    <xf numFmtId="0" fontId="51" fillId="0" borderId="32"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81"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left" vertical="center"/>
      <protection hidden="1"/>
    </xf>
    <xf numFmtId="0" fontId="3" fillId="0" borderId="57"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1" fillId="0" borderId="74"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31" xfId="0" applyFont="1" applyBorder="1" applyAlignment="1">
      <alignment horizontal="left" vertical="center"/>
    </xf>
    <xf numFmtId="0" fontId="1" fillId="0" borderId="80" xfId="0" applyFont="1" applyBorder="1" applyAlignment="1">
      <alignment horizontal="left" vertical="center"/>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54"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60" fillId="0" borderId="81" xfId="0" applyFont="1" applyBorder="1" applyAlignment="1" applyProtection="1">
      <alignment horizontal="left" vertical="center" wrapText="1"/>
      <protection hidden="1"/>
    </xf>
    <xf numFmtId="0" fontId="60" fillId="0" borderId="57" xfId="0" applyFont="1" applyBorder="1" applyAlignment="1" applyProtection="1">
      <alignment horizontal="left" vertical="center" wrapText="1"/>
      <protection hidden="1"/>
    </xf>
    <xf numFmtId="0" fontId="60" fillId="0" borderId="32" xfId="0" applyFont="1" applyBorder="1" applyAlignment="1" applyProtection="1">
      <alignment horizontal="left" vertical="center" wrapText="1"/>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36" xfId="0" applyFont="1" applyBorder="1" applyAlignment="1" applyProtection="1">
      <alignment horizontal="center" vertical="center"/>
      <protection hidden="1"/>
    </xf>
    <xf numFmtId="0" fontId="3" fillId="0" borderId="81"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39"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80"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1" fillId="0" borderId="63"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5"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57" xfId="0" applyFont="1" applyBorder="1" applyAlignment="1" applyProtection="1">
      <alignment horizontal="right" vertical="center" shrinkToFit="1"/>
      <protection hidden="1"/>
    </xf>
    <xf numFmtId="0" fontId="3" fillId="0" borderId="57" xfId="0" applyFont="1" applyBorder="1" applyAlignment="1" applyProtection="1">
      <alignment horizontal="left" vertical="center" shrinkToFit="1"/>
      <protection hidden="1"/>
    </xf>
    <xf numFmtId="0" fontId="3" fillId="0" borderId="40"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75" fillId="0" borderId="40" xfId="0" applyFont="1" applyBorder="1" applyAlignment="1" applyProtection="1">
      <alignment horizontal="center" vertical="center"/>
      <protection hidden="1"/>
    </xf>
    <xf numFmtId="0" fontId="62" fillId="0" borderId="47" xfId="0" applyFont="1" applyBorder="1" applyAlignment="1" applyProtection="1">
      <alignment horizontal="center" vertical="center" shrinkToFit="1"/>
      <protection locked="0"/>
    </xf>
    <xf numFmtId="0" fontId="62" fillId="0" borderId="33" xfId="0" applyFont="1" applyBorder="1" applyAlignment="1" applyProtection="1">
      <alignment horizontal="center" vertical="center" shrinkToFit="1"/>
      <protection locked="0"/>
    </xf>
    <xf numFmtId="0" fontId="62" fillId="0" borderId="46" xfId="0" applyFont="1" applyBorder="1" applyAlignment="1" applyProtection="1">
      <alignment horizontal="center" vertical="center" shrinkToFit="1"/>
      <protection locked="0"/>
    </xf>
    <xf numFmtId="0" fontId="62" fillId="0" borderId="38" xfId="0" applyFont="1" applyBorder="1" applyAlignment="1" applyProtection="1">
      <alignment horizontal="center" vertical="center" shrinkToFit="1"/>
      <protection locked="0"/>
    </xf>
    <xf numFmtId="0" fontId="62" fillId="0" borderId="57" xfId="0" applyFont="1" applyBorder="1" applyAlignment="1" applyProtection="1">
      <alignment horizontal="center" vertical="center" shrinkToFit="1"/>
      <protection locked="0"/>
    </xf>
    <xf numFmtId="0" fontId="62" fillId="0" borderId="32" xfId="0" applyFont="1" applyBorder="1" applyAlignment="1" applyProtection="1">
      <alignment horizontal="center" vertical="center" shrinkToFit="1"/>
      <protection locked="0"/>
    </xf>
    <xf numFmtId="0" fontId="44" fillId="0" borderId="39" xfId="0" applyFont="1" applyBorder="1" applyAlignment="1" applyProtection="1">
      <alignment horizontal="center" vertical="center" shrinkToFit="1"/>
      <protection locked="0"/>
    </xf>
    <xf numFmtId="0" fontId="44" fillId="0" borderId="31" xfId="0" applyFont="1" applyBorder="1" applyAlignment="1" applyProtection="1">
      <alignment horizontal="center" vertical="center" shrinkToFit="1"/>
      <protection locked="0"/>
    </xf>
    <xf numFmtId="0" fontId="44" fillId="0" borderId="34"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4" fillId="0" borderId="31"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30" fillId="0" borderId="40"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3" fillId="0" borderId="47"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4" fillId="0" borderId="39" xfId="0" applyFont="1" applyBorder="1" applyAlignment="1" applyProtection="1">
      <alignment horizontal="center" vertical="center" shrinkToFit="1"/>
      <protection hidden="1"/>
    </xf>
    <xf numFmtId="0" fontId="1" fillId="0" borderId="39" xfId="0" applyFont="1" applyBorder="1" applyAlignment="1" applyProtection="1">
      <alignment horizontal="left" vertical="center" shrinkToFit="1"/>
      <protection locked="0"/>
    </xf>
    <xf numFmtId="0" fontId="1" fillId="0" borderId="31"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4" fillId="0" borderId="39"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12.pn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133350</xdr:rowOff>
    </xdr:to>
    <xdr:pic>
      <xdr:nvPicPr>
        <xdr:cNvPr id="4371" name="Picture 47" descr="52_U">
          <a:extLst>
            <a:ext uri="{FF2B5EF4-FFF2-40B4-BE49-F238E27FC236}">
              <a16:creationId xmlns:a16="http://schemas.microsoft.com/office/drawing/2014/main" id="{00000000-0008-0000-0000-00001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161925</xdr:rowOff>
    </xdr:to>
    <xdr:pic>
      <xdr:nvPicPr>
        <xdr:cNvPr id="4372" name="Picture 48" descr="52_U">
          <a:extLst>
            <a:ext uri="{FF2B5EF4-FFF2-40B4-BE49-F238E27FC236}">
              <a16:creationId xmlns:a16="http://schemas.microsoft.com/office/drawing/2014/main" id="{00000000-0008-0000-0000-000014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73" name="Picture 49" descr="52_Y">
          <a:extLst>
            <a:ext uri="{FF2B5EF4-FFF2-40B4-BE49-F238E27FC236}">
              <a16:creationId xmlns:a16="http://schemas.microsoft.com/office/drawing/2014/main" id="{00000000-0008-0000-0000-000015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0200"/>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219075</xdr:colOff>
      <xdr:row>1</xdr:row>
      <xdr:rowOff>161925</xdr:rowOff>
    </xdr:from>
    <xdr:to>
      <xdr:col>32</xdr:col>
      <xdr:colOff>123825</xdr:colOff>
      <xdr:row>10</xdr:row>
      <xdr:rowOff>152400</xdr:rowOff>
    </xdr:to>
    <xdr:pic>
      <xdr:nvPicPr>
        <xdr:cNvPr id="4377" name="Picture 50" descr="043">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485775"/>
          <a:ext cx="2371725" cy="214312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78" name="Group 51">
          <a:extLst>
            <a:ext uri="{FF2B5EF4-FFF2-40B4-BE49-F238E27FC236}">
              <a16:creationId xmlns:a16="http://schemas.microsoft.com/office/drawing/2014/main" id="{00000000-0008-0000-0000-00001A110000}"/>
            </a:ext>
          </a:extLst>
        </xdr:cNvPr>
        <xdr:cNvGrpSpPr>
          <a:grpSpLocks/>
        </xdr:cNvGrpSpPr>
      </xdr:nvGrpSpPr>
      <xdr:grpSpPr bwMode="auto">
        <a:xfrm>
          <a:off x="200025" y="361950"/>
          <a:ext cx="685800" cy="219075"/>
          <a:chOff x="0" y="1"/>
          <a:chExt cx="1079" cy="344"/>
        </a:xfrm>
      </xdr:grpSpPr>
      <xdr:sp macro="" textlink="">
        <xdr:nvSpPr>
          <xdr:cNvPr id="4379" name="Freeform 52">
            <a:extLst>
              <a:ext uri="{FF2B5EF4-FFF2-40B4-BE49-F238E27FC236}">
                <a16:creationId xmlns:a16="http://schemas.microsoft.com/office/drawing/2014/main" id="{00000000-0008-0000-0000-00001B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0" name="Freeform 53">
            <a:extLst>
              <a:ext uri="{FF2B5EF4-FFF2-40B4-BE49-F238E27FC236}">
                <a16:creationId xmlns:a16="http://schemas.microsoft.com/office/drawing/2014/main" id="{00000000-0008-0000-0000-00001C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1" name="Freeform 54">
            <a:extLst>
              <a:ext uri="{FF2B5EF4-FFF2-40B4-BE49-F238E27FC236}">
                <a16:creationId xmlns:a16="http://schemas.microsoft.com/office/drawing/2014/main" id="{00000000-0008-0000-0000-00001D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15</xdr:col>
      <xdr:colOff>180975</xdr:colOff>
      <xdr:row>41</xdr:row>
      <xdr:rowOff>0</xdr:rowOff>
    </xdr:to>
    <xdr:pic>
      <xdr:nvPicPr>
        <xdr:cNvPr id="1299" name="Picture 99" descr="50_5">
          <a:extLst>
            <a:ext uri="{FF2B5EF4-FFF2-40B4-BE49-F238E27FC236}">
              <a16:creationId xmlns:a16="http://schemas.microsoft.com/office/drawing/2014/main" id="{00000000-0008-0000-01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038475"/>
          <a:ext cx="5334000" cy="1019175"/>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371475</xdr:colOff>
      <xdr:row>46</xdr:row>
      <xdr:rowOff>247650</xdr:rowOff>
    </xdr:to>
    <xdr:pic>
      <xdr:nvPicPr>
        <xdr:cNvPr id="1300" name="Picture 100" descr="50_7">
          <a:extLst>
            <a:ext uri="{FF2B5EF4-FFF2-40B4-BE49-F238E27FC236}">
              <a16:creationId xmlns:a16="http://schemas.microsoft.com/office/drawing/2014/main" id="{00000000-0008-0000-0100-000014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29150" y="5000625"/>
          <a:ext cx="3057525" cy="6000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301" name="Picture 101" descr="50_10">
          <a:extLst>
            <a:ext uri="{FF2B5EF4-FFF2-40B4-BE49-F238E27FC236}">
              <a16:creationId xmlns:a16="http://schemas.microsoft.com/office/drawing/2014/main" id="{00000000-0008-0000-0100-000015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76775" y="6515100"/>
          <a:ext cx="2095500" cy="933450"/>
        </a:xfrm>
        <a:prstGeom prst="rect">
          <a:avLst/>
        </a:prstGeom>
        <a:noFill/>
        <a:ln w="9525">
          <a:noFill/>
          <a:miter lim="800000"/>
          <a:headEnd/>
          <a:tailEnd/>
        </a:ln>
      </xdr:spPr>
    </xdr:pic>
    <xdr:clientData/>
  </xdr:twoCellAnchor>
  <xdr:twoCellAnchor editAs="oneCell">
    <xdr:from>
      <xdr:col>7</xdr:col>
      <xdr:colOff>85725</xdr:colOff>
      <xdr:row>62</xdr:row>
      <xdr:rowOff>47625</xdr:rowOff>
    </xdr:from>
    <xdr:to>
      <xdr:col>9</xdr:col>
      <xdr:colOff>200025</xdr:colOff>
      <xdr:row>64</xdr:row>
      <xdr:rowOff>323850</xdr:rowOff>
    </xdr:to>
    <xdr:pic>
      <xdr:nvPicPr>
        <xdr:cNvPr id="1302" name="Picture 103" descr="52_8">
          <a:extLst>
            <a:ext uri="{FF2B5EF4-FFF2-40B4-BE49-F238E27FC236}">
              <a16:creationId xmlns:a16="http://schemas.microsoft.com/office/drawing/2014/main" id="{00000000-0008-0000-0100-000016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86300" y="57150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303" name="Picture 107" descr="52_2">
          <a:extLst>
            <a:ext uri="{FF2B5EF4-FFF2-40B4-BE49-F238E27FC236}">
              <a16:creationId xmlns:a16="http://schemas.microsoft.com/office/drawing/2014/main" id="{00000000-0008-0000-0100-000017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304" name="Picture 109" descr="50_S5_3">
          <a:extLst>
            <a:ext uri="{FF2B5EF4-FFF2-40B4-BE49-F238E27FC236}">
              <a16:creationId xmlns:a16="http://schemas.microsoft.com/office/drawing/2014/main" id="{00000000-0008-0000-0100-000018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57725" y="248602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552450</xdr:colOff>
      <xdr:row>43</xdr:row>
      <xdr:rowOff>485775</xdr:rowOff>
    </xdr:to>
    <xdr:pic>
      <xdr:nvPicPr>
        <xdr:cNvPr id="1305" name="Picture 110" descr="50_S5_5">
          <a:extLst>
            <a:ext uri="{FF2B5EF4-FFF2-40B4-BE49-F238E27FC236}">
              <a16:creationId xmlns:a16="http://schemas.microsoft.com/office/drawing/2014/main" id="{00000000-0008-0000-0100-000019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67250" y="4105275"/>
          <a:ext cx="3200400" cy="80962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06" name="Picture 112" descr="名刺">
          <a:extLst>
            <a:ext uri="{FF2B5EF4-FFF2-40B4-BE49-F238E27FC236}">
              <a16:creationId xmlns:a16="http://schemas.microsoft.com/office/drawing/2014/main" id="{00000000-0008-0000-0100-00001A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086975" y="485775"/>
          <a:ext cx="638175"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569" name="Picture 20" descr="00_haiatu のコピー">
          <a:extLst>
            <a:ext uri="{FF2B5EF4-FFF2-40B4-BE49-F238E27FC236}">
              <a16:creationId xmlns:a16="http://schemas.microsoft.com/office/drawing/2014/main" id="{00000000-0008-0000-0200-0000F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44350"/>
          <a:ext cx="4248150" cy="933450"/>
        </a:xfrm>
        <a:prstGeom prst="rect">
          <a:avLst/>
        </a:prstGeom>
        <a:noFill/>
        <a:ln w="9525">
          <a:noFill/>
          <a:miter lim="800000"/>
          <a:headEnd/>
          <a:tailEnd/>
        </a:ln>
      </xdr:spPr>
    </xdr:pic>
    <xdr:clientData/>
  </xdr:twoCellAnchor>
  <xdr:twoCellAnchor editAs="oneCell">
    <xdr:from>
      <xdr:col>7</xdr:col>
      <xdr:colOff>57150</xdr:colOff>
      <xdr:row>25</xdr:row>
      <xdr:rowOff>466725</xdr:rowOff>
    </xdr:from>
    <xdr:to>
      <xdr:col>14</xdr:col>
      <xdr:colOff>409575</xdr:colOff>
      <xdr:row>40</xdr:row>
      <xdr:rowOff>819150</xdr:rowOff>
    </xdr:to>
    <xdr:pic>
      <xdr:nvPicPr>
        <xdr:cNvPr id="3570" name="Picture 21" descr="00_kirikae のコピー">
          <a:extLst>
            <a:ext uri="{FF2B5EF4-FFF2-40B4-BE49-F238E27FC236}">
              <a16:creationId xmlns:a16="http://schemas.microsoft.com/office/drawing/2014/main" id="{00000000-0008-0000-0200-0000F2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3907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71" name="Picture 22" descr="00_koiru のコピー">
          <a:extLst>
            <a:ext uri="{FF2B5EF4-FFF2-40B4-BE49-F238E27FC236}">
              <a16:creationId xmlns:a16="http://schemas.microsoft.com/office/drawing/2014/main" id="{00000000-0008-0000-0200-0000F3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3980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72" name="Picture 24" descr="00_pairotto_siyo のコピー">
          <a:extLst>
            <a:ext uri="{FF2B5EF4-FFF2-40B4-BE49-F238E27FC236}">
              <a16:creationId xmlns:a16="http://schemas.microsoft.com/office/drawing/2014/main" id="{00000000-0008-0000-0200-0000F4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8237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73" name="Picture 25" descr="00_pairottoi_op のコピー">
          <a:extLst>
            <a:ext uri="{FF2B5EF4-FFF2-40B4-BE49-F238E27FC236}">
              <a16:creationId xmlns:a16="http://schemas.microsoft.com/office/drawing/2014/main" id="{00000000-0008-0000-0200-0000F5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3495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74" name="Picture 68" descr="00_torituke_op_2 のコピー">
          <a:extLst>
            <a:ext uri="{FF2B5EF4-FFF2-40B4-BE49-F238E27FC236}">
              <a16:creationId xmlns:a16="http://schemas.microsoft.com/office/drawing/2014/main" id="{00000000-0008-0000-0200-0000F6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7</xdr:col>
      <xdr:colOff>47625</xdr:colOff>
      <xdr:row>47</xdr:row>
      <xdr:rowOff>19050</xdr:rowOff>
    </xdr:from>
    <xdr:to>
      <xdr:col>15</xdr:col>
      <xdr:colOff>0</xdr:colOff>
      <xdr:row>49</xdr:row>
      <xdr:rowOff>1714500</xdr:rowOff>
    </xdr:to>
    <xdr:grpSp>
      <xdr:nvGrpSpPr>
        <xdr:cNvPr id="3575" name="Group 86">
          <a:extLst>
            <a:ext uri="{FF2B5EF4-FFF2-40B4-BE49-F238E27FC236}">
              <a16:creationId xmlns:a16="http://schemas.microsoft.com/office/drawing/2014/main" id="{00000000-0008-0000-0200-0000F70D0000}"/>
            </a:ext>
          </a:extLst>
        </xdr:cNvPr>
        <xdr:cNvGrpSpPr>
          <a:grpSpLocks/>
        </xdr:cNvGrpSpPr>
      </xdr:nvGrpSpPr>
      <xdr:grpSpPr bwMode="auto">
        <a:xfrm>
          <a:off x="4686300" y="9163050"/>
          <a:ext cx="4276725" cy="2114550"/>
          <a:chOff x="494" y="876"/>
          <a:chExt cx="449" cy="222"/>
        </a:xfrm>
      </xdr:grpSpPr>
      <xdr:pic>
        <xdr:nvPicPr>
          <xdr:cNvPr id="3584" name="Picture 77" descr="30_AB2">
            <a:extLst>
              <a:ext uri="{FF2B5EF4-FFF2-40B4-BE49-F238E27FC236}">
                <a16:creationId xmlns:a16="http://schemas.microsoft.com/office/drawing/2014/main" id="{00000000-0008-0000-0200-000000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3585" name="Rectangle 82">
            <a:extLst>
              <a:ext uri="{FF2B5EF4-FFF2-40B4-BE49-F238E27FC236}">
                <a16:creationId xmlns:a16="http://schemas.microsoft.com/office/drawing/2014/main" id="{00000000-0008-0000-0200-0000010E0000}"/>
              </a:ext>
            </a:extLst>
          </xdr:cNvPr>
          <xdr:cNvSpPr>
            <a:spLocks noChangeArrowheads="1"/>
          </xdr:cNvSpPr>
        </xdr:nvSpPr>
        <xdr:spPr bwMode="auto">
          <a:xfrm>
            <a:off x="635" y="913"/>
            <a:ext cx="37" cy="77"/>
          </a:xfrm>
          <a:prstGeom prst="rect">
            <a:avLst/>
          </a:prstGeom>
          <a:solidFill>
            <a:srgbClr val="FFFFFF"/>
          </a:solidFill>
          <a:ln w="9525">
            <a:noFill/>
            <a:miter lim="800000"/>
            <a:headEnd/>
            <a:tailEnd/>
          </a:ln>
        </xdr:spPr>
      </xdr:sp>
      <xdr:sp macro="" textlink="">
        <xdr:nvSpPr>
          <xdr:cNvPr id="3586" name="Rectangle 83">
            <a:extLst>
              <a:ext uri="{FF2B5EF4-FFF2-40B4-BE49-F238E27FC236}">
                <a16:creationId xmlns:a16="http://schemas.microsoft.com/office/drawing/2014/main" id="{00000000-0008-0000-0200-0000020E0000}"/>
              </a:ext>
            </a:extLst>
          </xdr:cNvPr>
          <xdr:cNvSpPr>
            <a:spLocks noChangeArrowheads="1"/>
          </xdr:cNvSpPr>
        </xdr:nvSpPr>
        <xdr:spPr bwMode="auto">
          <a:xfrm>
            <a:off x="635" y="1013"/>
            <a:ext cx="37" cy="78"/>
          </a:xfrm>
          <a:prstGeom prst="rect">
            <a:avLst/>
          </a:prstGeom>
          <a:solidFill>
            <a:srgbClr val="FFFFFF"/>
          </a:solidFill>
          <a:ln w="9525">
            <a:noFill/>
            <a:miter lim="800000"/>
            <a:headEnd/>
            <a:tailEnd/>
          </a:ln>
        </xdr:spPr>
      </xdr:sp>
      <xdr:sp macro="" textlink="">
        <xdr:nvSpPr>
          <xdr:cNvPr id="3587" name="Rectangle 84">
            <a:extLst>
              <a:ext uri="{FF2B5EF4-FFF2-40B4-BE49-F238E27FC236}">
                <a16:creationId xmlns:a16="http://schemas.microsoft.com/office/drawing/2014/main" id="{00000000-0008-0000-0200-0000030E0000}"/>
              </a:ext>
            </a:extLst>
          </xdr:cNvPr>
          <xdr:cNvSpPr>
            <a:spLocks noChangeArrowheads="1"/>
          </xdr:cNvSpPr>
        </xdr:nvSpPr>
        <xdr:spPr bwMode="auto">
          <a:xfrm>
            <a:off x="858" y="1013"/>
            <a:ext cx="36" cy="65"/>
          </a:xfrm>
          <a:prstGeom prst="rect">
            <a:avLst/>
          </a:prstGeom>
          <a:solidFill>
            <a:srgbClr val="FFFFFF"/>
          </a:solidFill>
          <a:ln w="9525">
            <a:noFill/>
            <a:miter lim="800000"/>
            <a:headEnd/>
            <a:tailEnd/>
          </a:ln>
        </xdr:spPr>
      </xdr:sp>
    </xdr:grpSp>
    <xdr:clientData/>
  </xdr:twoCellAnchor>
  <xdr:twoCellAnchor editAs="oneCell">
    <xdr:from>
      <xdr:col>7</xdr:col>
      <xdr:colOff>66675</xdr:colOff>
      <xdr:row>14</xdr:row>
      <xdr:rowOff>57150</xdr:rowOff>
    </xdr:from>
    <xdr:to>
      <xdr:col>14</xdr:col>
      <xdr:colOff>438150</xdr:colOff>
      <xdr:row>16</xdr:row>
      <xdr:rowOff>628650</xdr:rowOff>
    </xdr:to>
    <xdr:pic>
      <xdr:nvPicPr>
        <xdr:cNvPr id="3576" name="Picture 87" descr="50_S5_09">
          <a:extLst>
            <a:ext uri="{FF2B5EF4-FFF2-40B4-BE49-F238E27FC236}">
              <a16:creationId xmlns:a16="http://schemas.microsoft.com/office/drawing/2014/main" id="{00000000-0008-0000-0200-0000F8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35147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577" name="Group 89">
          <a:extLst>
            <a:ext uri="{FF2B5EF4-FFF2-40B4-BE49-F238E27FC236}">
              <a16:creationId xmlns:a16="http://schemas.microsoft.com/office/drawing/2014/main" id="{00000000-0008-0000-0200-0000F90D0000}"/>
            </a:ext>
          </a:extLst>
        </xdr:cNvPr>
        <xdr:cNvGrpSpPr>
          <a:grpSpLocks/>
        </xdr:cNvGrpSpPr>
      </xdr:nvGrpSpPr>
      <xdr:grpSpPr bwMode="auto">
        <a:xfrm>
          <a:off x="4686300" y="2886075"/>
          <a:ext cx="2105025" cy="457200"/>
          <a:chOff x="492" y="180"/>
          <a:chExt cx="221" cy="48"/>
        </a:xfrm>
      </xdr:grpSpPr>
      <xdr:pic>
        <xdr:nvPicPr>
          <xdr:cNvPr id="3582" name="Picture 29" descr="00_teikaku_56 のコピー">
            <a:extLst>
              <a:ext uri="{FF2B5EF4-FFF2-40B4-BE49-F238E27FC236}">
                <a16:creationId xmlns:a16="http://schemas.microsoft.com/office/drawing/2014/main" id="{00000000-0008-0000-0200-0000FE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2" y="180"/>
            <a:ext cx="221" cy="48"/>
          </a:xfrm>
          <a:prstGeom prst="rect">
            <a:avLst/>
          </a:prstGeom>
          <a:noFill/>
          <a:ln w="9525">
            <a:noFill/>
            <a:miter lim="800000"/>
            <a:headEnd/>
            <a:tailEnd/>
          </a:ln>
        </xdr:spPr>
      </xdr:pic>
      <xdr:sp macro="" textlink="">
        <xdr:nvSpPr>
          <xdr:cNvPr id="3583" name="Rectangle 91">
            <a:extLst>
              <a:ext uri="{FF2B5EF4-FFF2-40B4-BE49-F238E27FC236}">
                <a16:creationId xmlns:a16="http://schemas.microsoft.com/office/drawing/2014/main" id="{00000000-0008-0000-0200-0000FF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3578" name="Picture 92" descr="名刺">
          <a:extLst>
            <a:ext uri="{FF2B5EF4-FFF2-40B4-BE49-F238E27FC236}">
              <a16:creationId xmlns:a16="http://schemas.microsoft.com/office/drawing/2014/main" id="{00000000-0008-0000-0200-0000FA0D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579" name="Picture 93" descr="sy_ma">
          <a:extLst>
            <a:ext uri="{FF2B5EF4-FFF2-40B4-BE49-F238E27FC236}">
              <a16:creationId xmlns:a16="http://schemas.microsoft.com/office/drawing/2014/main" id="{00000000-0008-0000-0200-0000FB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80" name="Picture 27" descr="00_siru のコピー">
          <a:extLst>
            <a:ext uri="{FF2B5EF4-FFF2-40B4-BE49-F238E27FC236}">
              <a16:creationId xmlns:a16="http://schemas.microsoft.com/office/drawing/2014/main" id="{00000000-0008-0000-0200-0000FC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8426" name="Picture 170" descr="名刺">
          <a:extLst>
            <a:ext uri="{FF2B5EF4-FFF2-40B4-BE49-F238E27FC236}">
              <a16:creationId xmlns:a16="http://schemas.microsoft.com/office/drawing/2014/main" id="{00000000-0008-0000-0300-0000EA2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6" customFormat="1" ht="25.5" customHeight="1" x14ac:dyDescent="0.15">
      <c r="B1" s="445" t="s">
        <v>441</v>
      </c>
      <c r="C1" s="445"/>
      <c r="D1" s="445"/>
      <c r="E1" s="445"/>
      <c r="F1" s="445"/>
      <c r="G1" s="446"/>
      <c r="I1" s="17"/>
      <c r="J1" s="18" t="s">
        <v>527</v>
      </c>
      <c r="AI1" s="19"/>
      <c r="AQ1" s="20"/>
      <c r="AR1" s="21"/>
      <c r="AS1" s="21"/>
      <c r="AT1" s="21"/>
      <c r="AU1" s="21"/>
      <c r="AV1" s="21"/>
      <c r="AW1" s="21"/>
      <c r="AX1" s="21"/>
      <c r="AY1" s="21"/>
      <c r="AZ1" s="21"/>
      <c r="BA1" s="21"/>
      <c r="BB1" s="21"/>
      <c r="BC1" s="22"/>
      <c r="BD1" s="22"/>
      <c r="BE1" s="22"/>
      <c r="BF1" s="22"/>
      <c r="BG1" s="22"/>
      <c r="BH1" s="22"/>
      <c r="BI1" s="22"/>
      <c r="BJ1" s="22"/>
      <c r="BK1" s="22"/>
      <c r="BL1" s="22"/>
      <c r="BM1" s="22"/>
      <c r="BN1" s="22"/>
      <c r="BO1" s="22"/>
      <c r="BP1" s="22"/>
      <c r="BQ1" s="22"/>
      <c r="BR1" s="22"/>
      <c r="BS1" s="22"/>
      <c r="BT1" s="22"/>
      <c r="BU1" s="22"/>
      <c r="BV1" s="22"/>
      <c r="BW1" s="22"/>
      <c r="BX1" s="22"/>
      <c r="BY1" s="22"/>
      <c r="BZ1" s="22"/>
      <c r="CA1" s="22"/>
    </row>
    <row r="2" spans="2:79" s="16" customFormat="1" ht="25.5" customHeight="1" x14ac:dyDescent="0.15">
      <c r="B2" s="445"/>
      <c r="C2" s="445"/>
      <c r="D2" s="445"/>
      <c r="E2" s="445"/>
      <c r="F2" s="445"/>
      <c r="G2" s="446"/>
      <c r="I2" s="17"/>
      <c r="J2" s="23" t="s">
        <v>461</v>
      </c>
      <c r="AF2" s="24"/>
      <c r="AQ2" s="20"/>
      <c r="AR2" s="25" t="s">
        <v>263</v>
      </c>
      <c r="AS2" s="25" t="s">
        <v>264</v>
      </c>
      <c r="AT2" s="25" t="s">
        <v>265</v>
      </c>
      <c r="AU2" s="25"/>
      <c r="AV2" s="25" t="s">
        <v>266</v>
      </c>
      <c r="AW2" s="25" t="s">
        <v>267</v>
      </c>
      <c r="AX2" s="25" t="s">
        <v>268</v>
      </c>
      <c r="AY2" s="25"/>
      <c r="AZ2" s="25" t="s">
        <v>269</v>
      </c>
      <c r="BA2" s="25" t="s">
        <v>270</v>
      </c>
      <c r="BB2" s="25"/>
      <c r="BC2" s="22"/>
      <c r="BD2" s="22"/>
      <c r="BE2" s="22"/>
      <c r="BF2" s="22"/>
      <c r="BG2" s="22"/>
      <c r="BH2" s="22"/>
      <c r="BI2" s="22"/>
      <c r="BJ2" s="22"/>
      <c r="BK2" s="22"/>
      <c r="BL2" s="22"/>
      <c r="BM2" s="22"/>
      <c r="BN2" s="22"/>
      <c r="BO2" s="22"/>
      <c r="BP2" s="22"/>
      <c r="BQ2" s="22"/>
      <c r="BR2" s="22"/>
      <c r="BS2" s="22"/>
      <c r="BT2" s="22"/>
      <c r="BU2" s="22"/>
      <c r="BV2" s="22"/>
      <c r="BW2" s="22"/>
      <c r="BX2" s="22"/>
      <c r="BY2" s="22"/>
      <c r="BZ2" s="22"/>
      <c r="CA2" s="22"/>
    </row>
    <row r="3" spans="2:79" ht="9" customHeight="1" x14ac:dyDescent="0.15"/>
    <row r="4" spans="2:79" s="2" customFormat="1" ht="21" customHeight="1" x14ac:dyDescent="0.15">
      <c r="C4" s="420" t="s">
        <v>175</v>
      </c>
      <c r="D4" s="420"/>
      <c r="E4" s="417"/>
      <c r="F4" s="418"/>
      <c r="G4" s="418"/>
      <c r="H4" s="418"/>
      <c r="I4" s="418"/>
      <c r="J4" s="419"/>
      <c r="K4" s="420" t="s">
        <v>176</v>
      </c>
      <c r="L4" s="420"/>
      <c r="M4" s="417"/>
      <c r="N4" s="418"/>
      <c r="O4" s="418"/>
      <c r="P4" s="418"/>
      <c r="Q4" s="418"/>
      <c r="R4" s="419"/>
      <c r="S4" s="420" t="s">
        <v>177</v>
      </c>
      <c r="T4" s="420"/>
      <c r="U4" s="417"/>
      <c r="V4" s="418"/>
      <c r="W4" s="418"/>
      <c r="X4" s="418"/>
      <c r="Y4" s="419"/>
      <c r="BA4" s="3" t="s">
        <v>178</v>
      </c>
      <c r="BB4" s="3" t="s">
        <v>179</v>
      </c>
    </row>
    <row r="5" spans="2:79" s="2" customFormat="1" ht="21" customHeight="1" x14ac:dyDescent="0.15">
      <c r="C5" s="420" t="s">
        <v>238</v>
      </c>
      <c r="D5" s="420"/>
      <c r="E5" s="417"/>
      <c r="F5" s="418"/>
      <c r="G5" s="418"/>
      <c r="H5" s="418"/>
      <c r="I5" s="418"/>
      <c r="J5" s="419"/>
      <c r="K5" s="420" t="s">
        <v>239</v>
      </c>
      <c r="L5" s="420"/>
      <c r="M5" s="417"/>
      <c r="N5" s="418"/>
      <c r="O5" s="418"/>
      <c r="P5" s="418"/>
      <c r="Q5" s="418"/>
      <c r="R5" s="419"/>
      <c r="BA5" s="3" t="s">
        <v>178</v>
      </c>
      <c r="BB5" s="3" t="s">
        <v>179</v>
      </c>
    </row>
    <row r="6" spans="2:79" s="2" customFormat="1" ht="21" customHeight="1" x14ac:dyDescent="0.15">
      <c r="C6" s="425" t="s">
        <v>180</v>
      </c>
      <c r="D6" s="426"/>
      <c r="E6" s="431"/>
      <c r="F6" s="432"/>
      <c r="G6" s="432"/>
      <c r="H6" s="433"/>
      <c r="I6" s="429" t="s">
        <v>181</v>
      </c>
      <c r="J6" s="430"/>
      <c r="K6" s="427" t="s">
        <v>182</v>
      </c>
      <c r="L6" s="428"/>
      <c r="M6" s="428"/>
      <c r="N6" s="428"/>
      <c r="O6" s="421"/>
      <c r="P6" s="421"/>
      <c r="Q6" s="421"/>
      <c r="R6" s="421"/>
    </row>
    <row r="7" spans="2:79" s="2" customFormat="1" ht="23.25" customHeight="1" x14ac:dyDescent="0.15">
      <c r="C7" s="440" t="s">
        <v>297</v>
      </c>
      <c r="D7" s="440"/>
      <c r="E7" s="440"/>
      <c r="F7" s="440"/>
      <c r="G7" s="440"/>
      <c r="K7" s="444" t="s">
        <v>183</v>
      </c>
      <c r="L7" s="444"/>
      <c r="M7" s="444"/>
      <c r="N7" s="444"/>
      <c r="O7" s="444"/>
      <c r="P7" s="444"/>
      <c r="Q7" s="444"/>
      <c r="R7" s="444"/>
      <c r="S7" s="444"/>
      <c r="T7" s="444"/>
      <c r="U7" s="444"/>
      <c r="V7" s="444"/>
      <c r="W7" s="444"/>
      <c r="X7" s="444"/>
      <c r="Y7" s="444"/>
    </row>
    <row r="8" spans="2:79" s="2" customFormat="1" ht="21" customHeight="1" x14ac:dyDescent="0.15">
      <c r="C8" s="420" t="s">
        <v>184</v>
      </c>
      <c r="D8" s="420"/>
      <c r="E8" s="434"/>
      <c r="F8" s="435"/>
      <c r="G8" s="435"/>
      <c r="H8" s="435"/>
      <c r="I8" s="435"/>
      <c r="J8" s="436"/>
      <c r="K8" s="420" t="s">
        <v>185</v>
      </c>
      <c r="L8" s="420"/>
      <c r="M8" s="434"/>
      <c r="N8" s="435"/>
      <c r="O8" s="435"/>
      <c r="P8" s="435"/>
      <c r="Q8" s="435"/>
      <c r="R8" s="436"/>
      <c r="S8" s="420" t="s">
        <v>186</v>
      </c>
      <c r="T8" s="420"/>
      <c r="U8" s="434"/>
      <c r="V8" s="435"/>
      <c r="W8" s="435"/>
      <c r="X8" s="435"/>
      <c r="Y8" s="436"/>
    </row>
    <row r="9" spans="2:79" ht="21" customHeight="1" x14ac:dyDescent="0.15">
      <c r="C9" s="420" t="s">
        <v>187</v>
      </c>
      <c r="D9" s="420"/>
      <c r="E9" s="437"/>
      <c r="F9" s="438"/>
      <c r="G9" s="438"/>
      <c r="H9" s="438"/>
      <c r="I9" s="438"/>
      <c r="J9" s="438"/>
      <c r="K9" s="438"/>
      <c r="L9" s="438"/>
      <c r="M9" s="438"/>
      <c r="N9" s="438"/>
      <c r="O9" s="438"/>
      <c r="P9" s="438"/>
      <c r="Q9" s="438"/>
      <c r="R9" s="438"/>
      <c r="S9" s="438"/>
      <c r="T9" s="438"/>
      <c r="U9" s="438"/>
      <c r="V9" s="438"/>
      <c r="W9" s="438"/>
      <c r="X9" s="438"/>
      <c r="Y9" s="439"/>
    </row>
    <row r="10" spans="2:79" ht="6.75" customHeight="1" x14ac:dyDescent="0.15"/>
    <row r="11" spans="2:79" x14ac:dyDescent="0.15">
      <c r="C11" s="2" t="s">
        <v>188</v>
      </c>
    </row>
    <row r="12" spans="2:79" x14ac:dyDescent="0.15">
      <c r="C12" s="448" t="s">
        <v>189</v>
      </c>
      <c r="D12" s="449"/>
      <c r="E12" s="449"/>
      <c r="F12" s="449"/>
      <c r="G12" s="449"/>
      <c r="H12" s="449"/>
      <c r="I12" s="449"/>
      <c r="J12" s="449"/>
      <c r="K12" s="449"/>
      <c r="L12" s="449"/>
      <c r="M12" s="449"/>
      <c r="N12" s="450"/>
      <c r="O12" s="448" t="s">
        <v>240</v>
      </c>
      <c r="P12" s="449"/>
      <c r="Q12" s="449"/>
      <c r="R12" s="449"/>
      <c r="S12" s="449"/>
      <c r="T12" s="449"/>
      <c r="U12" s="449"/>
      <c r="V12" s="449"/>
      <c r="W12" s="449"/>
      <c r="X12" s="449"/>
      <c r="Y12" s="450"/>
      <c r="Z12" s="345"/>
      <c r="AA12" s="345" t="s">
        <v>191</v>
      </c>
      <c r="AB12" s="345"/>
      <c r="AC12" s="345"/>
      <c r="AD12" s="345"/>
      <c r="AE12" s="345"/>
      <c r="AF12" s="345"/>
      <c r="AG12" s="345"/>
      <c r="AH12" s="346"/>
      <c r="AI12" s="346"/>
      <c r="AJ12" s="346"/>
    </row>
    <row r="13" spans="2:79" x14ac:dyDescent="0.15">
      <c r="C13" s="422" t="s">
        <v>190</v>
      </c>
      <c r="D13" s="423"/>
      <c r="E13" s="423"/>
      <c r="F13" s="423"/>
      <c r="G13" s="423"/>
      <c r="H13" s="423"/>
      <c r="I13" s="423"/>
      <c r="J13" s="423"/>
      <c r="K13" s="423"/>
      <c r="L13" s="423"/>
      <c r="M13" s="423"/>
      <c r="N13" s="424"/>
      <c r="O13" s="422" t="s">
        <v>241</v>
      </c>
      <c r="P13" s="423"/>
      <c r="Q13" s="423"/>
      <c r="R13" s="423"/>
      <c r="S13" s="423"/>
      <c r="T13" s="423"/>
      <c r="U13" s="423"/>
      <c r="V13" s="423"/>
      <c r="W13" s="423"/>
      <c r="X13" s="423"/>
      <c r="Y13" s="424"/>
      <c r="Z13" s="345">
        <v>1</v>
      </c>
      <c r="AA13" s="345" t="s">
        <v>304</v>
      </c>
      <c r="AB13" s="345"/>
      <c r="AC13" s="345"/>
      <c r="AD13" s="345"/>
      <c r="AE13" s="345"/>
      <c r="AF13" s="345"/>
      <c r="AG13" s="345"/>
      <c r="AH13" s="346"/>
      <c r="AI13" s="346"/>
      <c r="AJ13" s="346"/>
    </row>
    <row r="14" spans="2:79" x14ac:dyDescent="0.15">
      <c r="C14" s="4"/>
      <c r="N14" s="5"/>
      <c r="O14" s="4"/>
      <c r="Y14" s="5"/>
      <c r="Z14" s="345"/>
      <c r="AA14" s="345"/>
      <c r="AB14" s="345"/>
      <c r="AC14" s="345"/>
      <c r="AD14" s="345"/>
      <c r="AE14" s="345"/>
      <c r="AF14" s="345"/>
      <c r="AG14" s="345"/>
      <c r="AH14" s="346"/>
      <c r="AI14" s="346"/>
      <c r="AJ14" s="346"/>
    </row>
    <row r="15" spans="2:79" x14ac:dyDescent="0.15">
      <c r="C15" s="4"/>
      <c r="N15" s="5"/>
      <c r="O15" s="4"/>
      <c r="Y15" s="5"/>
      <c r="Z15" s="345">
        <v>2</v>
      </c>
      <c r="AA15" s="345" t="s">
        <v>778</v>
      </c>
      <c r="AB15" s="345"/>
      <c r="AC15" s="345"/>
      <c r="AD15" s="345"/>
      <c r="AE15" s="345"/>
      <c r="AF15" s="345"/>
      <c r="AG15" s="345"/>
      <c r="AH15" s="346"/>
      <c r="AI15" s="346"/>
      <c r="AJ15" s="346"/>
    </row>
    <row r="16" spans="2:79" x14ac:dyDescent="0.15">
      <c r="C16" s="4"/>
      <c r="N16" s="5"/>
      <c r="O16" s="4"/>
      <c r="S16" s="447" t="s">
        <v>192</v>
      </c>
      <c r="T16" s="447"/>
      <c r="U16" s="447"/>
      <c r="Y16" s="5"/>
      <c r="Z16" s="345"/>
      <c r="AA16" s="345" t="s">
        <v>779</v>
      </c>
      <c r="AB16" s="345"/>
      <c r="AC16" s="345"/>
      <c r="AD16" s="345"/>
      <c r="AE16" s="345"/>
      <c r="AF16" s="345"/>
      <c r="AG16" s="345"/>
      <c r="AH16" s="346"/>
      <c r="AI16" s="346"/>
      <c r="AJ16" s="346"/>
    </row>
    <row r="17" spans="3:36" x14ac:dyDescent="0.15">
      <c r="C17" s="4"/>
      <c r="N17" s="5"/>
      <c r="O17" s="4"/>
      <c r="Y17" s="5"/>
      <c r="Z17" s="345"/>
      <c r="AA17" s="345"/>
      <c r="AB17" s="345"/>
      <c r="AC17" s="345"/>
      <c r="AD17" s="345"/>
      <c r="AE17" s="345"/>
      <c r="AF17" s="345"/>
      <c r="AG17" s="345"/>
      <c r="AH17" s="346"/>
      <c r="AI17" s="346"/>
      <c r="AJ17" s="346"/>
    </row>
    <row r="18" spans="3:36" x14ac:dyDescent="0.15">
      <c r="C18" s="4"/>
      <c r="N18" s="5"/>
      <c r="O18" s="4"/>
      <c r="Y18" s="5"/>
      <c r="Z18" s="345">
        <v>3</v>
      </c>
      <c r="AA18" s="345" t="s">
        <v>780</v>
      </c>
      <c r="AB18" s="345"/>
      <c r="AC18" s="345"/>
      <c r="AD18" s="345"/>
      <c r="AE18" s="345"/>
      <c r="AF18" s="345"/>
      <c r="AG18" s="345"/>
      <c r="AH18" s="346"/>
      <c r="AI18" s="346"/>
      <c r="AJ18" s="346"/>
    </row>
    <row r="19" spans="3:36" x14ac:dyDescent="0.15">
      <c r="C19" s="4"/>
      <c r="N19" s="5"/>
      <c r="O19" s="4"/>
      <c r="Y19" s="5"/>
      <c r="Z19" s="345"/>
      <c r="AA19" s="345" t="s">
        <v>193</v>
      </c>
      <c r="AB19" s="345"/>
      <c r="AC19" s="345"/>
      <c r="AD19" s="345"/>
      <c r="AE19" s="345"/>
      <c r="AF19" s="345"/>
      <c r="AG19" s="345"/>
      <c r="AH19" s="346"/>
      <c r="AI19" s="346"/>
      <c r="AJ19" s="346"/>
    </row>
    <row r="20" spans="3:36" x14ac:dyDescent="0.15">
      <c r="C20" s="4"/>
      <c r="N20" s="5"/>
      <c r="O20" s="4"/>
      <c r="Y20" s="5"/>
      <c r="Z20" s="345"/>
      <c r="AA20" s="345"/>
      <c r="AB20" s="345"/>
      <c r="AC20" s="345"/>
      <c r="AD20" s="345"/>
      <c r="AE20" s="345"/>
      <c r="AF20" s="345"/>
      <c r="AG20" s="345"/>
      <c r="AH20" s="346"/>
      <c r="AI20" s="346"/>
      <c r="AJ20" s="346"/>
    </row>
    <row r="21" spans="3:36" x14ac:dyDescent="0.15">
      <c r="C21" s="4"/>
      <c r="N21" s="5"/>
      <c r="O21" s="4"/>
      <c r="Y21" s="5"/>
      <c r="Z21" s="345">
        <v>4</v>
      </c>
      <c r="AA21" s="345" t="s">
        <v>781</v>
      </c>
      <c r="AB21" s="345"/>
      <c r="AC21" s="345"/>
      <c r="AD21" s="345"/>
      <c r="AE21" s="345"/>
      <c r="AF21" s="345"/>
      <c r="AG21" s="345"/>
      <c r="AH21" s="346"/>
      <c r="AI21" s="346"/>
      <c r="AJ21" s="346"/>
    </row>
    <row r="22" spans="3:36" x14ac:dyDescent="0.15">
      <c r="C22" s="4"/>
      <c r="N22" s="5"/>
      <c r="O22" s="4"/>
      <c r="W22" s="6" t="s">
        <v>242</v>
      </c>
      <c r="Y22" s="5"/>
      <c r="Z22" s="345"/>
      <c r="AA22" s="345" t="s">
        <v>782</v>
      </c>
      <c r="AB22" s="345"/>
      <c r="AC22" s="345"/>
      <c r="AD22" s="345"/>
      <c r="AE22" s="345"/>
      <c r="AF22" s="345"/>
      <c r="AG22" s="345"/>
      <c r="AH22" s="346"/>
      <c r="AI22" s="346"/>
      <c r="AJ22" s="346"/>
    </row>
    <row r="23" spans="3:36" x14ac:dyDescent="0.15">
      <c r="C23" s="4"/>
      <c r="N23" s="5"/>
      <c r="O23" s="4"/>
      <c r="W23" s="6" t="s">
        <v>242</v>
      </c>
      <c r="Y23" s="5"/>
      <c r="Z23" s="345"/>
      <c r="AA23" s="345"/>
      <c r="AB23" s="345"/>
      <c r="AC23" s="345"/>
      <c r="AD23" s="345"/>
      <c r="AE23" s="345"/>
      <c r="AF23" s="345"/>
      <c r="AG23" s="345"/>
      <c r="AH23" s="346"/>
      <c r="AI23" s="346"/>
      <c r="AJ23" s="346"/>
    </row>
    <row r="24" spans="3:36" x14ac:dyDescent="0.15">
      <c r="C24" s="4"/>
      <c r="N24" s="5"/>
      <c r="O24" s="4"/>
      <c r="W24" s="6" t="s">
        <v>194</v>
      </c>
      <c r="Y24" s="5"/>
      <c r="Z24" s="345">
        <v>5</v>
      </c>
      <c r="AA24" s="345" t="s">
        <v>783</v>
      </c>
      <c r="AB24" s="345"/>
      <c r="AC24" s="345"/>
      <c r="AD24" s="345"/>
      <c r="AE24" s="345"/>
      <c r="AF24" s="345"/>
      <c r="AG24" s="345"/>
      <c r="AH24" s="346"/>
      <c r="AI24" s="346"/>
      <c r="AJ24" s="346"/>
    </row>
    <row r="25" spans="3:36" x14ac:dyDescent="0.15">
      <c r="C25" s="4"/>
      <c r="N25" s="5"/>
      <c r="O25" s="4"/>
      <c r="W25" s="6" t="s">
        <v>195</v>
      </c>
      <c r="Y25" s="5"/>
      <c r="Z25" s="345"/>
      <c r="AA25" s="345" t="s">
        <v>198</v>
      </c>
      <c r="AB25" s="345"/>
      <c r="AC25" s="345"/>
      <c r="AD25" s="345"/>
      <c r="AE25" s="345"/>
      <c r="AF25" s="345"/>
      <c r="AG25" s="345"/>
      <c r="AH25" s="346"/>
      <c r="AI25" s="346"/>
      <c r="AJ25" s="346"/>
    </row>
    <row r="26" spans="3:36" x14ac:dyDescent="0.15">
      <c r="C26" s="4"/>
      <c r="N26" s="5"/>
      <c r="O26" s="4"/>
      <c r="W26" s="6" t="s">
        <v>196</v>
      </c>
      <c r="Y26" s="5"/>
      <c r="Z26" s="345"/>
      <c r="AA26" s="345" t="s">
        <v>784</v>
      </c>
      <c r="AB26" s="345"/>
      <c r="AC26" s="345"/>
      <c r="AD26" s="345"/>
      <c r="AE26" s="345"/>
      <c r="AF26" s="345"/>
      <c r="AG26" s="345"/>
      <c r="AH26" s="346"/>
      <c r="AI26" s="346"/>
      <c r="AJ26" s="346"/>
    </row>
    <row r="27" spans="3:36" x14ac:dyDescent="0.15">
      <c r="C27" s="4"/>
      <c r="G27" s="447" t="s">
        <v>197</v>
      </c>
      <c r="H27" s="447"/>
      <c r="I27" s="447"/>
      <c r="J27" s="447"/>
      <c r="K27" s="447"/>
      <c r="N27" s="5"/>
      <c r="O27" s="4"/>
      <c r="Y27" s="5"/>
      <c r="Z27" s="346"/>
      <c r="AA27" s="346"/>
      <c r="AB27" s="345"/>
      <c r="AC27" s="345"/>
      <c r="AD27" s="345"/>
      <c r="AE27" s="345"/>
      <c r="AF27" s="345"/>
      <c r="AG27" s="345"/>
      <c r="AH27" s="346"/>
      <c r="AI27" s="346"/>
      <c r="AJ27" s="346"/>
    </row>
    <row r="28" spans="3:36" x14ac:dyDescent="0.15">
      <c r="C28" s="4"/>
      <c r="N28" s="5"/>
      <c r="O28" s="4"/>
      <c r="Y28" s="5"/>
      <c r="Z28" s="345">
        <v>6</v>
      </c>
      <c r="AA28" s="345" t="s">
        <v>785</v>
      </c>
      <c r="AB28" s="346"/>
      <c r="AC28" s="346"/>
      <c r="AD28" s="346"/>
      <c r="AE28" s="346"/>
      <c r="AF28" s="346"/>
      <c r="AG28" s="346"/>
      <c r="AH28" s="346"/>
      <c r="AI28" s="346"/>
      <c r="AJ28" s="346"/>
    </row>
    <row r="29" spans="3:36" x14ac:dyDescent="0.15">
      <c r="C29" s="4"/>
      <c r="N29" s="5"/>
      <c r="O29" s="4"/>
      <c r="Y29" s="5"/>
      <c r="Z29" s="346"/>
      <c r="AA29" s="347" t="s">
        <v>786</v>
      </c>
      <c r="AB29" s="346"/>
      <c r="AC29" s="346"/>
      <c r="AD29" s="346"/>
      <c r="AE29" s="346"/>
      <c r="AF29" s="346"/>
      <c r="AG29" s="346"/>
      <c r="AH29" s="346"/>
      <c r="AI29" s="346"/>
      <c r="AJ29" s="346"/>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41"/>
      <c r="AB33" s="442"/>
      <c r="AC33" s="443"/>
    </row>
    <row r="34" spans="3:33" x14ac:dyDescent="0.15">
      <c r="C34" s="4"/>
      <c r="N34" s="5"/>
      <c r="O34" s="4"/>
      <c r="S34" s="447" t="s">
        <v>199</v>
      </c>
      <c r="T34" s="447"/>
      <c r="U34" s="447"/>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372</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U8:Y8"/>
    <mergeCell ref="K7:Y7"/>
    <mergeCell ref="K8:L8"/>
    <mergeCell ref="S8:T8"/>
    <mergeCell ref="U4:Y4"/>
    <mergeCell ref="M5:R5"/>
    <mergeCell ref="S4:T4"/>
    <mergeCell ref="O6:R6"/>
    <mergeCell ref="C13:N13"/>
    <mergeCell ref="C6:D6"/>
    <mergeCell ref="K6:N6"/>
    <mergeCell ref="I6:J6"/>
    <mergeCell ref="E6:H6"/>
    <mergeCell ref="M8:R8"/>
    <mergeCell ref="E9:Y9"/>
    <mergeCell ref="C8:D8"/>
    <mergeCell ref="E8:J8"/>
    <mergeCell ref="C7:G7"/>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&amp;R&amp;9SMC-SS5Y5-52S5-d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8" customWidth="1"/>
    <col min="2" max="2" width="3" style="69" hidden="1" customWidth="1"/>
    <col min="3" max="3" width="20.75" style="41" customWidth="1"/>
    <col min="4" max="4" width="1.125" style="11" customWidth="1"/>
    <col min="5" max="5" width="34.625" style="61" customWidth="1"/>
    <col min="6" max="6" width="5" style="11" hidden="1" customWidth="1"/>
    <col min="7" max="7" width="1.375" style="11" customWidth="1"/>
    <col min="8" max="10" width="9.125" style="11" customWidth="1"/>
    <col min="11" max="15" width="8.25" style="11" customWidth="1"/>
    <col min="16" max="16" width="3.375" style="11" customWidth="1"/>
    <col min="17" max="17" width="1.125" style="11" customWidth="1"/>
    <col min="18" max="18" width="6.625" style="70" customWidth="1"/>
    <col min="19" max="19" width="6.25" style="70" hidden="1" customWidth="1"/>
    <col min="20" max="20" width="1.125" style="11" customWidth="1"/>
    <col min="21" max="21" width="7.75" style="88" customWidth="1"/>
    <col min="22" max="26" width="8.375" style="220" customWidth="1"/>
    <col min="27" max="28" width="26" style="410" customWidth="1"/>
    <col min="29" max="29" width="26" style="416" customWidth="1"/>
    <col min="30" max="30" width="23.75" style="416" customWidth="1"/>
    <col min="31" max="31" width="8.375" style="220" customWidth="1"/>
    <col min="32" max="58" width="5.5" style="216" customWidth="1"/>
    <col min="59" max="73" width="8.125" style="88" customWidth="1"/>
    <col min="74" max="91" width="8.125" style="88"/>
    <col min="92" max="16384" width="8.125" style="11"/>
  </cols>
  <sheetData>
    <row r="1" spans="1:91" s="27" customFormat="1" ht="16.5" customHeight="1" x14ac:dyDescent="0.15">
      <c r="A1" s="26"/>
      <c r="C1" s="92" t="s">
        <v>440</v>
      </c>
      <c r="D1" s="93"/>
      <c r="E1" s="94"/>
      <c r="K1" s="455" t="s">
        <v>279</v>
      </c>
      <c r="L1" s="455"/>
      <c r="M1" s="455"/>
      <c r="N1" s="455"/>
      <c r="O1" s="455"/>
      <c r="R1" s="29"/>
      <c r="S1" s="29"/>
      <c r="U1" s="89"/>
      <c r="V1" s="214"/>
      <c r="W1" s="214"/>
      <c r="X1" s="214"/>
      <c r="Y1" s="214"/>
      <c r="Z1" s="214"/>
      <c r="AA1" s="410"/>
      <c r="AB1" s="410"/>
      <c r="AC1" s="411"/>
      <c r="AD1" s="411"/>
      <c r="AE1" s="214"/>
      <c r="AF1" s="215"/>
      <c r="AG1" s="215"/>
      <c r="AH1" s="215"/>
      <c r="AI1" s="215"/>
      <c r="AJ1" s="215"/>
      <c r="AK1" s="215"/>
      <c r="AL1" s="215"/>
      <c r="AM1" s="215"/>
      <c r="AN1" s="215"/>
      <c r="AO1" s="215"/>
      <c r="AP1" s="215"/>
      <c r="AQ1" s="215"/>
      <c r="AR1" s="215"/>
      <c r="AS1" s="215"/>
      <c r="AT1" s="215"/>
      <c r="AU1" s="215"/>
      <c r="AV1" s="215"/>
      <c r="AW1" s="215"/>
      <c r="AX1" s="215"/>
      <c r="AY1" s="215"/>
      <c r="AZ1" s="215"/>
      <c r="BA1" s="215"/>
      <c r="BB1" s="215"/>
      <c r="BC1" s="215"/>
      <c r="BD1" s="215"/>
      <c r="BE1" s="215"/>
      <c r="BF1" s="215"/>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row>
    <row r="2" spans="1:91" s="27" customFormat="1" ht="16.5" customHeight="1" x14ac:dyDescent="0.15">
      <c r="A2" s="26"/>
      <c r="C2" s="91" t="s">
        <v>462</v>
      </c>
      <c r="E2" s="68" t="s">
        <v>528</v>
      </c>
      <c r="F2" s="30"/>
      <c r="G2" s="30"/>
      <c r="H2" s="30"/>
      <c r="I2" s="30"/>
      <c r="J2" s="30"/>
      <c r="K2" s="465" t="s">
        <v>280</v>
      </c>
      <c r="L2" s="465"/>
      <c r="M2" s="465"/>
      <c r="N2" s="465"/>
      <c r="O2" s="465"/>
      <c r="U2" s="89"/>
      <c r="V2" s="214"/>
      <c r="W2" s="214"/>
      <c r="X2" s="214"/>
      <c r="Y2" s="214"/>
      <c r="Z2" s="214"/>
      <c r="AA2" s="410"/>
      <c r="AB2" s="410"/>
      <c r="AC2" s="411"/>
      <c r="AD2" s="411"/>
      <c r="AE2" s="214"/>
      <c r="AF2" s="215"/>
      <c r="AG2" s="215"/>
      <c r="AH2" s="215"/>
      <c r="AI2" s="215"/>
      <c r="AJ2" s="215"/>
      <c r="AK2" s="215"/>
      <c r="AL2" s="215"/>
      <c r="AM2" s="215"/>
      <c r="AN2" s="215"/>
      <c r="AO2" s="215"/>
      <c r="AP2" s="215"/>
      <c r="AQ2" s="215"/>
      <c r="AR2" s="215"/>
      <c r="AS2" s="215"/>
      <c r="AT2" s="215"/>
      <c r="AU2" s="215"/>
      <c r="AV2" s="215"/>
      <c r="AW2" s="215"/>
      <c r="AX2" s="215"/>
      <c r="AY2" s="215"/>
      <c r="AZ2" s="215"/>
      <c r="BA2" s="215"/>
      <c r="BB2" s="215"/>
      <c r="BC2" s="215"/>
      <c r="BD2" s="215"/>
      <c r="BE2" s="215"/>
      <c r="BF2" s="215"/>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row>
    <row r="3" spans="1:91" s="27" customFormat="1" ht="21.75" customHeight="1" x14ac:dyDescent="0.15">
      <c r="A3" s="26"/>
      <c r="C3" s="31" t="s">
        <v>258</v>
      </c>
      <c r="D3" s="32"/>
      <c r="E3" s="462" t="str">
        <f>IF(OR(E28="",E43="",E46="",E22=""),$AA$3,IF(OR(E7="",E67="",E28="",E40="",E43="",E46="",E64=""),$AB$3,IF(OR(E44&lt;&gt;"",E68&lt;&gt;""),$AC$3,CONCATENATE(S7,S10,S13,S16,S19,S22,S25,S28,S31,S34,S37,S40,S43,S46,S49,S52,S55,S58,S61,S64,S67))))</f>
        <v>必須項目に入力漏れがあります</v>
      </c>
      <c r="F3" s="462"/>
      <c r="G3" s="462"/>
      <c r="H3" s="462"/>
      <c r="I3" s="463"/>
      <c r="J3" s="33"/>
      <c r="K3" s="456" t="s">
        <v>283</v>
      </c>
      <c r="L3" s="456"/>
      <c r="M3" s="456"/>
      <c r="N3" s="456"/>
      <c r="O3" s="456"/>
      <c r="P3" s="33"/>
      <c r="Q3" s="33"/>
      <c r="R3" s="29"/>
      <c r="S3" s="29"/>
      <c r="U3" s="89"/>
      <c r="V3" s="214"/>
      <c r="W3" s="214"/>
      <c r="X3" s="214"/>
      <c r="Y3" s="214"/>
      <c r="Z3" s="214"/>
      <c r="AA3" s="410" t="s">
        <v>571</v>
      </c>
      <c r="AB3" s="410" t="s">
        <v>324</v>
      </c>
      <c r="AC3" s="410" t="s">
        <v>572</v>
      </c>
      <c r="AD3" s="411" t="s">
        <v>373</v>
      </c>
      <c r="AE3" s="214"/>
      <c r="AF3" s="215"/>
      <c r="AG3" s="215"/>
      <c r="AH3" s="215"/>
      <c r="AI3" s="215"/>
      <c r="AJ3" s="215"/>
      <c r="AK3" s="215"/>
      <c r="AL3" s="215"/>
      <c r="AM3" s="215"/>
      <c r="AN3" s="215"/>
      <c r="AO3" s="215"/>
      <c r="AP3" s="215"/>
      <c r="AQ3" s="215"/>
      <c r="AR3" s="215"/>
      <c r="AS3" s="215"/>
      <c r="AT3" s="215"/>
      <c r="AU3" s="215"/>
      <c r="AV3" s="215"/>
      <c r="AW3" s="215"/>
      <c r="AX3" s="215"/>
      <c r="AY3" s="215"/>
      <c r="AZ3" s="215"/>
      <c r="BA3" s="215"/>
      <c r="BB3" s="215"/>
      <c r="BC3" s="215"/>
      <c r="BD3" s="215"/>
      <c r="BE3" s="215"/>
      <c r="BF3" s="215"/>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row>
    <row r="4" spans="1:91" s="27" customFormat="1" ht="6.75" customHeight="1" x14ac:dyDescent="0.15">
      <c r="A4" s="26"/>
      <c r="C4" s="28"/>
      <c r="E4" s="34"/>
      <c r="F4" s="33"/>
      <c r="G4" s="33"/>
      <c r="H4" s="33"/>
      <c r="I4" s="33"/>
      <c r="J4" s="33"/>
      <c r="K4" s="33"/>
      <c r="L4" s="33"/>
      <c r="M4" s="33"/>
      <c r="N4" s="33"/>
      <c r="O4" s="33"/>
      <c r="P4" s="33"/>
      <c r="Q4" s="33"/>
      <c r="R4" s="29"/>
      <c r="S4" s="29"/>
      <c r="U4" s="89"/>
      <c r="V4" s="214"/>
      <c r="W4" s="214"/>
      <c r="X4" s="214"/>
      <c r="Y4" s="214"/>
      <c r="Z4" s="214"/>
      <c r="AA4" s="410"/>
      <c r="AB4" s="410"/>
      <c r="AC4" s="411"/>
      <c r="AD4" s="411"/>
      <c r="AE4" s="214"/>
      <c r="AF4" s="215"/>
      <c r="AG4" s="215"/>
      <c r="AH4" s="215"/>
      <c r="AI4" s="215"/>
      <c r="AJ4" s="215"/>
      <c r="AK4" s="215"/>
      <c r="AL4" s="215"/>
      <c r="AM4" s="215"/>
      <c r="AN4" s="215"/>
      <c r="AO4" s="215"/>
      <c r="AP4" s="215"/>
      <c r="AQ4" s="215"/>
      <c r="AR4" s="215"/>
      <c r="AS4" s="215"/>
      <c r="AT4" s="215"/>
      <c r="AU4" s="215"/>
      <c r="AV4" s="215"/>
      <c r="AW4" s="215"/>
      <c r="AX4" s="215"/>
      <c r="AY4" s="215"/>
      <c r="AZ4" s="215"/>
      <c r="BA4" s="215"/>
      <c r="BB4" s="215"/>
      <c r="BC4" s="215"/>
      <c r="BD4" s="215"/>
      <c r="BE4" s="215"/>
      <c r="BF4" s="215"/>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row>
    <row r="5" spans="1:91" s="40" customFormat="1" ht="16.5" customHeight="1" x14ac:dyDescent="0.15">
      <c r="A5" s="26"/>
      <c r="B5" s="27"/>
      <c r="C5" s="35" t="s">
        <v>260</v>
      </c>
      <c r="D5" s="36"/>
      <c r="E5" s="37" t="s">
        <v>259</v>
      </c>
      <c r="F5" s="37"/>
      <c r="G5" s="37"/>
      <c r="H5" s="36"/>
      <c r="I5" s="464" t="s">
        <v>261</v>
      </c>
      <c r="J5" s="464"/>
      <c r="K5" s="464"/>
      <c r="L5" s="464"/>
      <c r="M5" s="464"/>
      <c r="N5" s="464"/>
      <c r="O5" s="464"/>
      <c r="P5" s="38"/>
      <c r="Q5" s="37"/>
      <c r="R5" s="39" t="s">
        <v>257</v>
      </c>
      <c r="S5" s="39"/>
      <c r="T5" s="38"/>
      <c r="U5" s="90"/>
      <c r="V5" s="214"/>
      <c r="W5" s="214"/>
      <c r="X5" s="214"/>
      <c r="Y5" s="214"/>
      <c r="Z5" s="214"/>
      <c r="AA5" s="410"/>
      <c r="AB5" s="410"/>
      <c r="AC5" s="411"/>
      <c r="AD5" s="411"/>
      <c r="AE5" s="214"/>
      <c r="AF5" s="216"/>
      <c r="AG5" s="216"/>
      <c r="AH5" s="216"/>
      <c r="AI5" s="216"/>
      <c r="AJ5" s="216"/>
      <c r="AK5" s="216"/>
      <c r="AL5" s="216"/>
      <c r="AM5" s="216"/>
      <c r="AN5" s="216"/>
      <c r="AO5" s="216"/>
      <c r="AP5" s="216"/>
      <c r="AQ5" s="216"/>
      <c r="AR5" s="216"/>
      <c r="AS5" s="216"/>
      <c r="AT5" s="216"/>
      <c r="AU5" s="216"/>
      <c r="AV5" s="216"/>
      <c r="AW5" s="216"/>
      <c r="AX5" s="216"/>
      <c r="AY5" s="216"/>
      <c r="AZ5" s="216"/>
      <c r="BA5" s="216"/>
      <c r="BB5" s="216"/>
      <c r="BC5" s="216"/>
      <c r="BD5" s="216"/>
      <c r="BE5" s="216"/>
      <c r="BF5" s="216"/>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row>
    <row r="6" spans="1:91" s="40" customFormat="1" ht="12.75" customHeight="1" x14ac:dyDescent="0.15">
      <c r="A6" s="27">
        <v>1</v>
      </c>
      <c r="B6" s="27"/>
      <c r="C6" s="42"/>
      <c r="D6" s="43"/>
      <c r="E6" s="44" t="s">
        <v>150</v>
      </c>
      <c r="F6" s="45"/>
      <c r="G6" s="45"/>
      <c r="H6" s="344" t="str">
        <f>IF(OR(AND(R7="10-",バルブ!R7=$AA$8),AND(R7=$AA$8,バルブ!R7="10-")),$AB$7,"")</f>
        <v/>
      </c>
      <c r="I6" s="45"/>
      <c r="J6" s="45"/>
      <c r="K6" s="45"/>
      <c r="L6" s="45"/>
      <c r="M6" s="45"/>
      <c r="N6" s="45"/>
      <c r="O6" s="45"/>
      <c r="P6" s="46"/>
      <c r="Q6" s="45"/>
      <c r="R6" s="47"/>
      <c r="S6" s="47"/>
      <c r="T6" s="46"/>
      <c r="U6" s="90"/>
      <c r="V6" s="214"/>
      <c r="W6" s="214"/>
      <c r="X6" s="214"/>
      <c r="Y6" s="214"/>
      <c r="Z6" s="214"/>
      <c r="AA6" s="410"/>
      <c r="AB6" s="410"/>
      <c r="AC6" s="411"/>
      <c r="AD6" s="411"/>
      <c r="AE6" s="214"/>
      <c r="AF6" s="216"/>
      <c r="AG6" s="216"/>
      <c r="AH6" s="216"/>
      <c r="AI6" s="216"/>
      <c r="AJ6" s="216"/>
      <c r="AK6" s="216"/>
      <c r="AL6" s="216"/>
      <c r="AM6" s="216"/>
      <c r="AN6" s="216"/>
      <c r="AO6" s="216"/>
      <c r="AP6" s="216"/>
      <c r="AQ6" s="216"/>
      <c r="AR6" s="216"/>
      <c r="AS6" s="216"/>
      <c r="AT6" s="216"/>
      <c r="AU6" s="216"/>
      <c r="AV6" s="216"/>
      <c r="AW6" s="216"/>
      <c r="AX6" s="216"/>
      <c r="AY6" s="216"/>
      <c r="AZ6" s="216"/>
      <c r="BA6" s="216"/>
      <c r="BB6" s="216"/>
      <c r="BC6" s="216"/>
      <c r="BD6" s="216"/>
      <c r="BE6" s="216"/>
      <c r="BF6" s="216"/>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row>
    <row r="7" spans="1:91" s="40" customFormat="1" ht="16.5" customHeight="1" x14ac:dyDescent="0.15">
      <c r="A7" s="212" t="s">
        <v>460</v>
      </c>
      <c r="B7" s="32" t="s">
        <v>88</v>
      </c>
      <c r="C7" s="49" t="s">
        <v>244</v>
      </c>
      <c r="D7" s="50"/>
      <c r="E7" s="72" t="s">
        <v>281</v>
      </c>
      <c r="F7" s="40">
        <f>IF(E7="","",MATCH(E7,AF7:BB7,0))</f>
        <v>1</v>
      </c>
      <c r="H7" s="51" t="s">
        <v>275</v>
      </c>
      <c r="I7" s="41"/>
      <c r="J7" s="41"/>
      <c r="K7" s="41"/>
      <c r="L7" s="41"/>
      <c r="M7" s="41"/>
      <c r="N7" s="41"/>
      <c r="O7" s="41"/>
      <c r="P7" s="52"/>
      <c r="Q7" s="41"/>
      <c r="R7" s="53" t="str">
        <f>IF(F7="","",INDEX(AF8:BB8,1,F7))</f>
        <v>無記号</v>
      </c>
      <c r="S7" s="29" t="str">
        <f>IF(R7="","",IF(R7="無記号","",R7))</f>
        <v/>
      </c>
      <c r="T7" s="54"/>
      <c r="U7" s="90"/>
      <c r="V7" s="214"/>
      <c r="W7" s="214"/>
      <c r="X7" s="214"/>
      <c r="Y7" s="214"/>
      <c r="Z7" s="214"/>
      <c r="AA7" s="410" t="s">
        <v>944</v>
      </c>
      <c r="AB7" s="410" t="s">
        <v>363</v>
      </c>
      <c r="AC7" s="411"/>
      <c r="AD7" s="411"/>
      <c r="AE7" s="214"/>
      <c r="AF7" s="216" t="s">
        <v>281</v>
      </c>
      <c r="AG7" s="216" t="s">
        <v>464</v>
      </c>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row>
    <row r="8" spans="1:91" s="40" customFormat="1" ht="37.5" customHeight="1" x14ac:dyDescent="0.15">
      <c r="A8" s="26"/>
      <c r="B8" s="27"/>
      <c r="C8" s="55"/>
      <c r="D8" s="56"/>
      <c r="E8" s="409" t="str">
        <f>IF(R7="10-",AA7,"")</f>
        <v/>
      </c>
      <c r="F8" s="57"/>
      <c r="G8" s="57"/>
      <c r="H8" s="459" t="str">
        <f>IF(R7="10-",AB8,"")</f>
        <v/>
      </c>
      <c r="I8" s="460"/>
      <c r="J8" s="460"/>
      <c r="K8" s="460"/>
      <c r="L8" s="460"/>
      <c r="M8" s="460"/>
      <c r="N8" s="460"/>
      <c r="O8" s="460"/>
      <c r="P8" s="461"/>
      <c r="Q8" s="57"/>
      <c r="R8" s="59"/>
      <c r="S8" s="59"/>
      <c r="T8" s="58"/>
      <c r="U8" s="90"/>
      <c r="V8" s="214"/>
      <c r="W8" s="214"/>
      <c r="X8" s="214"/>
      <c r="Y8" s="214"/>
      <c r="Z8" s="214"/>
      <c r="AA8" s="410" t="s">
        <v>149</v>
      </c>
      <c r="AB8" s="410" t="s">
        <v>777</v>
      </c>
      <c r="AC8" s="411"/>
      <c r="AD8" s="411"/>
      <c r="AE8" s="214"/>
      <c r="AF8" s="216" t="s">
        <v>149</v>
      </c>
      <c r="AG8" s="217" t="s">
        <v>465</v>
      </c>
      <c r="AH8" s="216"/>
      <c r="AI8" s="216"/>
      <c r="AJ8" s="216"/>
      <c r="AK8" s="216"/>
      <c r="AL8" s="216"/>
      <c r="AM8" s="216"/>
      <c r="AN8" s="216"/>
      <c r="AO8" s="216"/>
      <c r="AP8" s="216"/>
      <c r="AQ8" s="216"/>
      <c r="AR8" s="216"/>
      <c r="AS8" s="216"/>
      <c r="AT8" s="216"/>
      <c r="AU8" s="216"/>
      <c r="AV8" s="216"/>
      <c r="AW8" s="216"/>
      <c r="AX8" s="216"/>
      <c r="AY8" s="216"/>
      <c r="AZ8" s="216"/>
      <c r="BA8" s="216"/>
      <c r="BB8" s="216"/>
      <c r="BC8" s="216"/>
      <c r="BD8" s="216"/>
      <c r="BE8" s="216"/>
      <c r="BF8" s="216"/>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0"/>
    </row>
    <row r="9" spans="1:91" s="40" customFormat="1" ht="16.5" hidden="1" customHeight="1" x14ac:dyDescent="0.15">
      <c r="A9" s="26"/>
      <c r="B9" s="27"/>
      <c r="C9" s="41"/>
      <c r="E9" s="60"/>
      <c r="R9" s="29"/>
      <c r="S9" s="29"/>
      <c r="U9" s="90"/>
      <c r="V9" s="214"/>
      <c r="W9" s="214"/>
      <c r="X9" s="214"/>
      <c r="Y9" s="214"/>
      <c r="Z9" s="214"/>
      <c r="AA9" s="410"/>
      <c r="AB9" s="410"/>
      <c r="AC9" s="411"/>
      <c r="AD9" s="411"/>
      <c r="AE9" s="214"/>
      <c r="AF9" s="216"/>
      <c r="AG9" s="217"/>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c r="CL9" s="90"/>
      <c r="CM9" s="90"/>
    </row>
    <row r="10" spans="1:91" s="40" customFormat="1" ht="16.5" hidden="1" customHeight="1" x14ac:dyDescent="0.15">
      <c r="A10" s="26"/>
      <c r="B10" s="27"/>
      <c r="C10" s="41"/>
      <c r="E10" s="61"/>
      <c r="R10" s="29"/>
      <c r="S10" s="29"/>
      <c r="U10" s="90"/>
      <c r="V10" s="214"/>
      <c r="W10" s="214"/>
      <c r="X10" s="214"/>
      <c r="Y10" s="214"/>
      <c r="Z10" s="214"/>
      <c r="AA10" s="410"/>
      <c r="AB10" s="410"/>
      <c r="AC10" s="411"/>
      <c r="AD10" s="411"/>
      <c r="AE10" s="214"/>
      <c r="AF10" s="216"/>
      <c r="AG10" s="216"/>
      <c r="AH10" s="216"/>
      <c r="AI10" s="216"/>
      <c r="AJ10" s="216"/>
      <c r="AK10" s="216"/>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row>
    <row r="11" spans="1:91" s="40" customFormat="1" ht="16.5" hidden="1" customHeight="1" x14ac:dyDescent="0.15">
      <c r="A11" s="26"/>
      <c r="B11" s="27"/>
      <c r="C11" s="41"/>
      <c r="E11" s="61"/>
      <c r="R11" s="29"/>
      <c r="S11" s="29"/>
      <c r="U11" s="90"/>
      <c r="V11" s="214"/>
      <c r="W11" s="214"/>
      <c r="X11" s="214"/>
      <c r="Y11" s="214"/>
      <c r="Z11" s="214"/>
      <c r="AA11" s="410"/>
      <c r="AB11" s="410"/>
      <c r="AC11" s="411"/>
      <c r="AD11" s="411"/>
      <c r="AE11" s="214"/>
      <c r="AF11" s="216"/>
      <c r="AG11" s="216"/>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row>
    <row r="12" spans="1:91" s="40" customFormat="1" ht="16.5" hidden="1" customHeight="1" x14ac:dyDescent="0.15">
      <c r="A12" s="26"/>
      <c r="B12" s="27"/>
      <c r="C12" s="41"/>
      <c r="E12" s="61"/>
      <c r="R12" s="29"/>
      <c r="S12" s="29"/>
      <c r="U12" s="90"/>
      <c r="V12" s="214"/>
      <c r="W12" s="214"/>
      <c r="X12" s="214"/>
      <c r="Y12" s="214"/>
      <c r="Z12" s="214"/>
      <c r="AA12" s="410"/>
      <c r="AB12" s="410"/>
      <c r="AC12" s="411"/>
      <c r="AD12" s="411"/>
      <c r="AE12" s="214"/>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90"/>
      <c r="BH12" s="90"/>
      <c r="BI12" s="90"/>
      <c r="BJ12" s="90"/>
      <c r="BK12" s="90"/>
      <c r="BL12" s="90"/>
      <c r="BM12" s="90"/>
      <c r="BN12" s="90"/>
      <c r="BO12" s="90"/>
      <c r="BP12" s="90"/>
      <c r="BQ12" s="90"/>
      <c r="BR12" s="90"/>
      <c r="BS12" s="90"/>
      <c r="BT12" s="90"/>
      <c r="BU12" s="90"/>
      <c r="BV12" s="90"/>
      <c r="BW12" s="90"/>
      <c r="BX12" s="90"/>
      <c r="BY12" s="90"/>
      <c r="BZ12" s="90"/>
      <c r="CA12" s="90"/>
      <c r="CB12" s="90"/>
      <c r="CC12" s="90"/>
      <c r="CD12" s="90"/>
      <c r="CE12" s="90"/>
      <c r="CF12" s="90"/>
      <c r="CG12" s="90"/>
      <c r="CH12" s="90"/>
      <c r="CI12" s="90"/>
      <c r="CJ12" s="90"/>
      <c r="CK12" s="90"/>
      <c r="CL12" s="90"/>
      <c r="CM12" s="90"/>
    </row>
    <row r="13" spans="1:91" s="40" customFormat="1" ht="16.5" hidden="1" customHeight="1" x14ac:dyDescent="0.15">
      <c r="A13" s="26"/>
      <c r="B13" s="62" t="s">
        <v>89</v>
      </c>
      <c r="C13" s="41" t="s">
        <v>79</v>
      </c>
      <c r="E13" s="61"/>
      <c r="R13" s="29" t="s">
        <v>83</v>
      </c>
      <c r="S13" s="29" t="str">
        <f>IF(R13="","",IF(R13="無記号","",R13))</f>
        <v>SS5Y</v>
      </c>
      <c r="U13" s="90"/>
      <c r="V13" s="214"/>
      <c r="W13" s="214"/>
      <c r="X13" s="214"/>
      <c r="Y13" s="214"/>
      <c r="Z13" s="214"/>
      <c r="AA13" s="410"/>
      <c r="AB13" s="410"/>
      <c r="AC13" s="411"/>
      <c r="AD13" s="411"/>
      <c r="AE13" s="214"/>
      <c r="AF13" s="216"/>
      <c r="AG13" s="216"/>
      <c r="AH13" s="216"/>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90"/>
      <c r="BH13" s="90"/>
      <c r="BI13" s="90"/>
      <c r="BJ13" s="90"/>
      <c r="BK13" s="90"/>
      <c r="BL13" s="90"/>
      <c r="BM13" s="90"/>
      <c r="BN13" s="90"/>
      <c r="BO13" s="90"/>
      <c r="BP13" s="90"/>
      <c r="BQ13" s="90"/>
      <c r="BR13" s="90"/>
      <c r="BS13" s="90"/>
      <c r="BT13" s="90"/>
      <c r="BU13" s="90"/>
      <c r="BV13" s="90"/>
      <c r="BW13" s="90"/>
      <c r="BX13" s="90"/>
      <c r="BY13" s="90"/>
      <c r="BZ13" s="90"/>
      <c r="CA13" s="90"/>
      <c r="CB13" s="90"/>
      <c r="CC13" s="90"/>
      <c r="CD13" s="90"/>
      <c r="CE13" s="90"/>
      <c r="CF13" s="90"/>
      <c r="CG13" s="90"/>
      <c r="CH13" s="90"/>
      <c r="CI13" s="90"/>
      <c r="CJ13" s="90"/>
      <c r="CK13" s="90"/>
      <c r="CL13" s="90"/>
      <c r="CM13" s="90"/>
    </row>
    <row r="14" spans="1:91" s="40" customFormat="1" ht="16.5" hidden="1" customHeight="1" x14ac:dyDescent="0.15">
      <c r="A14" s="26"/>
      <c r="B14" s="27"/>
      <c r="C14" s="41"/>
      <c r="E14" s="61"/>
      <c r="R14" s="29"/>
      <c r="S14" s="29"/>
      <c r="U14" s="90"/>
      <c r="V14" s="214"/>
      <c r="W14" s="214"/>
      <c r="X14" s="214"/>
      <c r="Y14" s="214"/>
      <c r="Z14" s="214"/>
      <c r="AA14" s="410"/>
      <c r="AB14" s="410"/>
      <c r="AC14" s="411"/>
      <c r="AD14" s="411"/>
      <c r="AE14" s="214"/>
      <c r="AF14" s="216"/>
      <c r="AG14" s="216"/>
      <c r="AH14" s="216"/>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row>
    <row r="15" spans="1:91" s="40" customFormat="1" ht="16.5" hidden="1" customHeight="1" thickBot="1" x14ac:dyDescent="0.2">
      <c r="A15" s="26"/>
      <c r="B15" s="27"/>
      <c r="C15" s="41"/>
      <c r="E15" s="61"/>
      <c r="R15" s="29"/>
      <c r="S15" s="29"/>
      <c r="U15" s="90"/>
      <c r="V15" s="214"/>
      <c r="W15" s="214"/>
      <c r="X15" s="214"/>
      <c r="Y15" s="214"/>
      <c r="Z15" s="214"/>
      <c r="AA15" s="410"/>
      <c r="AB15" s="410"/>
      <c r="AC15" s="411"/>
      <c r="AD15" s="411"/>
      <c r="AE15" s="214"/>
      <c r="AF15" s="216"/>
      <c r="AG15" s="216"/>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row>
    <row r="16" spans="1:91" s="40" customFormat="1" ht="16.5" hidden="1" customHeight="1" thickBot="1" x14ac:dyDescent="0.2">
      <c r="A16" s="26"/>
      <c r="B16" s="62" t="s">
        <v>90</v>
      </c>
      <c r="C16" s="41" t="s">
        <v>80</v>
      </c>
      <c r="E16" s="61"/>
      <c r="R16" s="63">
        <v>5</v>
      </c>
      <c r="S16" s="29">
        <f>IF(R16="","",IF(R16="無記号","",R16))</f>
        <v>5</v>
      </c>
      <c r="U16" s="90"/>
      <c r="V16" s="214"/>
      <c r="W16" s="214"/>
      <c r="X16" s="214"/>
      <c r="Y16" s="214"/>
      <c r="Z16" s="214"/>
      <c r="AA16" s="410"/>
      <c r="AB16" s="410"/>
      <c r="AC16" s="411"/>
      <c r="AD16" s="411"/>
      <c r="AE16" s="214"/>
      <c r="AF16" s="216"/>
      <c r="AG16" s="216"/>
      <c r="AH16" s="216"/>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row>
    <row r="17" spans="1:91" s="40" customFormat="1" ht="16.5" hidden="1" customHeight="1" x14ac:dyDescent="0.15">
      <c r="A17" s="26"/>
      <c r="B17" s="27"/>
      <c r="C17" s="41"/>
      <c r="E17" s="61"/>
      <c r="R17" s="29"/>
      <c r="S17" s="29"/>
      <c r="U17" s="90"/>
      <c r="V17" s="214"/>
      <c r="W17" s="214"/>
      <c r="X17" s="214"/>
      <c r="Y17" s="214"/>
      <c r="Z17" s="214"/>
      <c r="AA17" s="410"/>
      <c r="AB17" s="410"/>
      <c r="AC17" s="411"/>
      <c r="AD17" s="411"/>
      <c r="AE17" s="214"/>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90"/>
      <c r="BH17" s="90"/>
      <c r="BI17" s="90"/>
      <c r="BJ17" s="90"/>
      <c r="BK17" s="90"/>
      <c r="BL17" s="90"/>
      <c r="BM17" s="90"/>
      <c r="BN17" s="90"/>
      <c r="BO17" s="90"/>
      <c r="BP17" s="90"/>
      <c r="BQ17" s="90"/>
      <c r="BR17" s="90"/>
      <c r="BS17" s="90"/>
      <c r="BT17" s="90"/>
      <c r="BU17" s="90"/>
      <c r="BV17" s="90"/>
      <c r="BW17" s="90"/>
      <c r="BX17" s="90"/>
      <c r="BY17" s="90"/>
      <c r="BZ17" s="90"/>
      <c r="CA17" s="90"/>
      <c r="CB17" s="90"/>
      <c r="CC17" s="90"/>
      <c r="CD17" s="90"/>
      <c r="CE17" s="90"/>
      <c r="CF17" s="90"/>
      <c r="CG17" s="90"/>
      <c r="CH17" s="90"/>
      <c r="CI17" s="90"/>
      <c r="CJ17" s="90"/>
      <c r="CK17" s="90"/>
      <c r="CL17" s="90"/>
      <c r="CM17" s="90"/>
    </row>
    <row r="18" spans="1:91" s="40" customFormat="1" ht="16.5" hidden="1" customHeight="1" x14ac:dyDescent="0.15">
      <c r="A18" s="26"/>
      <c r="B18" s="27"/>
      <c r="C18" s="41"/>
      <c r="E18" s="61"/>
      <c r="R18" s="29"/>
      <c r="S18" s="29"/>
      <c r="U18" s="90"/>
      <c r="V18" s="214"/>
      <c r="W18" s="214"/>
      <c r="X18" s="214"/>
      <c r="Y18" s="214"/>
      <c r="Z18" s="214"/>
      <c r="AA18" s="410"/>
      <c r="AB18" s="410"/>
      <c r="AC18" s="411"/>
      <c r="AD18" s="411"/>
      <c r="AE18" s="214"/>
      <c r="AF18" s="216"/>
      <c r="AG18" s="216"/>
      <c r="AH18" s="216"/>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90"/>
      <c r="BH18" s="90"/>
      <c r="BI18" s="90"/>
      <c r="BJ18" s="90"/>
      <c r="BK18" s="90"/>
      <c r="BL18" s="90"/>
      <c r="BM18" s="90"/>
      <c r="BN18" s="90"/>
      <c r="BO18" s="90"/>
      <c r="BP18" s="90"/>
      <c r="BQ18" s="90"/>
      <c r="BR18" s="90"/>
      <c r="BS18" s="90"/>
      <c r="BT18" s="90"/>
      <c r="BU18" s="90"/>
      <c r="BV18" s="90"/>
      <c r="BW18" s="90"/>
      <c r="BX18" s="90"/>
      <c r="BY18" s="90"/>
      <c r="BZ18" s="90"/>
      <c r="CA18" s="90"/>
      <c r="CB18" s="90"/>
      <c r="CC18" s="90"/>
      <c r="CD18" s="90"/>
      <c r="CE18" s="90"/>
      <c r="CF18" s="90"/>
      <c r="CG18" s="90"/>
      <c r="CH18" s="90"/>
      <c r="CI18" s="90"/>
      <c r="CJ18" s="90"/>
      <c r="CK18" s="90"/>
      <c r="CL18" s="90"/>
      <c r="CM18" s="90"/>
    </row>
    <row r="19" spans="1:91" s="40" customFormat="1" ht="16.5" hidden="1" customHeight="1" x14ac:dyDescent="0.15">
      <c r="A19" s="26"/>
      <c r="B19" s="27"/>
      <c r="C19" s="41"/>
      <c r="E19" s="61"/>
      <c r="R19" s="29" t="s">
        <v>153</v>
      </c>
      <c r="S19" s="29" t="str">
        <f>IF(R19="","",IF(R19="無記号","",R19))</f>
        <v>-</v>
      </c>
      <c r="U19" s="90"/>
      <c r="V19" s="214"/>
      <c r="W19" s="214"/>
      <c r="X19" s="214"/>
      <c r="Y19" s="214"/>
      <c r="Z19" s="214"/>
      <c r="AA19" s="410"/>
      <c r="AB19" s="410"/>
      <c r="AC19" s="411"/>
      <c r="AD19" s="411"/>
      <c r="AE19" s="214"/>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90"/>
      <c r="BH19" s="90"/>
      <c r="BI19" s="90"/>
      <c r="BJ19" s="90"/>
      <c r="BK19" s="90"/>
      <c r="BL19" s="90"/>
      <c r="BM19" s="90"/>
      <c r="BN19" s="90"/>
      <c r="BO19" s="90"/>
      <c r="BP19" s="90"/>
      <c r="BQ19" s="90"/>
      <c r="BR19" s="90"/>
      <c r="BS19" s="90"/>
      <c r="BT19" s="90"/>
      <c r="BU19" s="90"/>
      <c r="BV19" s="90"/>
      <c r="BW19" s="90"/>
      <c r="BX19" s="90"/>
      <c r="BY19" s="90"/>
      <c r="BZ19" s="90"/>
      <c r="CA19" s="90"/>
      <c r="CB19" s="90"/>
      <c r="CC19" s="90"/>
      <c r="CD19" s="90"/>
      <c r="CE19" s="90"/>
      <c r="CF19" s="90"/>
      <c r="CG19" s="90"/>
      <c r="CH19" s="90"/>
      <c r="CI19" s="90"/>
      <c r="CJ19" s="90"/>
      <c r="CK19" s="90"/>
      <c r="CL19" s="90"/>
      <c r="CM19" s="90"/>
    </row>
    <row r="20" spans="1:91" s="40" customFormat="1" ht="16.5" hidden="1" customHeight="1" x14ac:dyDescent="0.15">
      <c r="A20" s="26"/>
      <c r="B20" s="27"/>
      <c r="C20" s="41"/>
      <c r="E20" s="61"/>
      <c r="R20" s="29"/>
      <c r="S20" s="29"/>
      <c r="U20" s="90"/>
      <c r="V20" s="214"/>
      <c r="W20" s="214"/>
      <c r="X20" s="214"/>
      <c r="Y20" s="214"/>
      <c r="Z20" s="214"/>
      <c r="AA20" s="410"/>
      <c r="AB20" s="410"/>
      <c r="AC20" s="411"/>
      <c r="AD20" s="411"/>
      <c r="AE20" s="214"/>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c r="CL20" s="90"/>
      <c r="CM20" s="90"/>
    </row>
    <row r="21" spans="1:91" s="40" customFormat="1" ht="12.75" customHeight="1" x14ac:dyDescent="0.15">
      <c r="A21" s="27">
        <v>2</v>
      </c>
      <c r="B21" s="27"/>
      <c r="C21" s="243"/>
      <c r="D21" s="43"/>
      <c r="E21" s="64" t="s">
        <v>151</v>
      </c>
      <c r="F21" s="45"/>
      <c r="G21" s="46"/>
      <c r="H21" s="43"/>
      <c r="I21" s="45"/>
      <c r="J21" s="45"/>
      <c r="K21" s="45"/>
      <c r="L21" s="45"/>
      <c r="M21" s="45"/>
      <c r="N21" s="45"/>
      <c r="O21" s="45"/>
      <c r="P21" s="46"/>
      <c r="Q21" s="43"/>
      <c r="R21" s="47"/>
      <c r="S21" s="47"/>
      <c r="T21" s="46"/>
      <c r="U21" s="90"/>
      <c r="V21" s="214"/>
      <c r="W21" s="214"/>
      <c r="X21" s="214"/>
      <c r="Y21" s="214"/>
      <c r="Z21" s="214"/>
      <c r="AA21" s="410"/>
      <c r="AB21" s="410"/>
      <c r="AC21" s="411"/>
      <c r="AD21" s="411"/>
      <c r="AE21" s="214"/>
      <c r="AF21" s="216"/>
      <c r="AG21" s="216"/>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90"/>
      <c r="BH21" s="90"/>
      <c r="BI21" s="90"/>
      <c r="BJ21" s="90"/>
      <c r="BK21" s="90"/>
      <c r="BL21" s="90"/>
      <c r="BM21" s="90"/>
      <c r="BN21" s="90"/>
      <c r="BO21" s="90"/>
      <c r="BP21" s="90"/>
      <c r="BQ21" s="90"/>
      <c r="BR21" s="90"/>
      <c r="BS21" s="90"/>
      <c r="CH21" s="90"/>
      <c r="CI21" s="90"/>
      <c r="CJ21" s="90"/>
      <c r="CK21" s="90"/>
      <c r="CL21" s="90"/>
      <c r="CM21" s="90"/>
    </row>
    <row r="22" spans="1:91" s="40" customFormat="1" ht="16.5" customHeight="1" x14ac:dyDescent="0.15">
      <c r="A22" s="212" t="s">
        <v>460</v>
      </c>
      <c r="B22" s="32" t="s">
        <v>452</v>
      </c>
      <c r="C22" s="244" t="s">
        <v>100</v>
      </c>
      <c r="D22" s="50"/>
      <c r="E22" s="71"/>
      <c r="F22" s="40" t="str">
        <f>IF(E22="","",MATCH(E22,AF22:BB22,0))</f>
        <v/>
      </c>
      <c r="G22" s="54"/>
      <c r="H22" s="50"/>
      <c r="P22" s="54"/>
      <c r="Q22" s="50"/>
      <c r="R22" s="53" t="str">
        <f>IF(F22="","",INDEX(AF23:BB23,1,F22))</f>
        <v/>
      </c>
      <c r="S22" s="29" t="str">
        <f>IF(R22="","",IF(R22="無記号","",R22))</f>
        <v/>
      </c>
      <c r="T22" s="54"/>
      <c r="U22" s="90"/>
      <c r="V22" s="214"/>
      <c r="W22" s="214"/>
      <c r="X22" s="214"/>
      <c r="Y22" s="214"/>
      <c r="Z22" s="214"/>
      <c r="AA22" s="410"/>
      <c r="AB22" s="410"/>
      <c r="AC22" s="411"/>
      <c r="AD22" s="411"/>
      <c r="AE22" s="214"/>
      <c r="AF22" s="216" t="s">
        <v>454</v>
      </c>
      <c r="AG22" s="216" t="s">
        <v>453</v>
      </c>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90"/>
      <c r="BH22" s="90"/>
      <c r="BI22" s="90"/>
      <c r="BJ22" s="90"/>
      <c r="BK22" s="90"/>
      <c r="BL22" s="90"/>
      <c r="BM22" s="90"/>
      <c r="BN22" s="90"/>
      <c r="BO22" s="90"/>
      <c r="BP22" s="90"/>
      <c r="BQ22" s="90"/>
      <c r="BR22" s="90"/>
      <c r="BS22" s="90"/>
      <c r="CH22" s="90"/>
      <c r="CI22" s="90"/>
      <c r="CJ22" s="90"/>
      <c r="CK22" s="90"/>
      <c r="CL22" s="90"/>
      <c r="CM22" s="90"/>
    </row>
    <row r="23" spans="1:91" s="40" customFormat="1" ht="19.5" customHeight="1" x14ac:dyDescent="0.15">
      <c r="A23" s="26"/>
      <c r="B23" s="27"/>
      <c r="C23" s="198"/>
      <c r="D23" s="56"/>
      <c r="E23" s="65"/>
      <c r="F23" s="57"/>
      <c r="G23" s="58"/>
      <c r="H23" s="56"/>
      <c r="I23" s="57"/>
      <c r="J23" s="57"/>
      <c r="K23" s="57"/>
      <c r="L23" s="57"/>
      <c r="M23" s="57"/>
      <c r="N23" s="57"/>
      <c r="O23" s="57"/>
      <c r="P23" s="58"/>
      <c r="Q23" s="56"/>
      <c r="R23" s="59"/>
      <c r="S23" s="59"/>
      <c r="T23" s="58"/>
      <c r="U23" s="90"/>
      <c r="V23" s="214"/>
      <c r="W23" s="214"/>
      <c r="X23" s="214"/>
      <c r="Y23" s="214"/>
      <c r="Z23" s="214"/>
      <c r="AA23" s="410"/>
      <c r="AB23" s="410"/>
      <c r="AC23" s="411"/>
      <c r="AD23" s="411"/>
      <c r="AE23" s="214"/>
      <c r="AF23" s="294" t="s">
        <v>573</v>
      </c>
      <c r="AG23" s="294" t="s">
        <v>574</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90"/>
      <c r="BH23" s="90"/>
      <c r="BI23" s="90"/>
      <c r="BJ23" s="90"/>
      <c r="BK23" s="90"/>
      <c r="BL23" s="90"/>
      <c r="BM23" s="90"/>
      <c r="BN23" s="90"/>
      <c r="BO23" s="90"/>
      <c r="BP23" s="90"/>
      <c r="BQ23" s="90"/>
      <c r="BR23" s="90"/>
      <c r="BS23" s="90"/>
      <c r="CH23" s="90"/>
      <c r="CI23" s="90"/>
      <c r="CJ23" s="90"/>
      <c r="CK23" s="90"/>
      <c r="CL23" s="90"/>
      <c r="CM23" s="90"/>
    </row>
    <row r="24" spans="1:91" s="40" customFormat="1" ht="16.5" hidden="1" customHeight="1" thickBot="1" x14ac:dyDescent="0.2">
      <c r="A24" s="26"/>
      <c r="B24" s="27"/>
      <c r="C24" s="41"/>
      <c r="E24" s="61"/>
      <c r="R24" s="29"/>
      <c r="S24" s="29"/>
      <c r="U24" s="90"/>
      <c r="V24" s="214"/>
      <c r="W24" s="214"/>
      <c r="X24" s="214"/>
      <c r="Y24" s="214"/>
      <c r="Z24" s="214"/>
      <c r="AA24" s="410"/>
      <c r="AB24" s="410"/>
      <c r="AC24" s="411"/>
      <c r="AD24" s="411"/>
      <c r="AE24" s="214"/>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90"/>
      <c r="BH24" s="90"/>
      <c r="BI24" s="90"/>
      <c r="BJ24" s="90"/>
      <c r="BK24" s="90"/>
      <c r="BL24" s="90"/>
      <c r="BM24" s="90"/>
      <c r="BN24" s="90"/>
      <c r="BO24" s="90"/>
      <c r="BP24" s="90"/>
      <c r="BQ24" s="90"/>
      <c r="BR24" s="90"/>
      <c r="BS24" s="90"/>
      <c r="BT24" s="90"/>
      <c r="BU24" s="90"/>
      <c r="BV24" s="90"/>
      <c r="BW24" s="90"/>
      <c r="BX24" s="90"/>
      <c r="BY24" s="90"/>
      <c r="BZ24" s="90"/>
      <c r="CA24" s="90"/>
      <c r="CB24" s="90"/>
      <c r="CC24" s="90"/>
      <c r="CD24" s="90"/>
      <c r="CE24" s="90"/>
      <c r="CF24" s="90"/>
      <c r="CG24" s="90"/>
      <c r="CH24" s="90"/>
      <c r="CI24" s="90"/>
      <c r="CJ24" s="90"/>
      <c r="CK24" s="90"/>
      <c r="CL24" s="90"/>
      <c r="CM24" s="90"/>
    </row>
    <row r="25" spans="1:91" s="40" customFormat="1" ht="16.5" hidden="1" customHeight="1" thickBot="1" x14ac:dyDescent="0.2">
      <c r="A25" s="26"/>
      <c r="B25" s="62" t="s">
        <v>91</v>
      </c>
      <c r="C25" s="41" t="s">
        <v>81</v>
      </c>
      <c r="E25" s="61"/>
      <c r="R25" s="63" t="s">
        <v>529</v>
      </c>
      <c r="S25" s="29" t="str">
        <f>IF(R25="","",IF(R25="無記号","",R25))</f>
        <v>S5</v>
      </c>
      <c r="U25" s="90"/>
      <c r="V25" s="214"/>
      <c r="W25" s="214"/>
      <c r="X25" s="214"/>
      <c r="Y25" s="214"/>
      <c r="Z25" s="214"/>
      <c r="AA25" s="410"/>
      <c r="AB25" s="410"/>
      <c r="AC25" s="411"/>
      <c r="AD25" s="411"/>
      <c r="AE25" s="214"/>
      <c r="AF25" s="216"/>
      <c r="AG25" s="216"/>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c r="CL25" s="90"/>
      <c r="CM25" s="90"/>
    </row>
    <row r="26" spans="1:91" s="40" customFormat="1" ht="16.5" hidden="1" customHeight="1" x14ac:dyDescent="0.15">
      <c r="A26" s="26"/>
      <c r="B26" s="27"/>
      <c r="C26" s="41"/>
      <c r="R26" s="29"/>
      <c r="S26" s="29"/>
      <c r="U26" s="90"/>
      <c r="V26" s="214"/>
      <c r="W26" s="214"/>
      <c r="X26" s="214"/>
      <c r="Y26" s="214"/>
      <c r="Z26" s="214"/>
      <c r="AA26" s="410"/>
      <c r="AB26" s="410"/>
      <c r="AC26" s="411"/>
      <c r="AD26" s="411"/>
      <c r="AE26" s="214"/>
      <c r="AF26" s="216"/>
      <c r="AG26" s="216"/>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row>
    <row r="27" spans="1:91" s="40" customFormat="1" ht="12.75" customHeight="1" x14ac:dyDescent="0.15">
      <c r="A27" s="27">
        <v>3</v>
      </c>
      <c r="B27" s="27"/>
      <c r="C27" s="42"/>
      <c r="D27" s="43"/>
      <c r="E27" s="64"/>
      <c r="F27" s="45"/>
      <c r="G27" s="45"/>
      <c r="H27" s="43"/>
      <c r="I27" s="45"/>
      <c r="J27" s="45"/>
      <c r="K27" s="45"/>
      <c r="L27" s="45"/>
      <c r="M27" s="45"/>
      <c r="N27" s="45"/>
      <c r="O27" s="45"/>
      <c r="P27" s="46"/>
      <c r="Q27" s="45"/>
      <c r="R27" s="47"/>
      <c r="S27" s="47"/>
      <c r="T27" s="46"/>
      <c r="U27" s="90"/>
      <c r="V27" s="214"/>
      <c r="W27" s="214"/>
      <c r="X27" s="214"/>
      <c r="Y27" s="214"/>
      <c r="Z27" s="214"/>
      <c r="AA27" s="410"/>
      <c r="AB27" s="410"/>
      <c r="AC27" s="411"/>
      <c r="AD27" s="411"/>
      <c r="AE27" s="214"/>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90"/>
      <c r="BH27" s="90"/>
      <c r="BI27" s="90"/>
      <c r="BJ27" s="90"/>
      <c r="BK27" s="90"/>
      <c r="BL27" s="90"/>
      <c r="BM27" s="90"/>
      <c r="BN27" s="90"/>
      <c r="BO27" s="90"/>
      <c r="CH27" s="90"/>
      <c r="CI27" s="90"/>
      <c r="CJ27" s="90"/>
      <c r="CK27" s="90"/>
      <c r="CL27" s="90"/>
      <c r="CM27" s="90"/>
    </row>
    <row r="28" spans="1:91" s="40" customFormat="1" ht="16.5" customHeight="1" x14ac:dyDescent="0.15">
      <c r="A28" s="48" t="s">
        <v>530</v>
      </c>
      <c r="B28" s="32" t="s">
        <v>531</v>
      </c>
      <c r="C28" s="49" t="s">
        <v>532</v>
      </c>
      <c r="D28" s="50"/>
      <c r="E28" s="72" t="s">
        <v>592</v>
      </c>
      <c r="F28" s="40">
        <f>IF(E28="","",MATCH(E28,AF28:BB28,0))</f>
        <v>1</v>
      </c>
      <c r="H28" s="50"/>
      <c r="P28" s="54"/>
      <c r="R28" s="53" t="str">
        <f>IF(F28="","",INDEX(AF29:BB29,1,F28))</f>
        <v>無記号</v>
      </c>
      <c r="S28" s="29" t="str">
        <f>IF(R28="","",IF(R28="無記号","",R28))</f>
        <v/>
      </c>
      <c r="T28" s="12"/>
      <c r="U28" s="25"/>
      <c r="V28" s="295"/>
      <c r="W28" s="295"/>
      <c r="X28" s="295"/>
      <c r="Y28" s="295"/>
      <c r="Z28" s="295"/>
      <c r="AA28" s="412"/>
      <c r="AB28" s="412"/>
      <c r="AC28" s="413"/>
      <c r="AD28" s="411"/>
      <c r="AE28" s="214"/>
      <c r="AF28" s="216" t="s">
        <v>533</v>
      </c>
      <c r="AG28" s="216" t="s">
        <v>534</v>
      </c>
      <c r="AH28" s="216"/>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90"/>
      <c r="BH28" s="90"/>
      <c r="BI28" s="90"/>
      <c r="BJ28" s="90"/>
      <c r="BK28" s="90"/>
      <c r="BL28" s="90"/>
      <c r="BM28" s="90"/>
      <c r="BN28" s="90"/>
      <c r="BO28" s="90"/>
      <c r="CH28" s="90"/>
      <c r="CI28" s="90"/>
      <c r="CJ28" s="90"/>
      <c r="CK28" s="90"/>
      <c r="CL28" s="90"/>
      <c r="CM28" s="90"/>
    </row>
    <row r="29" spans="1:91" s="40" customFormat="1" ht="14.25" customHeight="1" x14ac:dyDescent="0.15">
      <c r="A29" s="26"/>
      <c r="B29" s="27"/>
      <c r="C29" s="55"/>
      <c r="D29" s="56"/>
      <c r="E29" s="65"/>
      <c r="F29" s="57"/>
      <c r="G29" s="57"/>
      <c r="H29" s="56"/>
      <c r="I29" s="57"/>
      <c r="J29" s="57"/>
      <c r="K29" s="57"/>
      <c r="L29" s="57"/>
      <c r="M29" s="57"/>
      <c r="N29" s="57"/>
      <c r="O29" s="57"/>
      <c r="P29" s="58"/>
      <c r="Q29" s="57"/>
      <c r="R29" s="59"/>
      <c r="S29" s="59"/>
      <c r="T29" s="13"/>
      <c r="U29" s="218"/>
      <c r="V29" s="214"/>
      <c r="W29" s="219"/>
      <c r="X29" s="214"/>
      <c r="Y29" s="214"/>
      <c r="Z29" s="219"/>
      <c r="AA29" s="412"/>
      <c r="AB29" s="410"/>
      <c r="AC29" s="414"/>
      <c r="AD29" s="411"/>
      <c r="AE29" s="214"/>
      <c r="AF29" s="415" t="s">
        <v>149</v>
      </c>
      <c r="AG29" s="217" t="s">
        <v>444</v>
      </c>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90"/>
      <c r="BH29" s="90"/>
      <c r="BI29" s="90"/>
      <c r="BJ29" s="90"/>
      <c r="BK29" s="90"/>
      <c r="BL29" s="90"/>
      <c r="BM29" s="90"/>
      <c r="BN29" s="90"/>
      <c r="BO29" s="90"/>
      <c r="CH29" s="90"/>
      <c r="CI29" s="90"/>
      <c r="CJ29" s="90"/>
      <c r="CK29" s="90"/>
      <c r="CL29" s="90"/>
      <c r="CM29" s="90"/>
    </row>
    <row r="30" spans="1:91" s="40" customFormat="1" ht="16.5" hidden="1" customHeight="1" x14ac:dyDescent="0.15">
      <c r="A30" s="26"/>
      <c r="B30" s="27"/>
      <c r="C30" s="41"/>
      <c r="E30" s="61"/>
      <c r="R30" s="29"/>
      <c r="S30" s="29"/>
      <c r="T30" s="1"/>
      <c r="U30" s="218"/>
      <c r="V30" s="214"/>
      <c r="W30" s="219"/>
      <c r="X30" s="214"/>
      <c r="Y30" s="214"/>
      <c r="Z30" s="219"/>
      <c r="AA30" s="412"/>
      <c r="AB30" s="410"/>
      <c r="AC30" s="414"/>
      <c r="AD30" s="411"/>
      <c r="AE30" s="214"/>
      <c r="AF30" s="217"/>
      <c r="AG30" s="217"/>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row>
    <row r="31" spans="1:91" s="40" customFormat="1" ht="16.5" hidden="1" customHeight="1" x14ac:dyDescent="0.15">
      <c r="A31" s="26"/>
      <c r="B31" s="62" t="s">
        <v>92</v>
      </c>
      <c r="C31" s="41"/>
      <c r="E31" s="61"/>
      <c r="R31" s="29"/>
      <c r="S31" s="29" t="str">
        <f>IF(R31="","",IF(R31="無記号","",R31))</f>
        <v/>
      </c>
      <c r="U31" s="218"/>
      <c r="V31" s="214"/>
      <c r="W31" s="219"/>
      <c r="X31" s="214"/>
      <c r="Y31" s="214"/>
      <c r="Z31" s="214"/>
      <c r="AA31" s="412"/>
      <c r="AB31" s="410"/>
      <c r="AC31" s="411"/>
      <c r="AD31" s="411"/>
      <c r="AE31" s="214"/>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row>
    <row r="32" spans="1:91" s="40" customFormat="1" ht="16.5" hidden="1" customHeight="1" x14ac:dyDescent="0.15">
      <c r="A32" s="26"/>
      <c r="B32" s="27"/>
      <c r="C32" s="41"/>
      <c r="E32" s="61"/>
      <c r="R32" s="29"/>
      <c r="S32" s="29"/>
      <c r="T32" s="1"/>
      <c r="U32" s="218"/>
      <c r="V32" s="219"/>
      <c r="W32" s="219"/>
      <c r="X32" s="214"/>
      <c r="Y32" s="214"/>
      <c r="Z32" s="214"/>
      <c r="AA32" s="412"/>
      <c r="AB32" s="410"/>
      <c r="AC32" s="411"/>
      <c r="AD32" s="411"/>
      <c r="AE32" s="214"/>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row>
    <row r="33" spans="1:91" s="40" customFormat="1" ht="16.5" hidden="1" customHeight="1" x14ac:dyDescent="0.15">
      <c r="A33" s="26"/>
      <c r="B33" s="27"/>
      <c r="C33" s="41"/>
      <c r="E33" s="61"/>
      <c r="R33" s="29"/>
      <c r="S33" s="29"/>
      <c r="T33" s="1"/>
      <c r="U33" s="218"/>
      <c r="V33" s="219"/>
      <c r="W33" s="219"/>
      <c r="X33" s="214"/>
      <c r="Y33" s="214"/>
      <c r="Z33" s="214"/>
      <c r="AA33" s="412"/>
      <c r="AB33" s="410"/>
      <c r="AC33" s="411"/>
      <c r="AD33" s="411"/>
      <c r="AE33" s="214"/>
      <c r="AF33" s="216"/>
      <c r="AG33" s="216"/>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row>
    <row r="34" spans="1:91" s="40" customFormat="1" ht="16.5" hidden="1" customHeight="1" x14ac:dyDescent="0.15">
      <c r="A34" s="26"/>
      <c r="B34" s="62" t="s">
        <v>93</v>
      </c>
      <c r="C34" s="41"/>
      <c r="E34" s="61"/>
      <c r="R34" s="29"/>
      <c r="S34" s="29" t="str">
        <f>IF(R34="","",IF(R34="無記号","",R34))</f>
        <v/>
      </c>
      <c r="T34" s="1"/>
      <c r="U34" s="218"/>
      <c r="V34" s="219"/>
      <c r="W34" s="219"/>
      <c r="X34" s="214"/>
      <c r="Y34" s="219"/>
      <c r="Z34" s="219"/>
      <c r="AA34" s="412"/>
      <c r="AB34" s="410"/>
      <c r="AC34" s="411"/>
      <c r="AD34" s="411"/>
      <c r="AE34" s="214"/>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row>
    <row r="35" spans="1:91" s="40" customFormat="1" ht="16.5" hidden="1" customHeight="1" x14ac:dyDescent="0.15">
      <c r="A35" s="26"/>
      <c r="B35" s="27"/>
      <c r="C35" s="41"/>
      <c r="E35" s="61"/>
      <c r="R35" s="29"/>
      <c r="S35" s="29"/>
      <c r="T35" s="1"/>
      <c r="U35" s="218"/>
      <c r="V35" s="219"/>
      <c r="W35" s="219"/>
      <c r="X35" s="214"/>
      <c r="Y35" s="219"/>
      <c r="Z35" s="219"/>
      <c r="AA35" s="412"/>
      <c r="AB35" s="410"/>
      <c r="AC35" s="411"/>
      <c r="AD35" s="411"/>
      <c r="AE35" s="214"/>
      <c r="AF35" s="216"/>
      <c r="AG35" s="216"/>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row>
    <row r="36" spans="1:91" s="40" customFormat="1" ht="16.5" hidden="1" customHeight="1" x14ac:dyDescent="0.15">
      <c r="A36" s="26"/>
      <c r="B36" s="27"/>
      <c r="C36" s="41"/>
      <c r="E36" s="61"/>
      <c r="R36" s="29"/>
      <c r="S36" s="29"/>
      <c r="T36" s="1"/>
      <c r="U36" s="218"/>
      <c r="V36" s="219"/>
      <c r="W36" s="219"/>
      <c r="X36" s="214"/>
      <c r="Y36" s="219"/>
      <c r="Z36" s="219"/>
      <c r="AA36" s="412"/>
      <c r="AB36" s="410"/>
      <c r="AC36" s="411"/>
      <c r="AD36" s="411"/>
      <c r="AE36" s="214"/>
      <c r="AF36" s="216"/>
      <c r="AG36" s="216"/>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row>
    <row r="37" spans="1:91" s="40" customFormat="1" ht="16.5" hidden="1" customHeight="1" x14ac:dyDescent="0.15">
      <c r="A37" s="26"/>
      <c r="B37" s="27"/>
      <c r="C37" s="41"/>
      <c r="E37" s="61"/>
      <c r="R37" s="29" t="s">
        <v>153</v>
      </c>
      <c r="S37" s="29" t="str">
        <f>IF(R37="","",IF(R37="無記号","",R37))</f>
        <v>-</v>
      </c>
      <c r="T37" s="1"/>
      <c r="U37" s="218"/>
      <c r="V37" s="219"/>
      <c r="W37" s="219"/>
      <c r="X37" s="214"/>
      <c r="Y37" s="219"/>
      <c r="Z37" s="219"/>
      <c r="AA37" s="412"/>
      <c r="AB37" s="410"/>
      <c r="AC37" s="411"/>
      <c r="AD37" s="411"/>
      <c r="AE37" s="214"/>
      <c r="AF37" s="216"/>
      <c r="AG37" s="216"/>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row>
    <row r="38" spans="1:91" s="40" customFormat="1" ht="16.5" hidden="1" customHeight="1" x14ac:dyDescent="0.15">
      <c r="A38" s="26"/>
      <c r="B38" s="27"/>
      <c r="C38" s="41"/>
      <c r="E38" s="61"/>
      <c r="R38" s="29"/>
      <c r="S38" s="29"/>
      <c r="T38" s="1"/>
      <c r="U38" s="218"/>
      <c r="V38" s="219"/>
      <c r="W38" s="219"/>
      <c r="X38" s="214"/>
      <c r="Y38" s="219"/>
      <c r="Z38" s="219"/>
      <c r="AA38" s="412"/>
      <c r="AB38" s="410"/>
      <c r="AC38" s="411"/>
      <c r="AD38" s="411"/>
      <c r="AE38" s="214"/>
      <c r="AF38" s="216"/>
      <c r="AG38" s="216"/>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row>
    <row r="39" spans="1:91" s="40" customFormat="1" ht="16.5" customHeight="1" x14ac:dyDescent="0.15">
      <c r="A39" s="27">
        <v>4</v>
      </c>
      <c r="B39" s="27"/>
      <c r="C39" s="243"/>
      <c r="D39" s="43"/>
      <c r="E39" s="44"/>
      <c r="F39" s="45"/>
      <c r="G39" s="46"/>
      <c r="H39" s="43"/>
      <c r="I39" s="45"/>
      <c r="J39" s="45"/>
      <c r="K39" s="45"/>
      <c r="L39" s="45"/>
      <c r="M39" s="45"/>
      <c r="N39" s="45"/>
      <c r="O39" s="45"/>
      <c r="P39" s="46"/>
      <c r="Q39" s="43"/>
      <c r="R39" s="47"/>
      <c r="S39" s="47"/>
      <c r="T39" s="46"/>
      <c r="U39" s="218"/>
      <c r="V39" s="219"/>
      <c r="W39" s="219"/>
      <c r="X39" s="214"/>
      <c r="Y39" s="219"/>
      <c r="Z39" s="219"/>
      <c r="AA39" s="412"/>
      <c r="AB39" s="410"/>
      <c r="AC39" s="411"/>
      <c r="AD39" s="411"/>
      <c r="AE39" s="214"/>
      <c r="AF39" s="216"/>
      <c r="AG39" s="216"/>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90"/>
      <c r="BH39" s="90"/>
      <c r="BI39" s="90"/>
      <c r="BJ39" s="90"/>
      <c r="BK39" s="90"/>
      <c r="BL39" s="90"/>
      <c r="BM39" s="90"/>
      <c r="BN39" s="90"/>
      <c r="BO39" s="90"/>
      <c r="BP39" s="90"/>
      <c r="BQ39" s="90"/>
      <c r="BR39" s="90"/>
      <c r="BS39" s="90"/>
      <c r="CH39" s="90"/>
      <c r="CI39" s="90"/>
      <c r="CJ39" s="90"/>
      <c r="CK39" s="90"/>
      <c r="CL39" s="90"/>
      <c r="CM39" s="90"/>
    </row>
    <row r="40" spans="1:91" s="40" customFormat="1" ht="16.5" customHeight="1" x14ac:dyDescent="0.15">
      <c r="A40" s="48" t="s">
        <v>460</v>
      </c>
      <c r="B40" s="62" t="s">
        <v>427</v>
      </c>
      <c r="C40" s="244" t="s">
        <v>84</v>
      </c>
      <c r="D40" s="50"/>
      <c r="E40" s="72" t="s">
        <v>428</v>
      </c>
      <c r="F40" s="40">
        <f>IF(E40="","",MATCH(E40,AF40:BB40,0))</f>
        <v>1</v>
      </c>
      <c r="G40" s="54"/>
      <c r="H40" s="50"/>
      <c r="P40" s="54"/>
      <c r="Q40" s="50"/>
      <c r="R40" s="53" t="str">
        <f>IF(F40="","",INDEX(AF41:BB41,1,F40))</f>
        <v>無記号</v>
      </c>
      <c r="S40" s="29" t="str">
        <f>IF(R40="","",IF(R40="無記号","",R40))</f>
        <v/>
      </c>
      <c r="T40" s="54"/>
      <c r="U40" s="218"/>
      <c r="V40" s="219"/>
      <c r="W40" s="219"/>
      <c r="X40" s="214"/>
      <c r="Y40" s="219"/>
      <c r="Z40" s="219"/>
      <c r="AA40" s="412"/>
      <c r="AB40" s="410"/>
      <c r="AC40" s="411"/>
      <c r="AD40" s="411"/>
      <c r="AE40" s="214"/>
      <c r="AF40" s="216" t="s">
        <v>428</v>
      </c>
      <c r="AG40" s="216" t="s">
        <v>429</v>
      </c>
      <c r="AH40" s="216"/>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90"/>
      <c r="BH40" s="90"/>
      <c r="BI40" s="90"/>
      <c r="BJ40" s="90"/>
      <c r="BK40" s="90"/>
      <c r="BL40" s="90"/>
      <c r="BM40" s="90"/>
      <c r="BN40" s="90"/>
      <c r="BO40" s="90"/>
      <c r="BP40" s="90"/>
      <c r="BQ40" s="90"/>
      <c r="BR40" s="90"/>
      <c r="BS40" s="90"/>
      <c r="CH40" s="90"/>
      <c r="CI40" s="90"/>
      <c r="CJ40" s="90"/>
      <c r="CK40" s="90"/>
      <c r="CL40" s="90"/>
      <c r="CM40" s="90"/>
    </row>
    <row r="41" spans="1:91" s="40" customFormat="1" ht="49.5" customHeight="1" x14ac:dyDescent="0.15">
      <c r="A41" s="26"/>
      <c r="B41" s="27"/>
      <c r="C41" s="198"/>
      <c r="D41" s="56"/>
      <c r="E41" s="65"/>
      <c r="F41" s="57"/>
      <c r="G41" s="58"/>
      <c r="H41" s="56"/>
      <c r="I41" s="57"/>
      <c r="J41" s="57"/>
      <c r="K41" s="57"/>
      <c r="L41" s="57"/>
      <c r="M41" s="57"/>
      <c r="N41" s="57"/>
      <c r="O41" s="57"/>
      <c r="P41" s="58"/>
      <c r="Q41" s="56"/>
      <c r="R41" s="59"/>
      <c r="S41" s="59"/>
      <c r="T41" s="58"/>
      <c r="U41" s="218"/>
      <c r="V41" s="219"/>
      <c r="W41" s="219"/>
      <c r="X41" s="214"/>
      <c r="Y41" s="219"/>
      <c r="Z41" s="219"/>
      <c r="AA41" s="412"/>
      <c r="AB41" s="410"/>
      <c r="AC41" s="411"/>
      <c r="AD41" s="411"/>
      <c r="AE41" s="214"/>
      <c r="AF41" s="216" t="s">
        <v>149</v>
      </c>
      <c r="AG41" s="216" t="s">
        <v>323</v>
      </c>
      <c r="AH41" s="216"/>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90"/>
      <c r="BH41" s="90"/>
      <c r="BI41" s="90"/>
      <c r="BJ41" s="90"/>
      <c r="BK41" s="90"/>
      <c r="BL41" s="90"/>
      <c r="BM41" s="90"/>
      <c r="BN41" s="90"/>
      <c r="BO41" s="90"/>
      <c r="BP41" s="90"/>
      <c r="BQ41" s="90"/>
      <c r="BR41" s="90"/>
      <c r="BS41" s="90"/>
      <c r="CH41" s="90"/>
      <c r="CI41" s="90"/>
      <c r="CJ41" s="90"/>
      <c r="CK41" s="90"/>
      <c r="CL41" s="90"/>
      <c r="CM41" s="90"/>
    </row>
    <row r="42" spans="1:91" s="40" customFormat="1" ht="12.75" customHeight="1" x14ac:dyDescent="0.15">
      <c r="A42" s="27">
        <v>5</v>
      </c>
      <c r="B42" s="27"/>
      <c r="C42" s="42"/>
      <c r="D42" s="43"/>
      <c r="E42" s="64" t="s">
        <v>151</v>
      </c>
      <c r="F42" s="45"/>
      <c r="G42" s="45"/>
      <c r="H42" s="43"/>
      <c r="I42" s="45"/>
      <c r="J42" s="45"/>
      <c r="K42" s="45"/>
      <c r="L42" s="45"/>
      <c r="M42" s="45"/>
      <c r="N42" s="45"/>
      <c r="O42" s="45"/>
      <c r="P42" s="46"/>
      <c r="Q42" s="45"/>
      <c r="R42" s="47"/>
      <c r="S42" s="47"/>
      <c r="T42" s="14"/>
      <c r="U42" s="218"/>
      <c r="V42" s="219"/>
      <c r="W42" s="219"/>
      <c r="X42" s="214"/>
      <c r="Y42" s="219"/>
      <c r="Z42" s="219"/>
      <c r="AA42" s="412"/>
      <c r="AB42" s="410"/>
      <c r="AC42" s="411"/>
      <c r="AD42" s="411"/>
      <c r="AE42" s="214"/>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90"/>
      <c r="BH42" s="90"/>
      <c r="BI42" s="90"/>
      <c r="BJ42" s="90"/>
      <c r="BK42" s="90"/>
      <c r="BL42" s="90"/>
      <c r="BM42" s="90"/>
      <c r="BN42" s="90"/>
      <c r="BO42" s="90"/>
      <c r="CH42" s="90"/>
      <c r="CI42" s="90"/>
      <c r="CJ42" s="90"/>
      <c r="CK42" s="90"/>
      <c r="CL42" s="90"/>
      <c r="CM42" s="90"/>
    </row>
    <row r="43" spans="1:91" s="40" customFormat="1" ht="16.5" customHeight="1" x14ac:dyDescent="0.15">
      <c r="A43" s="48" t="s">
        <v>535</v>
      </c>
      <c r="B43" s="32" t="s">
        <v>431</v>
      </c>
      <c r="C43" s="49" t="s">
        <v>245</v>
      </c>
      <c r="D43" s="50"/>
      <c r="E43" s="71"/>
      <c r="F43" s="40" t="str">
        <f>IF(E43="","",MATCH(E43,AF43:BB43,0))</f>
        <v/>
      </c>
      <c r="H43" s="50"/>
      <c r="P43" s="54"/>
      <c r="R43" s="53" t="str">
        <f>IF(F43="","",INDEX(AF44:BB44,1,F43))</f>
        <v/>
      </c>
      <c r="S43" s="29" t="str">
        <f>IF(R43="","",IF(R43="無記号","",R43))</f>
        <v/>
      </c>
      <c r="T43" s="15"/>
      <c r="U43" s="218"/>
      <c r="V43" s="219"/>
      <c r="W43" s="219"/>
      <c r="X43" s="214"/>
      <c r="Y43" s="219"/>
      <c r="Z43" s="219"/>
      <c r="AA43" s="412"/>
      <c r="AB43" s="410"/>
      <c r="AC43" s="411"/>
      <c r="AD43" s="411"/>
      <c r="AE43" s="214"/>
      <c r="AF43" s="216" t="s">
        <v>123</v>
      </c>
      <c r="AG43" s="216" t="s">
        <v>124</v>
      </c>
      <c r="AH43" s="216" t="s">
        <v>125</v>
      </c>
      <c r="AI43" s="216" t="s">
        <v>126</v>
      </c>
      <c r="AJ43" s="216" t="s">
        <v>127</v>
      </c>
      <c r="AK43" s="216" t="s">
        <v>128</v>
      </c>
      <c r="AL43" s="216" t="s">
        <v>129</v>
      </c>
      <c r="AM43" s="216" t="s">
        <v>130</v>
      </c>
      <c r="AN43" s="216" t="s">
        <v>131</v>
      </c>
      <c r="AO43" s="216" t="s">
        <v>132</v>
      </c>
      <c r="AP43" s="216" t="s">
        <v>133</v>
      </c>
      <c r="AQ43" s="216"/>
      <c r="AR43" s="216"/>
      <c r="AS43" s="216"/>
      <c r="AT43" s="216"/>
      <c r="AU43" s="216"/>
      <c r="AV43" s="216"/>
      <c r="AW43" s="216"/>
      <c r="AX43" s="216"/>
      <c r="AY43" s="216"/>
      <c r="AZ43" s="216"/>
      <c r="BA43" s="216"/>
      <c r="BB43" s="216"/>
      <c r="BC43" s="216"/>
      <c r="BD43" s="216"/>
      <c r="BE43" s="216"/>
      <c r="BF43" s="216"/>
      <c r="BG43" s="90"/>
      <c r="BH43" s="90"/>
      <c r="BI43" s="90"/>
      <c r="BJ43" s="90"/>
      <c r="BK43" s="90"/>
      <c r="BL43" s="90"/>
      <c r="BM43" s="90"/>
      <c r="BN43" s="90"/>
      <c r="BO43" s="90"/>
      <c r="CH43" s="90"/>
      <c r="CI43" s="90"/>
      <c r="CJ43" s="90"/>
      <c r="CK43" s="90"/>
      <c r="CL43" s="90"/>
      <c r="CM43" s="90"/>
    </row>
    <row r="44" spans="1:91" s="40" customFormat="1" ht="43.5" customHeight="1" x14ac:dyDescent="0.15">
      <c r="A44" s="26"/>
      <c r="B44" s="27"/>
      <c r="C44" s="55"/>
      <c r="D44" s="56"/>
      <c r="E44" s="189" t="str">
        <f>IF(R44="","",IF(AND(R44&gt;8,S40=""),$AA$44,""))</f>
        <v/>
      </c>
      <c r="F44" s="57"/>
      <c r="G44" s="57"/>
      <c r="H44" s="56"/>
      <c r="I44" s="57"/>
      <c r="J44" s="57"/>
      <c r="K44" s="57"/>
      <c r="L44" s="57"/>
      <c r="M44" s="57"/>
      <c r="N44" s="57"/>
      <c r="O44" s="57"/>
      <c r="P44" s="58"/>
      <c r="Q44" s="57"/>
      <c r="R44" s="213" t="str">
        <f>IF(R43="","",VALUE(R43))</f>
        <v/>
      </c>
      <c r="S44" s="59"/>
      <c r="T44" s="13"/>
      <c r="U44" s="218"/>
      <c r="V44" s="219"/>
      <c r="W44" s="219"/>
      <c r="X44" s="214"/>
      <c r="Y44" s="219"/>
      <c r="Z44" s="219"/>
      <c r="AA44" s="412" t="s">
        <v>536</v>
      </c>
      <c r="AB44" s="410"/>
      <c r="AC44" s="411"/>
      <c r="AD44" s="411"/>
      <c r="AE44" s="214"/>
      <c r="AF44" s="217" t="s">
        <v>575</v>
      </c>
      <c r="AG44" s="217" t="s">
        <v>576</v>
      </c>
      <c r="AH44" s="217" t="s">
        <v>103</v>
      </c>
      <c r="AI44" s="217" t="s">
        <v>104</v>
      </c>
      <c r="AJ44" s="217" t="s">
        <v>106</v>
      </c>
      <c r="AK44" s="217" t="s">
        <v>108</v>
      </c>
      <c r="AL44" s="217" t="s">
        <v>110</v>
      </c>
      <c r="AM44" s="217" t="s">
        <v>112</v>
      </c>
      <c r="AN44" s="217" t="s">
        <v>114</v>
      </c>
      <c r="AO44" s="217" t="s">
        <v>116</v>
      </c>
      <c r="AP44" s="217" t="s">
        <v>118</v>
      </c>
      <c r="AQ44" s="217"/>
      <c r="AR44" s="217"/>
      <c r="AS44" s="217"/>
      <c r="AT44" s="217"/>
      <c r="AU44" s="217"/>
      <c r="AV44" s="217"/>
      <c r="AW44" s="217"/>
      <c r="AX44" s="217"/>
      <c r="AY44" s="217"/>
      <c r="AZ44" s="217"/>
      <c r="BA44" s="217"/>
      <c r="BB44" s="217"/>
      <c r="BC44" s="294"/>
      <c r="BD44" s="216"/>
      <c r="BE44" s="216"/>
      <c r="BF44" s="216"/>
      <c r="BG44" s="90"/>
      <c r="BH44" s="90"/>
      <c r="BI44" s="90"/>
      <c r="BJ44" s="90"/>
      <c r="BK44" s="90"/>
      <c r="BL44" s="90"/>
      <c r="BM44" s="90"/>
      <c r="BN44" s="90"/>
      <c r="BO44" s="90"/>
      <c r="CH44" s="90"/>
      <c r="CI44" s="90"/>
      <c r="CJ44" s="90"/>
      <c r="CK44" s="90"/>
      <c r="CL44" s="90"/>
      <c r="CM44" s="90"/>
    </row>
    <row r="45" spans="1:91" s="40" customFormat="1" ht="12.75" customHeight="1" x14ac:dyDescent="0.15">
      <c r="A45" s="27">
        <v>6</v>
      </c>
      <c r="B45" s="27"/>
      <c r="C45" s="42"/>
      <c r="D45" s="43"/>
      <c r="E45" s="64" t="s">
        <v>151</v>
      </c>
      <c r="F45" s="45"/>
      <c r="G45" s="45"/>
      <c r="H45" s="43"/>
      <c r="I45" s="45"/>
      <c r="J45" s="45"/>
      <c r="K45" s="45"/>
      <c r="L45" s="45"/>
      <c r="M45" s="45"/>
      <c r="N45" s="45"/>
      <c r="O45" s="45"/>
      <c r="P45" s="46"/>
      <c r="Q45" s="45"/>
      <c r="R45" s="47"/>
      <c r="S45" s="47"/>
      <c r="T45" s="14"/>
      <c r="U45" s="218"/>
      <c r="V45" s="219"/>
      <c r="W45" s="219"/>
      <c r="X45" s="214"/>
      <c r="Y45" s="219"/>
      <c r="Z45" s="219"/>
      <c r="AA45" s="412"/>
      <c r="AB45" s="410"/>
      <c r="AC45" s="411"/>
      <c r="AD45" s="411"/>
      <c r="AE45" s="214"/>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6"/>
      <c r="BD45" s="216"/>
      <c r="BE45" s="216"/>
      <c r="BF45" s="216"/>
      <c r="BG45" s="90"/>
      <c r="BH45" s="90"/>
      <c r="BI45" s="90"/>
      <c r="BJ45" s="90"/>
      <c r="BK45" s="90"/>
      <c r="BL45" s="90"/>
      <c r="BM45" s="90"/>
      <c r="BN45" s="90"/>
      <c r="BO45" s="90"/>
      <c r="BP45" s="90"/>
      <c r="BQ45" s="90"/>
      <c r="BR45" s="90"/>
      <c r="BS45" s="90"/>
      <c r="CH45" s="90"/>
      <c r="CI45" s="90"/>
      <c r="CJ45" s="90"/>
      <c r="CK45" s="90"/>
      <c r="CL45" s="90"/>
      <c r="CM45" s="90"/>
    </row>
    <row r="46" spans="1:91" s="40" customFormat="1" ht="16.5" customHeight="1" x14ac:dyDescent="0.15">
      <c r="A46" s="48" t="s">
        <v>460</v>
      </c>
      <c r="B46" s="32" t="s">
        <v>432</v>
      </c>
      <c r="C46" s="49" t="s">
        <v>247</v>
      </c>
      <c r="D46" s="50"/>
      <c r="E46" s="71"/>
      <c r="F46" s="40" t="str">
        <f>IF(E46="","",MATCH(E46,AF46:BB46,0))</f>
        <v/>
      </c>
      <c r="H46" s="50"/>
      <c r="K46" s="245"/>
      <c r="P46" s="54"/>
      <c r="R46" s="53" t="str">
        <f>IF(F46="","",INDEX(AF47:BB47,1,F46))</f>
        <v/>
      </c>
      <c r="S46" s="29" t="str">
        <f>IF(R46="","",IF(R46="無記号","",R46))</f>
        <v/>
      </c>
      <c r="T46" s="15"/>
      <c r="U46" s="218"/>
      <c r="V46" s="219"/>
      <c r="W46" s="219"/>
      <c r="X46" s="214"/>
      <c r="Y46" s="219"/>
      <c r="Z46" s="219"/>
      <c r="AA46" s="412"/>
      <c r="AB46" s="410"/>
      <c r="AC46" s="411"/>
      <c r="AD46" s="411"/>
      <c r="AE46" s="214"/>
      <c r="AF46" s="216" t="s">
        <v>433</v>
      </c>
      <c r="AG46" s="216" t="s">
        <v>299</v>
      </c>
      <c r="AH46" s="216" t="s">
        <v>434</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90"/>
      <c r="BH46" s="90"/>
      <c r="BI46" s="90"/>
      <c r="BJ46" s="90"/>
      <c r="BK46" s="90"/>
      <c r="BL46" s="90"/>
      <c r="BM46" s="90"/>
      <c r="BN46" s="90"/>
      <c r="BO46" s="90"/>
      <c r="BP46" s="90"/>
      <c r="BQ46" s="90"/>
      <c r="BR46" s="90"/>
      <c r="BS46" s="90"/>
      <c r="CH46" s="90"/>
      <c r="CI46" s="90"/>
      <c r="CJ46" s="90"/>
      <c r="CK46" s="90"/>
      <c r="CL46" s="90"/>
      <c r="CM46" s="90"/>
    </row>
    <row r="47" spans="1:91" s="40" customFormat="1" ht="24.75" customHeight="1" x14ac:dyDescent="0.15">
      <c r="A47" s="26"/>
      <c r="B47" s="27"/>
      <c r="C47" s="55"/>
      <c r="D47" s="56"/>
      <c r="E47" s="67"/>
      <c r="F47" s="57"/>
      <c r="G47" s="57"/>
      <c r="H47" s="56"/>
      <c r="I47" s="57"/>
      <c r="J47" s="57"/>
      <c r="K47" s="245"/>
      <c r="L47" s="57"/>
      <c r="M47" s="57"/>
      <c r="N47" s="57"/>
      <c r="O47" s="57"/>
      <c r="P47" s="58"/>
      <c r="Q47" s="57"/>
      <c r="R47" s="59"/>
      <c r="S47" s="59"/>
      <c r="T47" s="13"/>
      <c r="U47" s="218"/>
      <c r="V47" s="219"/>
      <c r="W47" s="219"/>
      <c r="X47" s="214"/>
      <c r="Y47" s="219"/>
      <c r="Z47" s="219"/>
      <c r="AA47" s="412" t="s">
        <v>577</v>
      </c>
      <c r="AB47" s="410" t="s">
        <v>364</v>
      </c>
      <c r="AC47" s="90"/>
      <c r="AD47" s="411"/>
      <c r="AE47" s="214"/>
      <c r="AF47" s="217" t="s">
        <v>555</v>
      </c>
      <c r="AG47" s="217" t="s">
        <v>546</v>
      </c>
      <c r="AH47" s="217" t="s">
        <v>89</v>
      </c>
      <c r="AI47" s="216"/>
      <c r="AJ47" s="216"/>
      <c r="AK47" s="216"/>
      <c r="AL47" s="216"/>
      <c r="AM47" s="216"/>
      <c r="AN47" s="90"/>
      <c r="AO47" s="90"/>
      <c r="AP47" s="90"/>
      <c r="AQ47" s="90"/>
      <c r="AR47" s="90"/>
      <c r="AS47" s="90"/>
      <c r="AT47" s="90"/>
      <c r="AU47" s="216"/>
      <c r="AV47" s="90"/>
      <c r="AW47" s="90"/>
      <c r="AX47" s="90"/>
      <c r="AY47" s="216"/>
      <c r="AZ47" s="216"/>
      <c r="BA47" s="216"/>
      <c r="BB47" s="216"/>
      <c r="BC47" s="216"/>
      <c r="BD47" s="216"/>
      <c r="BE47" s="216"/>
      <c r="BF47" s="216"/>
      <c r="BG47" s="90"/>
      <c r="BH47" s="90"/>
      <c r="BI47" s="90"/>
      <c r="BJ47" s="90"/>
      <c r="BK47" s="90"/>
      <c r="BL47" s="90"/>
      <c r="BM47" s="90"/>
      <c r="BN47" s="90"/>
      <c r="BO47" s="90"/>
      <c r="BP47" s="90"/>
      <c r="BQ47" s="90"/>
      <c r="BR47" s="90"/>
      <c r="BS47" s="90"/>
      <c r="CH47" s="90"/>
      <c r="CI47" s="90"/>
      <c r="CJ47" s="90"/>
      <c r="CK47" s="90"/>
      <c r="CL47" s="90"/>
      <c r="CM47" s="90"/>
    </row>
    <row r="48" spans="1:91" s="40" customFormat="1" ht="12.75" hidden="1" customHeight="1" x14ac:dyDescent="0.15">
      <c r="A48" s="27">
        <v>5</v>
      </c>
      <c r="B48" s="27"/>
      <c r="C48" s="42"/>
      <c r="D48" s="43"/>
      <c r="E48" s="44" t="s">
        <v>150</v>
      </c>
      <c r="F48" s="45"/>
      <c r="G48" s="45"/>
      <c r="H48" s="43"/>
      <c r="I48" s="45"/>
      <c r="J48" s="45"/>
      <c r="K48" s="45"/>
      <c r="L48" s="238"/>
      <c r="M48" s="457" t="str">
        <f>IF(R46="B",$AA$49,"")</f>
        <v/>
      </c>
      <c r="N48" s="457"/>
      <c r="O48" s="457"/>
      <c r="P48" s="458"/>
      <c r="Q48" s="45"/>
      <c r="R48" s="47"/>
      <c r="S48" s="47"/>
      <c r="T48" s="14"/>
      <c r="U48" s="218"/>
      <c r="V48" s="219"/>
      <c r="W48" s="219"/>
      <c r="X48" s="214"/>
      <c r="Y48" s="219"/>
      <c r="Z48" s="219"/>
      <c r="AA48" s="412"/>
      <c r="AB48" s="410"/>
      <c r="AC48" s="411"/>
      <c r="AD48" s="411"/>
      <c r="AE48" s="214"/>
      <c r="AF48" s="217"/>
      <c r="AG48" s="217"/>
      <c r="AH48" s="217"/>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c r="CL48" s="90"/>
      <c r="CM48" s="90"/>
    </row>
    <row r="49" spans="1:91" s="40" customFormat="1" ht="16.5" hidden="1" customHeight="1" x14ac:dyDescent="0.15">
      <c r="A49" s="212" t="s">
        <v>460</v>
      </c>
      <c r="B49" s="32" t="s">
        <v>94</v>
      </c>
      <c r="C49" s="49" t="s">
        <v>248</v>
      </c>
      <c r="D49" s="50"/>
      <c r="E49" s="72"/>
      <c r="F49" s="40" t="str">
        <f>IF(E49="","",MATCH(E49,AF49:BB49,0))</f>
        <v/>
      </c>
      <c r="H49" s="50"/>
      <c r="M49" s="453" t="str">
        <f>IF(R7="10-",$AA$50,"")</f>
        <v/>
      </c>
      <c r="N49" s="453"/>
      <c r="O49" s="453"/>
      <c r="P49" s="454"/>
      <c r="R49" s="53" t="str">
        <f>IF(F49="","",INDEX(AF50:BB50,1,F49))</f>
        <v/>
      </c>
      <c r="S49" s="29" t="str">
        <f>IF(R49="","",IF(R49="無記号","",R49))</f>
        <v/>
      </c>
      <c r="T49" s="15"/>
      <c r="U49" s="218"/>
      <c r="V49" s="219"/>
      <c r="W49" s="219"/>
      <c r="X49" s="214"/>
      <c r="Y49" s="219"/>
      <c r="Z49" s="219"/>
      <c r="AA49" s="412" t="s">
        <v>423</v>
      </c>
      <c r="AB49" s="410"/>
      <c r="AC49" s="411"/>
      <c r="AD49" s="411"/>
      <c r="AE49" s="214"/>
      <c r="AF49" s="216" t="s">
        <v>282</v>
      </c>
      <c r="AG49" s="216" t="s">
        <v>308</v>
      </c>
      <c r="AH49" s="216" t="s">
        <v>158</v>
      </c>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90"/>
      <c r="BH49" s="90"/>
      <c r="BI49" s="90"/>
      <c r="BJ49" s="90"/>
      <c r="BK49" s="90"/>
      <c r="BL49" s="90"/>
      <c r="BM49" s="90"/>
      <c r="BN49" s="90"/>
      <c r="BO49" s="90"/>
      <c r="BP49" s="90"/>
      <c r="BQ49" s="90"/>
      <c r="BR49" s="90"/>
      <c r="BS49" s="90"/>
      <c r="BT49" s="90"/>
      <c r="BU49" s="90"/>
      <c r="BV49" s="90"/>
      <c r="BW49" s="90"/>
      <c r="BX49" s="90"/>
      <c r="BY49" s="90"/>
      <c r="BZ49" s="90"/>
      <c r="CA49" s="90"/>
      <c r="CB49" s="90"/>
      <c r="CC49" s="90"/>
      <c r="CD49" s="90"/>
      <c r="CE49" s="90"/>
      <c r="CF49" s="90"/>
      <c r="CG49" s="90"/>
      <c r="CH49" s="90"/>
      <c r="CI49" s="90"/>
      <c r="CJ49" s="90"/>
      <c r="CK49" s="90"/>
      <c r="CL49" s="90"/>
      <c r="CM49" s="90"/>
    </row>
    <row r="50" spans="1:91" s="40" customFormat="1" ht="35.25" hidden="1" customHeight="1" x14ac:dyDescent="0.15">
      <c r="A50" s="26"/>
      <c r="B50" s="27"/>
      <c r="C50" s="55"/>
      <c r="D50" s="56"/>
      <c r="E50" s="189" t="str">
        <f>IF(AND(R7="10-",R49="S"),$AB$50,IF(AND(R46="B",R49="S"),$AC$50,""))</f>
        <v/>
      </c>
      <c r="F50" s="57"/>
      <c r="G50" s="57"/>
      <c r="H50" s="56"/>
      <c r="I50" s="57"/>
      <c r="J50" s="57"/>
      <c r="K50" s="57"/>
      <c r="L50" s="57"/>
      <c r="M50" s="453"/>
      <c r="N50" s="453"/>
      <c r="O50" s="453"/>
      <c r="P50" s="454"/>
      <c r="Q50" s="57"/>
      <c r="R50" s="59"/>
      <c r="S50" s="59"/>
      <c r="T50" s="13"/>
      <c r="U50" s="218"/>
      <c r="V50" s="219"/>
      <c r="W50" s="219"/>
      <c r="X50" s="214"/>
      <c r="Y50" s="219"/>
      <c r="Z50" s="219"/>
      <c r="AA50" s="410" t="s">
        <v>425</v>
      </c>
      <c r="AB50" s="410" t="s">
        <v>383</v>
      </c>
      <c r="AC50" s="410" t="s">
        <v>424</v>
      </c>
      <c r="AD50" s="411"/>
      <c r="AE50" s="214"/>
      <c r="AF50" s="216" t="s">
        <v>149</v>
      </c>
      <c r="AG50" s="217" t="s">
        <v>323</v>
      </c>
      <c r="AH50" s="217" t="s">
        <v>443</v>
      </c>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c r="CL50" s="90"/>
      <c r="CM50" s="90"/>
    </row>
    <row r="51" spans="1:91" s="40" customFormat="1" ht="16.5" hidden="1" customHeight="1" x14ac:dyDescent="0.15">
      <c r="A51" s="26"/>
      <c r="B51" s="27"/>
      <c r="C51" s="41"/>
      <c r="E51" s="61"/>
      <c r="R51" s="29"/>
      <c r="S51" s="29"/>
      <c r="T51" s="1"/>
      <c r="U51" s="218"/>
      <c r="V51" s="219"/>
      <c r="W51" s="219"/>
      <c r="X51" s="214"/>
      <c r="Y51" s="219"/>
      <c r="Z51" s="219"/>
      <c r="AA51" s="412"/>
      <c r="AB51" s="410"/>
      <c r="AC51" s="411"/>
      <c r="AD51" s="411"/>
      <c r="AE51" s="214"/>
      <c r="AF51" s="216"/>
      <c r="AG51" s="217"/>
      <c r="AH51" s="217"/>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c r="CL51" s="90"/>
      <c r="CM51" s="90"/>
    </row>
    <row r="52" spans="1:91" s="40" customFormat="1" ht="16.5" hidden="1" customHeight="1" x14ac:dyDescent="0.15">
      <c r="A52" s="26"/>
      <c r="B52" s="27"/>
      <c r="C52" s="41"/>
      <c r="E52" s="61"/>
      <c r="R52" s="29" t="s">
        <v>153</v>
      </c>
      <c r="S52" s="29" t="str">
        <f>IF(AND(S64="",S67=""),"","-")</f>
        <v/>
      </c>
      <c r="T52" s="1"/>
      <c r="U52" s="218"/>
      <c r="V52" s="219"/>
      <c r="W52" s="219"/>
      <c r="X52" s="214"/>
      <c r="Y52" s="219"/>
      <c r="Z52" s="219"/>
      <c r="AA52" s="412"/>
      <c r="AB52" s="410"/>
      <c r="AC52" s="411"/>
      <c r="AD52" s="411"/>
      <c r="AE52" s="214"/>
      <c r="AF52" s="216"/>
      <c r="AG52" s="216"/>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90"/>
      <c r="BH52" s="90"/>
      <c r="BI52" s="90"/>
      <c r="BJ52" s="90"/>
      <c r="BK52" s="90"/>
      <c r="BL52" s="90"/>
      <c r="BM52" s="90"/>
      <c r="BN52" s="90"/>
      <c r="BO52" s="90"/>
      <c r="BP52" s="90"/>
      <c r="BQ52" s="90"/>
      <c r="BR52" s="90"/>
      <c r="BS52" s="90"/>
      <c r="BT52" s="90"/>
      <c r="BU52" s="90"/>
      <c r="BV52" s="90"/>
      <c r="BW52" s="90"/>
      <c r="BX52" s="90"/>
      <c r="BY52" s="90"/>
      <c r="BZ52" s="90"/>
      <c r="CA52" s="90"/>
      <c r="CB52" s="90"/>
      <c r="CC52" s="90"/>
      <c r="CD52" s="90"/>
      <c r="CE52" s="90"/>
      <c r="CF52" s="90"/>
      <c r="CG52" s="90"/>
      <c r="CH52" s="90"/>
      <c r="CI52" s="90"/>
      <c r="CJ52" s="90"/>
      <c r="CK52" s="90"/>
      <c r="CL52" s="90"/>
      <c r="CM52" s="90"/>
    </row>
    <row r="53" spans="1:91" s="40" customFormat="1" ht="16.5" hidden="1" customHeight="1" x14ac:dyDescent="0.15">
      <c r="A53" s="26"/>
      <c r="B53" s="27"/>
      <c r="C53" s="41"/>
      <c r="R53" s="29"/>
      <c r="S53" s="29"/>
      <c r="T53" s="1"/>
      <c r="U53" s="218"/>
      <c r="V53" s="219"/>
      <c r="W53" s="219"/>
      <c r="X53" s="214"/>
      <c r="Y53" s="219"/>
      <c r="Z53" s="219"/>
      <c r="AA53" s="412"/>
      <c r="AB53" s="412"/>
      <c r="AC53" s="411"/>
      <c r="AD53" s="411"/>
      <c r="AE53" s="214"/>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90"/>
      <c r="BH53" s="90"/>
      <c r="BI53" s="90"/>
      <c r="BJ53" s="90"/>
      <c r="BK53" s="90"/>
      <c r="BL53" s="90"/>
      <c r="BM53" s="90"/>
      <c r="BN53" s="90"/>
      <c r="BO53" s="90"/>
      <c r="BP53" s="90"/>
      <c r="BQ53" s="90"/>
      <c r="BR53" s="90"/>
      <c r="BS53" s="90"/>
      <c r="BT53" s="90"/>
      <c r="BU53" s="90"/>
      <c r="BV53" s="90"/>
      <c r="BW53" s="90"/>
      <c r="BX53" s="90"/>
      <c r="BY53" s="90"/>
      <c r="BZ53" s="90"/>
      <c r="CA53" s="90"/>
      <c r="CB53" s="90"/>
      <c r="CC53" s="90"/>
      <c r="CD53" s="90"/>
      <c r="CE53" s="90"/>
      <c r="CF53" s="90"/>
      <c r="CG53" s="90"/>
      <c r="CH53" s="90"/>
      <c r="CI53" s="90"/>
      <c r="CJ53" s="90"/>
      <c r="CK53" s="90"/>
      <c r="CL53" s="90"/>
      <c r="CM53" s="90"/>
    </row>
    <row r="54" spans="1:91" s="40" customFormat="1" ht="12.75" hidden="1" customHeight="1" x14ac:dyDescent="0.15">
      <c r="A54" s="27">
        <v>6</v>
      </c>
      <c r="B54" s="27"/>
      <c r="C54" s="42"/>
      <c r="D54" s="43"/>
      <c r="E54" s="64" t="s">
        <v>151</v>
      </c>
      <c r="F54" s="45"/>
      <c r="G54" s="45"/>
      <c r="H54" s="43"/>
      <c r="I54" s="45"/>
      <c r="J54" s="45"/>
      <c r="K54" s="45"/>
      <c r="L54" s="45"/>
      <c r="M54" s="45"/>
      <c r="N54" s="45"/>
      <c r="O54" s="45"/>
      <c r="P54" s="46"/>
      <c r="Q54" s="45"/>
      <c r="R54" s="47"/>
      <c r="S54" s="47"/>
      <c r="T54" s="14"/>
      <c r="U54" s="218"/>
      <c r="V54" s="219"/>
      <c r="W54" s="219"/>
      <c r="X54" s="214"/>
      <c r="Y54" s="219"/>
      <c r="Z54" s="219"/>
      <c r="AA54" s="412"/>
      <c r="AB54" s="412"/>
      <c r="AC54" s="411"/>
      <c r="AD54" s="411"/>
      <c r="AE54" s="214"/>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90"/>
      <c r="BH54" s="90"/>
      <c r="BI54" s="90"/>
      <c r="BJ54" s="90"/>
      <c r="BK54" s="90"/>
      <c r="BL54" s="90"/>
      <c r="BM54" s="90"/>
      <c r="BN54" s="90"/>
      <c r="BO54" s="90"/>
      <c r="BP54" s="90"/>
      <c r="BQ54" s="90"/>
      <c r="BR54" s="90"/>
      <c r="BS54" s="90"/>
      <c r="BT54" s="90"/>
      <c r="BU54" s="90"/>
      <c r="BV54" s="90"/>
      <c r="BW54" s="90"/>
      <c r="BX54" s="90"/>
      <c r="BY54" s="90"/>
      <c r="BZ54" s="90"/>
      <c r="CA54" s="90"/>
      <c r="CB54" s="90"/>
      <c r="CC54" s="90"/>
      <c r="CD54" s="90"/>
      <c r="CE54" s="90"/>
      <c r="CF54" s="90"/>
      <c r="CG54" s="90"/>
      <c r="CH54" s="90"/>
      <c r="CI54" s="90"/>
      <c r="CJ54" s="90"/>
      <c r="CK54" s="90"/>
      <c r="CL54" s="90"/>
      <c r="CM54" s="90"/>
    </row>
    <row r="55" spans="1:91" s="40" customFormat="1" ht="16.5" hidden="1" customHeight="1" x14ac:dyDescent="0.15">
      <c r="A55" s="48" t="s">
        <v>460</v>
      </c>
      <c r="B55" s="32" t="s">
        <v>95</v>
      </c>
      <c r="C55" s="49" t="s">
        <v>246</v>
      </c>
      <c r="D55" s="50"/>
      <c r="E55" s="205"/>
      <c r="F55" s="40" t="str">
        <f>IF(E55="","",MATCH(E55,AF55:BB55,0))</f>
        <v/>
      </c>
      <c r="H55" s="50"/>
      <c r="P55" s="54"/>
      <c r="R55" s="53" t="str">
        <f>IF(F55="","",INDEX(AF56:BB56,1,F55))</f>
        <v/>
      </c>
      <c r="S55" s="29" t="str">
        <f>IF(R55="","",IF(R55="無記号","",R55))</f>
        <v/>
      </c>
      <c r="T55" s="15"/>
      <c r="U55" s="218"/>
      <c r="V55" s="219"/>
      <c r="W55" s="219"/>
      <c r="X55" s="214"/>
      <c r="Y55" s="219"/>
      <c r="Z55" s="219"/>
      <c r="AA55" s="412"/>
      <c r="AB55" s="412"/>
      <c r="AC55" s="411"/>
      <c r="AD55" s="411"/>
      <c r="AE55" s="214"/>
      <c r="AF55" s="216" t="s">
        <v>134</v>
      </c>
      <c r="AG55" s="216" t="s">
        <v>135</v>
      </c>
      <c r="AH55" s="216" t="s">
        <v>136</v>
      </c>
      <c r="AI55" s="216" t="s">
        <v>137</v>
      </c>
      <c r="AJ55" s="216" t="s">
        <v>138</v>
      </c>
      <c r="AK55" s="216" t="s">
        <v>139</v>
      </c>
      <c r="AL55" s="216" t="s">
        <v>140</v>
      </c>
      <c r="AM55" s="216" t="s">
        <v>141</v>
      </c>
      <c r="AN55" s="216" t="s">
        <v>142</v>
      </c>
      <c r="AO55" s="216" t="s">
        <v>143</v>
      </c>
      <c r="AP55" s="216" t="s">
        <v>144</v>
      </c>
      <c r="AQ55" s="216" t="s">
        <v>145</v>
      </c>
      <c r="AR55" s="216" t="s">
        <v>146</v>
      </c>
      <c r="AS55" s="216" t="s">
        <v>147</v>
      </c>
      <c r="AT55" s="216" t="s">
        <v>148</v>
      </c>
      <c r="AU55" s="216" t="s">
        <v>272</v>
      </c>
      <c r="AV55" s="216"/>
      <c r="AW55" s="216"/>
      <c r="AX55" s="216"/>
      <c r="AY55" s="216"/>
      <c r="AZ55" s="216"/>
      <c r="BA55" s="216"/>
      <c r="BB55" s="216"/>
      <c r="BC55" s="216"/>
      <c r="BD55" s="216"/>
      <c r="BE55" s="216"/>
      <c r="BF55" s="216"/>
      <c r="BG55" s="90"/>
      <c r="BH55" s="90"/>
      <c r="BI55" s="90"/>
      <c r="BJ55" s="90"/>
      <c r="BK55" s="90"/>
      <c r="BL55" s="90"/>
      <c r="BM55" s="90"/>
      <c r="BN55" s="90"/>
      <c r="BO55" s="90"/>
      <c r="BP55" s="90"/>
      <c r="BQ55" s="90"/>
      <c r="BR55" s="90"/>
      <c r="BS55" s="90"/>
      <c r="BT55" s="90"/>
      <c r="BU55" s="90"/>
      <c r="BV55" s="90"/>
      <c r="BW55" s="90"/>
      <c r="BX55" s="90"/>
      <c r="BY55" s="90"/>
      <c r="BZ55" s="90"/>
      <c r="CA55" s="90"/>
      <c r="CB55" s="90"/>
      <c r="CC55" s="90"/>
      <c r="CD55" s="90"/>
      <c r="CE55" s="90"/>
      <c r="CF55" s="90"/>
      <c r="CG55" s="90"/>
      <c r="CH55" s="90"/>
      <c r="CI55" s="90"/>
      <c r="CJ55" s="90"/>
      <c r="CK55" s="90"/>
      <c r="CL55" s="90"/>
      <c r="CM55" s="90"/>
    </row>
    <row r="56" spans="1:91" s="40" customFormat="1" ht="204.75" hidden="1" customHeight="1" x14ac:dyDescent="0.15">
      <c r="A56" s="48" t="s">
        <v>306</v>
      </c>
      <c r="B56" s="27"/>
      <c r="C56" s="55"/>
      <c r="D56" s="56"/>
      <c r="E56" s="66"/>
      <c r="F56" s="57"/>
      <c r="G56" s="57"/>
      <c r="H56" s="56"/>
      <c r="I56" s="57"/>
      <c r="J56" s="57"/>
      <c r="K56" s="57"/>
      <c r="L56" s="57"/>
      <c r="M56" s="57"/>
      <c r="N56" s="57"/>
      <c r="O56" s="57"/>
      <c r="P56" s="58"/>
      <c r="Q56" s="57"/>
      <c r="R56" s="59"/>
      <c r="S56" s="59"/>
      <c r="T56" s="13"/>
      <c r="U56" s="218"/>
      <c r="V56" s="219"/>
      <c r="W56" s="219"/>
      <c r="X56" s="214"/>
      <c r="Y56" s="219"/>
      <c r="Z56" s="219"/>
      <c r="AA56" s="412"/>
      <c r="AB56" s="412"/>
      <c r="AC56" s="411"/>
      <c r="AD56" s="411"/>
      <c r="AE56" s="214"/>
      <c r="AF56" s="217" t="s">
        <v>470</v>
      </c>
      <c r="AG56" s="217" t="s">
        <v>471</v>
      </c>
      <c r="AH56" s="217" t="s">
        <v>472</v>
      </c>
      <c r="AI56" s="217" t="s">
        <v>473</v>
      </c>
      <c r="AJ56" s="217" t="s">
        <v>547</v>
      </c>
      <c r="AK56" s="217" t="s">
        <v>548</v>
      </c>
      <c r="AL56" s="217" t="s">
        <v>549</v>
      </c>
      <c r="AM56" s="217" t="s">
        <v>550</v>
      </c>
      <c r="AN56" s="217" t="s">
        <v>474</v>
      </c>
      <c r="AO56" s="217" t="s">
        <v>475</v>
      </c>
      <c r="AP56" s="217" t="s">
        <v>476</v>
      </c>
      <c r="AQ56" s="217" t="s">
        <v>551</v>
      </c>
      <c r="AR56" s="217" t="s">
        <v>552</v>
      </c>
      <c r="AS56" s="217" t="s">
        <v>553</v>
      </c>
      <c r="AT56" s="217" t="s">
        <v>554</v>
      </c>
      <c r="AU56" s="217" t="s">
        <v>94</v>
      </c>
      <c r="AV56" s="216"/>
      <c r="AW56" s="216"/>
      <c r="AX56" s="216"/>
      <c r="AY56" s="216"/>
      <c r="AZ56" s="216"/>
      <c r="BA56" s="216"/>
      <c r="BB56" s="216"/>
      <c r="BC56" s="216"/>
      <c r="BD56" s="216"/>
      <c r="BE56" s="216"/>
      <c r="BF56" s="216"/>
      <c r="BG56" s="90"/>
      <c r="BH56" s="90"/>
      <c r="BI56" s="90"/>
      <c r="BJ56" s="90"/>
      <c r="BK56" s="90"/>
      <c r="BL56" s="90"/>
      <c r="BM56" s="90"/>
      <c r="BN56" s="90"/>
      <c r="BO56" s="90"/>
      <c r="BP56" s="90"/>
      <c r="BQ56" s="90"/>
      <c r="BR56" s="90"/>
      <c r="BS56" s="90"/>
      <c r="BT56" s="90"/>
      <c r="BU56" s="90"/>
      <c r="BV56" s="90"/>
      <c r="BW56" s="90"/>
      <c r="BX56" s="90"/>
      <c r="BY56" s="90"/>
      <c r="BZ56" s="90"/>
      <c r="CA56" s="90"/>
      <c r="CB56" s="90"/>
      <c r="CC56" s="90"/>
      <c r="CD56" s="90"/>
      <c r="CE56" s="90"/>
      <c r="CF56" s="90"/>
      <c r="CG56" s="90"/>
      <c r="CH56" s="90"/>
      <c r="CI56" s="90"/>
      <c r="CJ56" s="90"/>
      <c r="CK56" s="90"/>
      <c r="CL56" s="90"/>
      <c r="CM56" s="90"/>
    </row>
    <row r="57" spans="1:91" s="40" customFormat="1" ht="16.5" hidden="1" customHeight="1" x14ac:dyDescent="0.15">
      <c r="A57" s="27">
        <v>6</v>
      </c>
      <c r="B57" s="27"/>
      <c r="C57" s="42"/>
      <c r="D57" s="43"/>
      <c r="E57" s="44"/>
      <c r="F57" s="45"/>
      <c r="G57" s="46"/>
      <c r="H57" s="43"/>
      <c r="I57" s="45"/>
      <c r="J57" s="45"/>
      <c r="K57" s="45"/>
      <c r="L57" s="45"/>
      <c r="M57" s="45"/>
      <c r="N57" s="45"/>
      <c r="O57" s="45"/>
      <c r="P57" s="46"/>
      <c r="Q57" s="43"/>
      <c r="R57" s="47"/>
      <c r="S57" s="47"/>
      <c r="T57" s="14"/>
      <c r="U57" s="218"/>
      <c r="V57" s="219"/>
      <c r="W57" s="219"/>
      <c r="X57" s="214"/>
      <c r="Y57" s="219"/>
      <c r="Z57" s="219"/>
      <c r="AA57" s="412"/>
      <c r="AB57" s="412"/>
      <c r="AC57" s="411"/>
      <c r="AD57" s="411"/>
      <c r="AE57" s="214"/>
      <c r="AF57" s="217"/>
      <c r="AG57" s="217"/>
      <c r="AH57" s="217"/>
      <c r="AI57" s="217"/>
      <c r="AJ57" s="217"/>
      <c r="AK57" s="217"/>
      <c r="AL57" s="217"/>
      <c r="AM57" s="217"/>
      <c r="AN57" s="217"/>
      <c r="AO57" s="217"/>
      <c r="AP57" s="217"/>
      <c r="AQ57" s="217"/>
      <c r="AR57" s="217"/>
      <c r="AS57" s="217"/>
      <c r="AT57" s="217"/>
      <c r="AU57" s="217"/>
      <c r="AV57" s="216"/>
      <c r="AW57" s="216"/>
      <c r="AX57" s="216"/>
      <c r="AY57" s="216"/>
      <c r="AZ57" s="216"/>
      <c r="BA57" s="216"/>
      <c r="BB57" s="216"/>
      <c r="BC57" s="216"/>
      <c r="BD57" s="216"/>
      <c r="BE57" s="216"/>
      <c r="BF57" s="216"/>
      <c r="BG57" s="90"/>
      <c r="BH57" s="90"/>
      <c r="BI57" s="90"/>
      <c r="BJ57" s="90"/>
      <c r="BK57" s="90"/>
      <c r="BL57" s="90"/>
      <c r="BM57" s="90"/>
      <c r="BN57" s="90"/>
      <c r="BO57" s="90"/>
      <c r="BP57" s="90"/>
      <c r="BQ57" s="90"/>
      <c r="BR57" s="90"/>
      <c r="BS57" s="90"/>
      <c r="BT57" s="90"/>
      <c r="BU57" s="90"/>
      <c r="BV57" s="90"/>
      <c r="BW57" s="90"/>
      <c r="BX57" s="90"/>
      <c r="BY57" s="90"/>
      <c r="BZ57" s="90"/>
      <c r="CA57" s="90"/>
      <c r="CB57" s="90"/>
      <c r="CC57" s="90"/>
      <c r="CD57" s="90"/>
      <c r="CE57" s="90"/>
      <c r="CF57" s="90"/>
      <c r="CG57" s="90"/>
      <c r="CH57" s="90"/>
      <c r="CI57" s="90"/>
      <c r="CJ57" s="90"/>
      <c r="CK57" s="90"/>
      <c r="CL57" s="90"/>
      <c r="CM57" s="90"/>
    </row>
    <row r="58" spans="1:91" s="40" customFormat="1" ht="16.5" hidden="1" customHeight="1" x14ac:dyDescent="0.15">
      <c r="A58" s="212" t="s">
        <v>460</v>
      </c>
      <c r="B58" s="32" t="s">
        <v>96</v>
      </c>
      <c r="C58" s="49" t="s">
        <v>86</v>
      </c>
      <c r="D58" s="50"/>
      <c r="E58" s="72"/>
      <c r="F58" s="40" t="str">
        <f>IF(E58="","",MATCH(E58,AF58:BB58,0))</f>
        <v/>
      </c>
      <c r="G58" s="54"/>
      <c r="H58" s="50"/>
      <c r="P58" s="54"/>
      <c r="Q58" s="50"/>
      <c r="R58" s="53" t="str">
        <f>IF(F58="","",INDEX(AF59:BB59,1,F58))</f>
        <v/>
      </c>
      <c r="S58" s="29" t="str">
        <f>IF(R58="","",IF(R58="無記号","",R58))</f>
        <v/>
      </c>
      <c r="T58" s="15"/>
      <c r="U58" s="218"/>
      <c r="V58" s="219"/>
      <c r="W58" s="219"/>
      <c r="X58" s="214"/>
      <c r="Y58" s="219"/>
      <c r="Z58" s="219"/>
      <c r="AA58" s="412"/>
      <c r="AB58" s="412"/>
      <c r="AC58" s="411"/>
      <c r="AD58" s="411"/>
      <c r="AE58" s="214"/>
      <c r="AF58" s="216" t="s">
        <v>578</v>
      </c>
      <c r="AG58" s="216" t="s">
        <v>579</v>
      </c>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row>
    <row r="59" spans="1:91" s="40" customFormat="1" ht="54" hidden="1" customHeight="1" x14ac:dyDescent="0.15">
      <c r="A59" s="26"/>
      <c r="B59" s="27"/>
      <c r="C59" s="55"/>
      <c r="D59" s="56"/>
      <c r="E59" s="65"/>
      <c r="F59" s="57"/>
      <c r="G59" s="58"/>
      <c r="H59" s="56"/>
      <c r="I59" s="57"/>
      <c r="J59" s="57"/>
      <c r="K59" s="57"/>
      <c r="L59" s="57"/>
      <c r="M59" s="57"/>
      <c r="N59" s="57"/>
      <c r="O59" s="57"/>
      <c r="P59" s="58"/>
      <c r="Q59" s="56"/>
      <c r="R59" s="59"/>
      <c r="S59" s="59"/>
      <c r="T59" s="13"/>
      <c r="U59" s="218"/>
      <c r="V59" s="219"/>
      <c r="W59" s="219"/>
      <c r="X59" s="214"/>
      <c r="Y59" s="219"/>
      <c r="Z59" s="219"/>
      <c r="AA59" s="412"/>
      <c r="AB59" s="412"/>
      <c r="AC59" s="411"/>
      <c r="AD59" s="411"/>
      <c r="AE59" s="214"/>
      <c r="AF59" s="216" t="s">
        <v>149</v>
      </c>
      <c r="AG59" s="216" t="s">
        <v>444</v>
      </c>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row>
    <row r="60" spans="1:91" s="40" customFormat="1" ht="16.5" hidden="1" customHeight="1" x14ac:dyDescent="0.15">
      <c r="A60" s="27">
        <v>7</v>
      </c>
      <c r="B60" s="27"/>
      <c r="C60" s="42"/>
      <c r="D60" s="43"/>
      <c r="E60" s="44"/>
      <c r="F60" s="45"/>
      <c r="G60" s="46"/>
      <c r="H60" s="43"/>
      <c r="I60" s="45"/>
      <c r="J60" s="45"/>
      <c r="K60" s="45"/>
      <c r="L60" s="45"/>
      <c r="M60" s="45"/>
      <c r="N60" s="45"/>
      <c r="O60" s="45"/>
      <c r="P60" s="46"/>
      <c r="Q60" s="43"/>
      <c r="R60" s="47"/>
      <c r="S60" s="47"/>
      <c r="T60" s="14"/>
      <c r="U60" s="218"/>
      <c r="V60" s="219"/>
      <c r="W60" s="219"/>
      <c r="X60" s="214"/>
      <c r="Y60" s="219"/>
      <c r="Z60" s="219"/>
      <c r="AA60" s="412"/>
      <c r="AB60" s="412"/>
      <c r="AC60" s="411"/>
      <c r="AD60" s="411"/>
      <c r="AE60" s="214"/>
      <c r="AF60" s="216"/>
      <c r="AG60" s="216"/>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90"/>
      <c r="BH60" s="90"/>
      <c r="BI60" s="90"/>
      <c r="BJ60" s="90"/>
      <c r="BK60" s="90"/>
      <c r="BL60" s="90"/>
      <c r="BM60" s="90"/>
      <c r="BN60" s="90"/>
      <c r="BO60" s="90"/>
      <c r="BP60" s="90"/>
      <c r="BQ60" s="90"/>
      <c r="BR60" s="90"/>
      <c r="BS60" s="90"/>
      <c r="BT60" s="90"/>
      <c r="BU60" s="90"/>
      <c r="BV60" s="90"/>
      <c r="BW60" s="90"/>
      <c r="BX60" s="90"/>
      <c r="BY60" s="90"/>
      <c r="BZ60" s="90"/>
      <c r="CA60" s="90"/>
      <c r="CB60" s="90"/>
      <c r="CC60" s="90"/>
      <c r="CD60" s="90"/>
      <c r="CE60" s="90"/>
      <c r="CF60" s="90"/>
      <c r="CG60" s="90"/>
      <c r="CH60" s="90"/>
      <c r="CI60" s="90"/>
      <c r="CJ60" s="90"/>
      <c r="CK60" s="90"/>
      <c r="CL60" s="90"/>
      <c r="CM60" s="90"/>
    </row>
    <row r="61" spans="1:91" s="40" customFormat="1" ht="16.5" hidden="1" customHeight="1" x14ac:dyDescent="0.15">
      <c r="A61" s="212" t="s">
        <v>460</v>
      </c>
      <c r="B61" s="32" t="s">
        <v>97</v>
      </c>
      <c r="C61" s="49" t="s">
        <v>87</v>
      </c>
      <c r="D61" s="50"/>
      <c r="E61" s="72"/>
      <c r="F61" s="40" t="str">
        <f>IF(E61="","",MATCH(E61,AF61:BB61,0))</f>
        <v/>
      </c>
      <c r="G61" s="54"/>
      <c r="H61" s="50"/>
      <c r="P61" s="54"/>
      <c r="Q61" s="50"/>
      <c r="R61" s="53" t="str">
        <f>IF(F61="","",INDEX(AF62:BB62,1,F61))</f>
        <v/>
      </c>
      <c r="S61" s="29" t="str">
        <f>IF(R61="","",IF(R61="無記号","",R61))</f>
        <v/>
      </c>
      <c r="T61" s="15"/>
      <c r="U61" s="218"/>
      <c r="V61" s="219"/>
      <c r="W61" s="219"/>
      <c r="X61" s="214"/>
      <c r="Y61" s="219"/>
      <c r="Z61" s="219"/>
      <c r="AA61" s="412"/>
      <c r="AB61" s="412"/>
      <c r="AC61" s="411"/>
      <c r="AD61" s="411"/>
      <c r="AE61" s="214"/>
      <c r="AF61" s="216" t="s">
        <v>388</v>
      </c>
      <c r="AG61" s="216" t="s">
        <v>422</v>
      </c>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90"/>
      <c r="BH61" s="90"/>
      <c r="BI61" s="90"/>
      <c r="BJ61" s="90"/>
      <c r="BK61" s="90"/>
      <c r="BL61" s="90"/>
      <c r="BM61" s="90"/>
      <c r="BN61" s="90"/>
      <c r="BO61" s="90"/>
      <c r="BP61" s="90"/>
      <c r="BQ61" s="90"/>
      <c r="BR61" s="90"/>
      <c r="BS61" s="90"/>
      <c r="BT61" s="90"/>
      <c r="BU61" s="90"/>
      <c r="BV61" s="90"/>
      <c r="BW61" s="90"/>
      <c r="BX61" s="90"/>
      <c r="BY61" s="90"/>
      <c r="BZ61" s="90"/>
      <c r="CA61" s="90"/>
      <c r="CB61" s="90"/>
      <c r="CC61" s="90"/>
      <c r="CD61" s="90"/>
      <c r="CE61" s="90"/>
      <c r="CF61" s="90"/>
      <c r="CG61" s="90"/>
      <c r="CH61" s="90"/>
      <c r="CI61" s="90"/>
      <c r="CJ61" s="90"/>
      <c r="CK61" s="90"/>
      <c r="CL61" s="90"/>
      <c r="CM61" s="90"/>
    </row>
    <row r="62" spans="1:91" s="40" customFormat="1" ht="30.75" hidden="1" customHeight="1" x14ac:dyDescent="0.15">
      <c r="A62" s="26"/>
      <c r="B62" s="27"/>
      <c r="C62" s="55"/>
      <c r="D62" s="56"/>
      <c r="E62" s="65"/>
      <c r="F62" s="57"/>
      <c r="G62" s="58"/>
      <c r="H62" s="56"/>
      <c r="I62" s="57"/>
      <c r="J62" s="57"/>
      <c r="K62" s="57"/>
      <c r="L62" s="57"/>
      <c r="M62" s="57"/>
      <c r="N62" s="57"/>
      <c r="O62" s="57"/>
      <c r="P62" s="58"/>
      <c r="Q62" s="56"/>
      <c r="R62" s="59"/>
      <c r="S62" s="59"/>
      <c r="T62" s="13"/>
      <c r="U62" s="218"/>
      <c r="V62" s="219"/>
      <c r="W62" s="219"/>
      <c r="X62" s="214"/>
      <c r="Y62" s="219"/>
      <c r="Z62" s="219"/>
      <c r="AA62" s="412"/>
      <c r="AB62" s="412"/>
      <c r="AC62" s="411"/>
      <c r="AD62" s="411"/>
      <c r="AE62" s="214"/>
      <c r="AF62" s="216" t="s">
        <v>149</v>
      </c>
      <c r="AG62" s="216" t="s">
        <v>580</v>
      </c>
      <c r="AH62" s="216"/>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row>
    <row r="63" spans="1:91" s="40" customFormat="1" ht="16.5" customHeight="1" x14ac:dyDescent="0.15">
      <c r="A63" s="27">
        <v>7</v>
      </c>
      <c r="B63" s="27"/>
      <c r="C63" s="243"/>
      <c r="D63" s="43"/>
      <c r="E63" s="44"/>
      <c r="F63" s="45"/>
      <c r="G63" s="46"/>
      <c r="H63" s="43"/>
      <c r="I63" s="45"/>
      <c r="J63" s="45"/>
      <c r="K63" s="45"/>
      <c r="L63" s="45"/>
      <c r="M63" s="45"/>
      <c r="N63" s="45"/>
      <c r="O63" s="45"/>
      <c r="P63" s="46"/>
      <c r="Q63" s="43"/>
      <c r="R63" s="47"/>
      <c r="S63" s="47"/>
      <c r="T63" s="46"/>
      <c r="U63" s="218"/>
      <c r="V63" s="219"/>
      <c r="W63" s="219"/>
      <c r="X63" s="214"/>
      <c r="Y63" s="219"/>
      <c r="Z63" s="219"/>
      <c r="AA63" s="412"/>
      <c r="AB63" s="412"/>
      <c r="AC63" s="411"/>
      <c r="AD63" s="411"/>
      <c r="AE63" s="214"/>
      <c r="AF63" s="216"/>
      <c r="AG63" s="216"/>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90"/>
      <c r="BH63" s="90"/>
      <c r="BI63" s="90"/>
      <c r="BJ63" s="90"/>
      <c r="BK63" s="90"/>
      <c r="BL63" s="90"/>
      <c r="BM63" s="90"/>
      <c r="BN63" s="90"/>
      <c r="BO63" s="90"/>
      <c r="BP63" s="90"/>
      <c r="BQ63" s="90"/>
      <c r="BR63" s="90"/>
      <c r="BS63" s="90"/>
      <c r="CH63" s="90"/>
      <c r="CI63" s="90"/>
      <c r="CJ63" s="90"/>
      <c r="CK63" s="90"/>
      <c r="CL63" s="90"/>
      <c r="CM63" s="90"/>
    </row>
    <row r="64" spans="1:91" s="40" customFormat="1" ht="16.5" customHeight="1" x14ac:dyDescent="0.15">
      <c r="A64" s="48" t="s">
        <v>460</v>
      </c>
      <c r="B64" s="62" t="s">
        <v>435</v>
      </c>
      <c r="C64" s="244" t="s">
        <v>85</v>
      </c>
      <c r="D64" s="50"/>
      <c r="E64" s="72" t="s">
        <v>436</v>
      </c>
      <c r="F64" s="40">
        <f>IF(E64="","",MATCH(E64,AF64:BB64,0))</f>
        <v>1</v>
      </c>
      <c r="G64" s="54"/>
      <c r="H64" s="50"/>
      <c r="K64" s="466" t="s">
        <v>437</v>
      </c>
      <c r="L64" s="466"/>
      <c r="M64" s="466"/>
      <c r="N64" s="466"/>
      <c r="O64" s="466"/>
      <c r="P64" s="467"/>
      <c r="Q64" s="50"/>
      <c r="R64" s="53" t="str">
        <f>IF(F64="","",INDEX(AF65:BB65,1,F64))</f>
        <v>無記号</v>
      </c>
      <c r="S64" s="29" t="str">
        <f>IF(R64="","",IF(R64="無記号","",R64))</f>
        <v/>
      </c>
      <c r="T64" s="54"/>
      <c r="U64" s="218"/>
      <c r="V64" s="219"/>
      <c r="W64" s="219"/>
      <c r="X64" s="219"/>
      <c r="Y64" s="219"/>
      <c r="Z64" s="219"/>
      <c r="AA64" s="412"/>
      <c r="AB64" s="412"/>
      <c r="AC64" s="411"/>
      <c r="AD64" s="411"/>
      <c r="AE64" s="214"/>
      <c r="AF64" s="90" t="s">
        <v>436</v>
      </c>
      <c r="AG64" s="90" t="s">
        <v>581</v>
      </c>
      <c r="AH64" s="90" t="s">
        <v>582</v>
      </c>
      <c r="AI64" s="90" t="s">
        <v>583</v>
      </c>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c r="BL64" s="90"/>
      <c r="BM64" s="90"/>
      <c r="BN64" s="90"/>
      <c r="BO64" s="90"/>
      <c r="BP64" s="90"/>
      <c r="BQ64" s="90"/>
      <c r="BR64" s="90"/>
      <c r="BS64" s="90"/>
      <c r="CH64" s="90"/>
      <c r="CI64" s="90"/>
      <c r="CJ64" s="90"/>
      <c r="CK64" s="90"/>
      <c r="CL64" s="90"/>
      <c r="CM64" s="90"/>
    </row>
    <row r="65" spans="1:91" s="40" customFormat="1" ht="28.5" customHeight="1" x14ac:dyDescent="0.15">
      <c r="A65" s="26"/>
      <c r="B65" s="27"/>
      <c r="C65" s="198"/>
      <c r="D65" s="56"/>
      <c r="E65" s="65"/>
      <c r="F65" s="57"/>
      <c r="G65" s="58"/>
      <c r="H65" s="56"/>
      <c r="I65" s="57"/>
      <c r="J65" s="57"/>
      <c r="K65" s="451"/>
      <c r="L65" s="451"/>
      <c r="M65" s="451"/>
      <c r="N65" s="451"/>
      <c r="O65" s="451"/>
      <c r="P65" s="452"/>
      <c r="Q65" s="56"/>
      <c r="R65" s="59"/>
      <c r="S65" s="59"/>
      <c r="T65" s="58"/>
      <c r="U65" s="218"/>
      <c r="V65" s="219"/>
      <c r="W65" s="219"/>
      <c r="X65" s="219"/>
      <c r="Y65" s="219"/>
      <c r="Z65" s="219"/>
      <c r="AA65" s="412"/>
      <c r="AB65" s="412"/>
      <c r="AC65" s="411"/>
      <c r="AD65" s="411"/>
      <c r="AE65" s="214"/>
      <c r="AF65" s="90" t="s">
        <v>149</v>
      </c>
      <c r="AG65" s="90" t="s">
        <v>584</v>
      </c>
      <c r="AH65" s="90" t="s">
        <v>585</v>
      </c>
      <c r="AI65" s="90" t="s">
        <v>586</v>
      </c>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c r="BL65" s="90"/>
      <c r="BM65" s="90"/>
      <c r="BN65" s="90"/>
      <c r="BO65" s="90"/>
      <c r="BP65" s="90"/>
      <c r="BQ65" s="90"/>
      <c r="BR65" s="90"/>
      <c r="BS65" s="90"/>
      <c r="CH65" s="90"/>
      <c r="CI65" s="90"/>
      <c r="CJ65" s="90"/>
      <c r="CK65" s="90"/>
      <c r="CL65" s="90"/>
      <c r="CM65" s="90"/>
    </row>
    <row r="66" spans="1:91" s="40" customFormat="1" ht="12.75" customHeight="1" x14ac:dyDescent="0.15">
      <c r="A66" s="27">
        <v>8</v>
      </c>
      <c r="B66" s="27"/>
      <c r="C66" s="42"/>
      <c r="D66" s="43"/>
      <c r="E66" s="44" t="s">
        <v>438</v>
      </c>
      <c r="F66" s="45"/>
      <c r="G66" s="45"/>
      <c r="H66" s="43"/>
      <c r="I66" s="45"/>
      <c r="J66" s="45"/>
      <c r="K66" s="45"/>
      <c r="L66" s="45"/>
      <c r="M66" s="45"/>
      <c r="N66" s="45"/>
      <c r="O66" s="45"/>
      <c r="P66" s="46"/>
      <c r="Q66" s="45"/>
      <c r="R66" s="47"/>
      <c r="S66" s="47"/>
      <c r="T66" s="14"/>
      <c r="U66" s="218"/>
      <c r="V66" s="219"/>
      <c r="W66" s="219"/>
      <c r="X66" s="219"/>
      <c r="Y66" s="219"/>
      <c r="Z66" s="219"/>
      <c r="AA66" s="412"/>
      <c r="AB66" s="412"/>
      <c r="AC66" s="411"/>
      <c r="AD66" s="411"/>
      <c r="AE66" s="214"/>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0"/>
      <c r="BO66" s="90"/>
      <c r="BP66" s="90"/>
      <c r="BQ66" s="90"/>
      <c r="BR66" s="90"/>
      <c r="BS66" s="90"/>
      <c r="CH66" s="90"/>
      <c r="CI66" s="90"/>
      <c r="CJ66" s="90"/>
      <c r="CK66" s="90"/>
      <c r="CL66" s="90"/>
      <c r="CM66" s="90"/>
    </row>
    <row r="67" spans="1:91" s="40" customFormat="1" ht="16.5" customHeight="1" x14ac:dyDescent="0.15">
      <c r="A67" s="48"/>
      <c r="B67" s="32" t="s">
        <v>430</v>
      </c>
      <c r="C67" s="49" t="s">
        <v>154</v>
      </c>
      <c r="D67" s="50"/>
      <c r="E67" s="72" t="s">
        <v>309</v>
      </c>
      <c r="F67" s="40">
        <f>IF(E67="","",MATCH(E67,AF67:BB67,0))</f>
        <v>1</v>
      </c>
      <c r="H67" s="50"/>
      <c r="P67" s="54"/>
      <c r="R67" s="53" t="str">
        <f>IF(F67="","",INDEX(AF68:BB68,1,F67))</f>
        <v>無記号</v>
      </c>
      <c r="S67" s="29" t="str">
        <f>IF(R67="","",IF(R67="無記号","",R67))</f>
        <v/>
      </c>
      <c r="T67" s="54"/>
      <c r="U67" s="90"/>
      <c r="V67" s="214"/>
      <c r="W67" s="214"/>
      <c r="X67" s="214"/>
      <c r="Y67" s="214"/>
      <c r="Z67" s="214"/>
      <c r="AA67" s="410"/>
      <c r="AB67" s="410"/>
      <c r="AC67" s="411"/>
      <c r="AD67" s="411"/>
      <c r="AE67" s="214"/>
      <c r="AF67" s="216" t="s">
        <v>309</v>
      </c>
      <c r="AG67" s="216" t="s">
        <v>310</v>
      </c>
      <c r="AH67" s="216" t="s">
        <v>587</v>
      </c>
      <c r="AI67" s="216" t="s">
        <v>311</v>
      </c>
      <c r="AJ67" s="216" t="s">
        <v>312</v>
      </c>
      <c r="AK67" s="216" t="s">
        <v>313</v>
      </c>
      <c r="AL67" s="216" t="s">
        <v>314</v>
      </c>
      <c r="AM67" s="216" t="s">
        <v>315</v>
      </c>
      <c r="AN67" s="216" t="s">
        <v>316</v>
      </c>
      <c r="AO67" s="216" t="s">
        <v>317</v>
      </c>
      <c r="AP67" s="216" t="s">
        <v>318</v>
      </c>
      <c r="AQ67" s="216" t="s">
        <v>319</v>
      </c>
      <c r="AR67" s="216" t="s">
        <v>320</v>
      </c>
      <c r="AS67" s="216"/>
      <c r="AT67" s="216"/>
      <c r="AU67" s="216"/>
      <c r="AV67" s="216"/>
      <c r="AW67" s="216"/>
      <c r="AX67" s="216"/>
      <c r="AY67" s="216"/>
      <c r="AZ67" s="216"/>
      <c r="BA67" s="216"/>
      <c r="BB67" s="216"/>
      <c r="BC67" s="216"/>
      <c r="BD67" s="216"/>
      <c r="BE67" s="216"/>
      <c r="BF67" s="216"/>
      <c r="BG67" s="90"/>
      <c r="BH67" s="90"/>
      <c r="BI67" s="90"/>
      <c r="BJ67" s="90"/>
      <c r="BK67" s="90"/>
      <c r="BL67" s="90"/>
      <c r="BM67" s="90"/>
      <c r="BN67" s="90"/>
      <c r="BO67" s="90"/>
      <c r="BP67" s="90"/>
      <c r="BQ67" s="90"/>
      <c r="BR67" s="90"/>
      <c r="BS67" s="90"/>
      <c r="CH67" s="90"/>
      <c r="CI67" s="90"/>
      <c r="CJ67" s="90"/>
      <c r="CK67" s="90"/>
      <c r="CL67" s="90"/>
      <c r="CM67" s="90"/>
    </row>
    <row r="68" spans="1:91" s="40" customFormat="1" ht="67.5" customHeight="1" x14ac:dyDescent="0.15">
      <c r="A68" s="26"/>
      <c r="B68" s="27"/>
      <c r="C68" s="55"/>
      <c r="D68" s="56"/>
      <c r="E68" s="67" t="str">
        <f>IF(R44="","",IF(OR(R67="D",R67="D0",R67=""),"",IF(R68=R44,$AA$68,IF(R68&lt;R44,$AB$68,""))))</f>
        <v/>
      </c>
      <c r="F68" s="57"/>
      <c r="G68" s="57"/>
      <c r="H68" s="56"/>
      <c r="I68" s="57"/>
      <c r="J68" s="57"/>
      <c r="K68" s="57"/>
      <c r="L68" s="57"/>
      <c r="M68" s="57"/>
      <c r="N68" s="57"/>
      <c r="O68" s="57"/>
      <c r="P68" s="73" t="str">
        <f>MID(R67,2,2)</f>
        <v>記号</v>
      </c>
      <c r="Q68" s="57"/>
      <c r="R68" s="59" t="str">
        <f>IF(OR(P68="",P68=$AC$68),"",VALUE(P68))</f>
        <v/>
      </c>
      <c r="S68" s="59"/>
      <c r="T68" s="58"/>
      <c r="U68" s="90"/>
      <c r="V68" s="214"/>
      <c r="W68" s="214"/>
      <c r="X68" s="214"/>
      <c r="Y68" s="214"/>
      <c r="Z68" s="214"/>
      <c r="AA68" s="410" t="s">
        <v>588</v>
      </c>
      <c r="AB68" s="410" t="s">
        <v>325</v>
      </c>
      <c r="AC68" s="411" t="s">
        <v>374</v>
      </c>
      <c r="AD68" s="411" t="s">
        <v>375</v>
      </c>
      <c r="AE68" s="214"/>
      <c r="AF68" s="216" t="s">
        <v>149</v>
      </c>
      <c r="AG68" s="217" t="s">
        <v>439</v>
      </c>
      <c r="AH68" s="217" t="s">
        <v>589</v>
      </c>
      <c r="AI68" s="217" t="s">
        <v>105</v>
      </c>
      <c r="AJ68" s="217" t="s">
        <v>107</v>
      </c>
      <c r="AK68" s="217" t="s">
        <v>109</v>
      </c>
      <c r="AL68" s="217" t="s">
        <v>111</v>
      </c>
      <c r="AM68" s="217" t="s">
        <v>113</v>
      </c>
      <c r="AN68" s="217" t="s">
        <v>115</v>
      </c>
      <c r="AO68" s="217" t="s">
        <v>117</v>
      </c>
      <c r="AP68" s="217" t="s">
        <v>119</v>
      </c>
      <c r="AQ68" s="217" t="s">
        <v>120</v>
      </c>
      <c r="AR68" s="217" t="s">
        <v>121</v>
      </c>
      <c r="AS68" s="217"/>
      <c r="AT68" s="217"/>
      <c r="AU68" s="217"/>
      <c r="AV68" s="217"/>
      <c r="AW68" s="217"/>
      <c r="AX68" s="217"/>
      <c r="AY68" s="217"/>
      <c r="AZ68" s="217"/>
      <c r="BA68" s="217"/>
      <c r="BB68" s="217"/>
      <c r="BC68" s="217"/>
      <c r="BD68" s="217"/>
      <c r="BE68" s="216"/>
      <c r="BF68" s="216"/>
      <c r="BG68" s="90"/>
      <c r="BH68" s="90"/>
      <c r="BI68" s="90"/>
      <c r="BJ68" s="90"/>
      <c r="BK68" s="90"/>
      <c r="BL68" s="90"/>
      <c r="BM68" s="90"/>
      <c r="BN68" s="90"/>
      <c r="BO68" s="90"/>
      <c r="BP68" s="90"/>
      <c r="BQ68" s="90"/>
      <c r="BR68" s="90"/>
      <c r="BS68" s="90"/>
      <c r="CH68" s="90"/>
      <c r="CI68" s="90"/>
      <c r="CJ68" s="90"/>
      <c r="CK68" s="90"/>
      <c r="CL68" s="90"/>
      <c r="CM68" s="90"/>
    </row>
    <row r="69" spans="1:91" s="40" customFormat="1" ht="16.5" customHeight="1" x14ac:dyDescent="0.15">
      <c r="A69" s="26"/>
      <c r="B69" s="27"/>
      <c r="C69" s="41"/>
      <c r="E69" s="61"/>
      <c r="R69" s="29"/>
      <c r="S69" s="29"/>
      <c r="U69" s="90"/>
      <c r="V69" s="214"/>
      <c r="W69" s="214"/>
      <c r="X69" s="214"/>
      <c r="Y69" s="214"/>
      <c r="Z69" s="214"/>
      <c r="AA69" s="410"/>
      <c r="AB69" s="410"/>
      <c r="AC69" s="411"/>
      <c r="AD69" s="411"/>
      <c r="AE69" s="214"/>
      <c r="AF69" s="216"/>
      <c r="AG69" s="216"/>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90"/>
      <c r="BH69" s="90"/>
      <c r="BI69" s="90"/>
      <c r="BJ69" s="90"/>
      <c r="BK69" s="90"/>
      <c r="BL69" s="90"/>
      <c r="BM69" s="90"/>
      <c r="BN69" s="90"/>
      <c r="BO69" s="90"/>
      <c r="BP69" s="90"/>
      <c r="BQ69" s="90"/>
      <c r="BR69" s="90"/>
      <c r="BS69" s="90"/>
      <c r="BT69" s="90"/>
      <c r="BU69" s="90"/>
      <c r="BV69" s="90"/>
      <c r="BW69" s="90"/>
      <c r="BX69" s="90"/>
      <c r="BY69" s="90"/>
      <c r="BZ69" s="90"/>
      <c r="CA69" s="90"/>
      <c r="CB69" s="90"/>
      <c r="CC69" s="90"/>
      <c r="CD69" s="90"/>
      <c r="CE69" s="90"/>
      <c r="CF69" s="90"/>
      <c r="CG69" s="90"/>
      <c r="CH69" s="90"/>
      <c r="CI69" s="90"/>
      <c r="CJ69" s="90"/>
      <c r="CK69" s="90"/>
      <c r="CL69" s="90"/>
      <c r="CM69" s="90"/>
    </row>
    <row r="70" spans="1:91" s="40" customFormat="1" ht="16.5" customHeight="1" x14ac:dyDescent="0.15">
      <c r="A70" s="26"/>
      <c r="B70" s="27"/>
      <c r="C70" s="41"/>
      <c r="E70" s="61"/>
      <c r="R70" s="29"/>
      <c r="S70" s="29"/>
      <c r="U70" s="90"/>
      <c r="V70" s="214"/>
      <c r="W70" s="214"/>
      <c r="X70" s="214"/>
      <c r="Y70" s="214"/>
      <c r="Z70" s="214"/>
      <c r="AA70" s="410"/>
      <c r="AB70" s="410"/>
      <c r="AC70" s="411"/>
      <c r="AD70" s="411"/>
      <c r="AE70" s="214"/>
      <c r="AF70" s="216"/>
      <c r="AG70" s="216"/>
      <c r="AH70" s="216"/>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90"/>
      <c r="BH70" s="90"/>
      <c r="BI70" s="90"/>
      <c r="BJ70" s="90"/>
      <c r="BK70" s="90"/>
      <c r="BL70" s="90"/>
      <c r="BM70" s="90"/>
      <c r="BN70" s="90"/>
      <c r="BO70" s="90"/>
      <c r="BP70" s="90"/>
      <c r="BQ70" s="90"/>
      <c r="BR70" s="90"/>
      <c r="BS70" s="90"/>
      <c r="BT70" s="90"/>
      <c r="BU70" s="90"/>
      <c r="BV70" s="90"/>
      <c r="BW70" s="90"/>
      <c r="BX70" s="90"/>
      <c r="BY70" s="90"/>
      <c r="BZ70" s="90"/>
      <c r="CA70" s="90"/>
      <c r="CB70" s="90"/>
      <c r="CC70" s="90"/>
      <c r="CD70" s="90"/>
      <c r="CE70" s="90"/>
      <c r="CF70" s="90"/>
      <c r="CG70" s="90"/>
      <c r="CH70" s="90"/>
      <c r="CI70" s="90"/>
      <c r="CJ70" s="90"/>
      <c r="CK70" s="90"/>
      <c r="CL70" s="90"/>
      <c r="CM70" s="90"/>
    </row>
    <row r="71" spans="1:91" s="40" customFormat="1" ht="16.5" customHeight="1" x14ac:dyDescent="0.15">
      <c r="A71" s="26"/>
      <c r="B71" s="27"/>
      <c r="C71" s="41"/>
      <c r="E71" s="61"/>
      <c r="R71" s="29"/>
      <c r="S71" s="29"/>
      <c r="U71" s="90"/>
      <c r="V71" s="214"/>
      <c r="W71" s="214"/>
      <c r="X71" s="214"/>
      <c r="Y71" s="214"/>
      <c r="Z71" s="214"/>
      <c r="AA71" s="410"/>
      <c r="AB71" s="410"/>
      <c r="AC71" s="411"/>
      <c r="AD71" s="411"/>
      <c r="AE71" s="214"/>
      <c r="AF71" s="216"/>
      <c r="AG71" s="216"/>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90"/>
      <c r="BH71" s="90"/>
      <c r="BI71" s="90"/>
      <c r="BJ71" s="90"/>
      <c r="BK71" s="90"/>
      <c r="BL71" s="90"/>
      <c r="BM71" s="90"/>
      <c r="BN71" s="90"/>
      <c r="BO71" s="90"/>
      <c r="BP71" s="90"/>
      <c r="BQ71" s="90"/>
      <c r="BR71" s="90"/>
      <c r="BS71" s="90"/>
      <c r="BT71" s="90"/>
      <c r="BU71" s="90"/>
      <c r="BV71" s="90"/>
      <c r="BW71" s="90"/>
      <c r="BX71" s="90"/>
      <c r="BY71" s="90"/>
      <c r="BZ71" s="90"/>
      <c r="CA71" s="90"/>
      <c r="CB71" s="90"/>
      <c r="CC71" s="90"/>
      <c r="CD71" s="90"/>
      <c r="CE71" s="90"/>
      <c r="CF71" s="90"/>
      <c r="CG71" s="90"/>
      <c r="CH71" s="90"/>
      <c r="CI71" s="90"/>
      <c r="CJ71" s="90"/>
      <c r="CK71" s="90"/>
      <c r="CL71" s="90"/>
      <c r="CM71" s="90"/>
    </row>
    <row r="72" spans="1:91" s="40" customFormat="1" ht="16.5" customHeight="1" x14ac:dyDescent="0.15">
      <c r="A72" s="26"/>
      <c r="B72" s="27"/>
      <c r="C72" s="41"/>
      <c r="E72" s="61"/>
      <c r="R72" s="29"/>
      <c r="S72" s="29"/>
      <c r="U72" s="90"/>
      <c r="V72" s="214"/>
      <c r="W72" s="214"/>
      <c r="X72" s="214"/>
      <c r="Y72" s="214"/>
      <c r="Z72" s="214"/>
      <c r="AA72" s="410"/>
      <c r="AB72" s="410"/>
      <c r="AC72" s="411"/>
      <c r="AD72" s="411"/>
      <c r="AE72" s="214"/>
      <c r="AF72" s="216"/>
      <c r="AG72" s="216"/>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90"/>
      <c r="BH72" s="90"/>
      <c r="BI72" s="90"/>
      <c r="BJ72" s="90"/>
      <c r="BK72" s="90"/>
      <c r="BL72" s="90"/>
      <c r="BM72" s="90"/>
      <c r="BN72" s="90"/>
      <c r="BO72" s="90"/>
      <c r="BP72" s="90"/>
      <c r="BQ72" s="90"/>
      <c r="BR72" s="90"/>
      <c r="BS72" s="90"/>
      <c r="BT72" s="90"/>
      <c r="BU72" s="90"/>
      <c r="BV72" s="90"/>
      <c r="BW72" s="90"/>
      <c r="BX72" s="90"/>
      <c r="BY72" s="90"/>
      <c r="BZ72" s="90"/>
      <c r="CA72" s="90"/>
      <c r="CB72" s="90"/>
      <c r="CC72" s="90"/>
      <c r="CD72" s="90"/>
      <c r="CE72" s="90"/>
      <c r="CF72" s="90"/>
      <c r="CG72" s="90"/>
      <c r="CH72" s="90"/>
      <c r="CI72" s="90"/>
      <c r="CJ72" s="90"/>
      <c r="CK72" s="90"/>
      <c r="CL72" s="90"/>
      <c r="CM72" s="90"/>
    </row>
    <row r="73" spans="1:91" s="40" customFormat="1" ht="16.5" customHeight="1" x14ac:dyDescent="0.15">
      <c r="A73" s="26"/>
      <c r="B73" s="27"/>
      <c r="C73" s="41"/>
      <c r="E73" s="61"/>
      <c r="R73" s="29"/>
      <c r="S73" s="29"/>
      <c r="U73" s="90"/>
      <c r="V73" s="214"/>
      <c r="W73" s="214"/>
      <c r="X73" s="214"/>
      <c r="Y73" s="214"/>
      <c r="Z73" s="214"/>
      <c r="AA73" s="410"/>
      <c r="AB73" s="410"/>
      <c r="AC73" s="411"/>
      <c r="AD73" s="411"/>
      <c r="AE73" s="214"/>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90"/>
      <c r="BH73" s="90"/>
      <c r="BI73" s="90"/>
      <c r="BJ73" s="90"/>
      <c r="BK73" s="90"/>
      <c r="BL73" s="90"/>
      <c r="BM73" s="90"/>
      <c r="BN73" s="90"/>
      <c r="BO73" s="90"/>
      <c r="BP73" s="90"/>
      <c r="BQ73" s="90"/>
      <c r="BR73" s="90"/>
      <c r="BS73" s="90"/>
      <c r="BT73" s="90"/>
      <c r="BU73" s="90"/>
      <c r="BV73" s="90"/>
      <c r="BW73" s="90"/>
      <c r="BX73" s="90"/>
      <c r="BY73" s="90"/>
      <c r="BZ73" s="90"/>
      <c r="CA73" s="90"/>
      <c r="CB73" s="90"/>
      <c r="CC73" s="90"/>
      <c r="CD73" s="90"/>
      <c r="CE73" s="90"/>
      <c r="CF73" s="90"/>
      <c r="CG73" s="90"/>
      <c r="CH73" s="90"/>
      <c r="CI73" s="90"/>
      <c r="CJ73" s="90"/>
      <c r="CK73" s="90"/>
      <c r="CL73" s="90"/>
      <c r="CM73" s="90"/>
    </row>
    <row r="74" spans="1:91" s="40" customFormat="1" ht="16.5" customHeight="1" x14ac:dyDescent="0.15">
      <c r="A74" s="26"/>
      <c r="B74" s="27"/>
      <c r="C74" s="41"/>
      <c r="E74" s="61"/>
      <c r="R74" s="29"/>
      <c r="S74" s="29"/>
      <c r="U74" s="90"/>
      <c r="V74" s="214"/>
      <c r="W74" s="214"/>
      <c r="X74" s="214"/>
      <c r="Y74" s="214"/>
      <c r="Z74" s="214"/>
      <c r="AA74" s="410"/>
      <c r="AB74" s="410"/>
      <c r="AC74" s="411"/>
      <c r="AD74" s="411"/>
      <c r="AE74" s="214"/>
      <c r="AF74" s="216"/>
      <c r="AG74" s="216"/>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90"/>
      <c r="BH74" s="90"/>
      <c r="BI74" s="90"/>
      <c r="BJ74" s="90"/>
      <c r="BK74" s="90"/>
      <c r="BL74" s="90"/>
      <c r="BM74" s="90"/>
      <c r="BN74" s="90"/>
      <c r="BO74" s="90"/>
      <c r="BP74" s="90"/>
      <c r="BQ74" s="90"/>
      <c r="BR74" s="90"/>
      <c r="BS74" s="90"/>
      <c r="BT74" s="90"/>
      <c r="BU74" s="90"/>
      <c r="BV74" s="90"/>
      <c r="BW74" s="90"/>
      <c r="BX74" s="90"/>
      <c r="BY74" s="90"/>
      <c r="BZ74" s="90"/>
      <c r="CA74" s="90"/>
      <c r="CB74" s="90"/>
      <c r="CC74" s="90"/>
      <c r="CD74" s="90"/>
      <c r="CE74" s="90"/>
      <c r="CF74" s="90"/>
      <c r="CG74" s="90"/>
      <c r="CH74" s="90"/>
      <c r="CI74" s="90"/>
      <c r="CJ74" s="90"/>
      <c r="CK74" s="90"/>
      <c r="CL74" s="90"/>
      <c r="CM74" s="90"/>
    </row>
    <row r="75" spans="1:91" s="40" customFormat="1" ht="16.5" customHeight="1" x14ac:dyDescent="0.15">
      <c r="A75" s="26"/>
      <c r="B75" s="27"/>
      <c r="C75" s="41"/>
      <c r="E75" s="61"/>
      <c r="R75" s="29"/>
      <c r="S75" s="29"/>
      <c r="U75" s="90"/>
      <c r="V75" s="214"/>
      <c r="W75" s="214"/>
      <c r="X75" s="214"/>
      <c r="Y75" s="214"/>
      <c r="Z75" s="214"/>
      <c r="AA75" s="410"/>
      <c r="AB75" s="410"/>
      <c r="AC75" s="411"/>
      <c r="AD75" s="411"/>
      <c r="AE75" s="214"/>
      <c r="AF75" s="216"/>
      <c r="AG75" s="216"/>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90"/>
      <c r="BH75" s="90"/>
      <c r="BI75" s="90"/>
      <c r="BJ75" s="90"/>
      <c r="BK75" s="90"/>
      <c r="BL75" s="90"/>
      <c r="BM75" s="90"/>
      <c r="BN75" s="90"/>
      <c r="BO75" s="90"/>
      <c r="BP75" s="90"/>
      <c r="BQ75" s="90"/>
      <c r="BR75" s="90"/>
      <c r="BS75" s="90"/>
      <c r="BT75" s="90"/>
      <c r="BU75" s="90"/>
      <c r="BV75" s="90"/>
      <c r="BW75" s="90"/>
      <c r="BX75" s="90"/>
      <c r="BY75" s="90"/>
      <c r="BZ75" s="90"/>
      <c r="CA75" s="90"/>
      <c r="CB75" s="90"/>
      <c r="CC75" s="90"/>
      <c r="CD75" s="90"/>
      <c r="CE75" s="90"/>
      <c r="CF75" s="90"/>
      <c r="CG75" s="90"/>
      <c r="CH75" s="90"/>
      <c r="CI75" s="90"/>
      <c r="CJ75" s="90"/>
      <c r="CK75" s="90"/>
      <c r="CL75" s="90"/>
      <c r="CM75" s="90"/>
    </row>
    <row r="76" spans="1:91" s="40" customFormat="1" ht="16.5" customHeight="1" x14ac:dyDescent="0.15">
      <c r="A76" s="26"/>
      <c r="B76" s="27"/>
      <c r="C76" s="41"/>
      <c r="E76" s="61"/>
      <c r="R76" s="29"/>
      <c r="S76" s="29"/>
      <c r="U76" s="90"/>
      <c r="V76" s="214"/>
      <c r="W76" s="214"/>
      <c r="X76" s="214"/>
      <c r="Y76" s="214"/>
      <c r="Z76" s="214"/>
      <c r="AA76" s="410"/>
      <c r="AB76" s="410"/>
      <c r="AC76" s="411"/>
      <c r="AD76" s="411"/>
      <c r="AE76" s="214"/>
      <c r="AF76" s="216"/>
      <c r="AG76" s="216"/>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90"/>
      <c r="CG76" s="90"/>
      <c r="CH76" s="90"/>
      <c r="CI76" s="90"/>
      <c r="CJ76" s="90"/>
      <c r="CK76" s="90"/>
      <c r="CL76" s="90"/>
      <c r="CM76" s="90"/>
    </row>
    <row r="77" spans="1:91" s="40" customFormat="1" ht="16.5" customHeight="1" x14ac:dyDescent="0.15">
      <c r="A77" s="26"/>
      <c r="B77" s="27"/>
      <c r="C77" s="41"/>
      <c r="E77" s="61"/>
      <c r="R77" s="29"/>
      <c r="S77" s="29"/>
      <c r="U77" s="90"/>
      <c r="V77" s="214"/>
      <c r="W77" s="214"/>
      <c r="X77" s="214"/>
      <c r="Y77" s="214"/>
      <c r="Z77" s="214"/>
      <c r="AA77" s="410"/>
      <c r="AB77" s="410"/>
      <c r="AC77" s="411"/>
      <c r="AD77" s="411"/>
      <c r="AE77" s="214"/>
      <c r="AF77" s="216"/>
      <c r="AG77" s="216"/>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90"/>
      <c r="BH77" s="90"/>
      <c r="BI77" s="90"/>
      <c r="BJ77" s="90"/>
      <c r="BK77" s="90"/>
      <c r="BL77" s="90"/>
      <c r="BM77" s="90"/>
      <c r="BN77" s="90"/>
      <c r="BO77" s="90"/>
      <c r="BP77" s="90"/>
      <c r="BQ77" s="90"/>
      <c r="BR77" s="90"/>
      <c r="BS77" s="90"/>
      <c r="BT77" s="90"/>
      <c r="BU77" s="90"/>
      <c r="BV77" s="90"/>
      <c r="BW77" s="90"/>
      <c r="BX77" s="90"/>
      <c r="BY77" s="90"/>
      <c r="BZ77" s="90"/>
      <c r="CA77" s="90"/>
      <c r="CB77" s="90"/>
      <c r="CC77" s="90"/>
      <c r="CD77" s="90"/>
      <c r="CE77" s="90"/>
      <c r="CF77" s="90"/>
      <c r="CG77" s="90"/>
      <c r="CH77" s="90"/>
      <c r="CI77" s="90"/>
      <c r="CJ77" s="90"/>
      <c r="CK77" s="90"/>
      <c r="CL77" s="90"/>
      <c r="CM77" s="90"/>
    </row>
  </sheetData>
  <sheetProtection password="CC67" sheet="1" objects="1" selectLockedCells="1"/>
  <mergeCells count="10">
    <mergeCell ref="K65:P65"/>
    <mergeCell ref="M49:P50"/>
    <mergeCell ref="K1:O1"/>
    <mergeCell ref="K3:O3"/>
    <mergeCell ref="M48:P48"/>
    <mergeCell ref="H8:P8"/>
    <mergeCell ref="E3:I3"/>
    <mergeCell ref="I5:O5"/>
    <mergeCell ref="K2:O2"/>
    <mergeCell ref="K64:P64"/>
  </mergeCells>
  <phoneticPr fontId="2"/>
  <conditionalFormatting sqref="E8">
    <cfRule type="expression" dxfId="30" priority="1" stopIfTrue="1">
      <formula>$R$7="10-"</formula>
    </cfRule>
  </conditionalFormatting>
  <conditionalFormatting sqref="E3:I3">
    <cfRule type="cellIs" dxfId="29" priority="2" stopIfTrue="1" operator="equal">
      <formula>"必須項目に入力漏れがあります"</formula>
    </cfRule>
    <cfRule type="cellIs" dxfId="28" priority="3" stopIfTrue="1" operator="equal">
      <formula>"選択項目に空欄があります"</formula>
    </cfRule>
    <cfRule type="cellIs" dxfId="27"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64" xr:uid="{00000000-0002-0000-0100-000008000000}">
      <formula1>$AF$64:$AI$64</formula1>
    </dataValidation>
    <dataValidation type="list" allowBlank="1" showInputMessage="1" showErrorMessage="1" sqref="E67" xr:uid="{00000000-0002-0000-0100-000009000000}">
      <formula1>$AF$67:$AR$67</formula1>
    </dataValidation>
    <dataValidation type="list" allowBlank="1" showInputMessage="1" showErrorMessage="1" sqref="E22" xr:uid="{00000000-0002-0000-0100-00000A000000}">
      <formula1>$AF$22:$AG$22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3"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hidden="1" customWidth="1"/>
    <col min="19" max="19" width="1.375" style="69" hidden="1" customWidth="1"/>
    <col min="20" max="20" width="5.125" style="69" hidden="1" customWidth="1"/>
    <col min="21" max="21" width="6.375" style="69" customWidth="1"/>
    <col min="22" max="22" width="5.125" style="11" hidden="1" customWidth="1"/>
    <col min="23" max="23" width="2" style="11" customWidth="1"/>
    <col min="24" max="26" width="2" style="11" hidden="1" customWidth="1"/>
    <col min="27" max="29" width="25.125" style="354" hidden="1" customWidth="1"/>
    <col min="30" max="30" width="15.625" style="11" hidden="1" customWidth="1"/>
    <col min="31" max="31" width="6.5" style="11" hidden="1" customWidth="1"/>
    <col min="32" max="55" width="5.5" style="41" hidden="1" customWidth="1"/>
    <col min="56" max="58" width="5.5" style="41" customWidth="1"/>
    <col min="59" max="69" width="8.125" style="11" customWidth="1"/>
    <col min="70" max="77" width="5.125" style="11" customWidth="1"/>
    <col min="78" max="16384" width="5.125" style="11"/>
  </cols>
  <sheetData>
    <row r="1" spans="1:109" s="27" customFormat="1" ht="16.5" customHeight="1" x14ac:dyDescent="0.15">
      <c r="A1" s="74"/>
      <c r="C1" s="92" t="s">
        <v>440</v>
      </c>
      <c r="D1" s="195"/>
      <c r="E1" s="196"/>
      <c r="K1" s="468" t="s">
        <v>274</v>
      </c>
      <c r="L1" s="468"/>
      <c r="M1" s="468"/>
      <c r="N1" s="468"/>
      <c r="O1" s="468"/>
      <c r="R1" s="75"/>
      <c r="S1" s="75"/>
      <c r="AA1" s="354"/>
      <c r="AB1" s="354"/>
      <c r="AC1" s="354"/>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row>
    <row r="2" spans="1:109" s="27" customFormat="1" ht="16.5" customHeight="1" x14ac:dyDescent="0.15">
      <c r="A2" s="74"/>
      <c r="C2" s="91" t="s">
        <v>462</v>
      </c>
      <c r="E2" s="68" t="s">
        <v>528</v>
      </c>
      <c r="K2" s="466" t="s">
        <v>389</v>
      </c>
      <c r="L2" s="466"/>
      <c r="M2" s="466"/>
      <c r="N2" s="466"/>
      <c r="O2" s="466"/>
      <c r="P2" s="466"/>
      <c r="Q2" s="69"/>
      <c r="R2" s="69"/>
      <c r="S2" s="69"/>
      <c r="AA2" s="354"/>
      <c r="AB2" s="354"/>
      <c r="AC2" s="354"/>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row>
    <row r="3" spans="1:109" s="27" customFormat="1" ht="21.75" customHeight="1" x14ac:dyDescent="0.15">
      <c r="A3" s="74"/>
      <c r="C3" s="31" t="s">
        <v>262</v>
      </c>
      <c r="D3" s="32"/>
      <c r="E3" s="472" t="str">
        <f>IF(E8&lt;&gt;"",$AB$3,IF(E17&lt;&gt;"",$AB$3,IF(OR(E7="",E46="",E49="",E52="",E55="",E58="",E13="",E16="",E19="",E22="",E25=""),$AA$3,CONCATENATE(T7,T34,T28,T31,T40,T43,T10,T49,T52,T55,T58,T61,T13,T16,T19,T73,T76,T79,T82,T88,T22,T25))))</f>
        <v>※選択項目に空欄があります。</v>
      </c>
      <c r="F3" s="472"/>
      <c r="G3" s="472"/>
      <c r="H3" s="472"/>
      <c r="I3" s="473"/>
      <c r="J3" s="33"/>
      <c r="K3" s="471"/>
      <c r="L3" s="471"/>
      <c r="M3" s="471"/>
      <c r="N3" s="471"/>
      <c r="O3" s="471"/>
      <c r="P3" s="471"/>
      <c r="Q3" s="33"/>
      <c r="AA3" s="354" t="s">
        <v>463</v>
      </c>
      <c r="AB3" s="354" t="s">
        <v>380</v>
      </c>
      <c r="AC3" s="354"/>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row>
    <row r="4" spans="1:109" s="27" customFormat="1" ht="9.75" customHeight="1" x14ac:dyDescent="0.15">
      <c r="A4" s="74"/>
      <c r="C4" s="28"/>
      <c r="E4" s="33"/>
      <c r="F4" s="33"/>
      <c r="G4" s="33"/>
      <c r="H4" s="33"/>
      <c r="I4" s="33"/>
      <c r="J4" s="33"/>
      <c r="K4" s="33"/>
      <c r="L4" s="33"/>
      <c r="M4" s="33"/>
      <c r="N4" s="33"/>
      <c r="O4" s="33"/>
      <c r="P4" s="33"/>
      <c r="Q4" s="33"/>
      <c r="AA4" s="354"/>
      <c r="AB4" s="354"/>
      <c r="AC4" s="354"/>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row>
    <row r="5" spans="1:109" s="40" customFormat="1" ht="16.5" customHeight="1" x14ac:dyDescent="0.15">
      <c r="A5" s="74"/>
      <c r="B5" s="27"/>
      <c r="C5" s="35" t="s">
        <v>260</v>
      </c>
      <c r="D5" s="36"/>
      <c r="E5" s="37" t="s">
        <v>259</v>
      </c>
      <c r="F5" s="76"/>
      <c r="G5" s="76"/>
      <c r="H5" s="77"/>
      <c r="I5" s="464" t="s">
        <v>261</v>
      </c>
      <c r="J5" s="464"/>
      <c r="K5" s="464"/>
      <c r="L5" s="464"/>
      <c r="M5" s="464"/>
      <c r="N5" s="464"/>
      <c r="O5" s="464"/>
      <c r="P5" s="78"/>
      <c r="Q5" s="77"/>
      <c r="R5" s="37" t="s">
        <v>257</v>
      </c>
      <c r="S5" s="38"/>
      <c r="T5" s="37"/>
      <c r="U5" s="37"/>
      <c r="V5" s="37"/>
      <c r="W5" s="38"/>
      <c r="AA5" s="354"/>
      <c r="AB5" s="354"/>
      <c r="AC5" s="354"/>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40" customFormat="1" ht="13.5" customHeight="1" x14ac:dyDescent="0.15">
      <c r="A6" s="40">
        <v>1</v>
      </c>
      <c r="B6" s="27"/>
      <c r="C6" s="42"/>
      <c r="D6" s="43"/>
      <c r="E6" s="469"/>
      <c r="F6" s="469"/>
      <c r="G6" s="470"/>
      <c r="H6" s="344" t="str">
        <f>IF(OR(AND(R7="10-",ベース!R7=$AA$7),AND(R7=$AA$7,ベース!R7="10-")),$AC$8,"")</f>
        <v/>
      </c>
      <c r="I6" s="45"/>
      <c r="J6" s="45"/>
      <c r="K6" s="45"/>
      <c r="L6" s="45"/>
      <c r="M6" s="45"/>
      <c r="N6" s="45"/>
      <c r="O6" s="45"/>
      <c r="P6" s="46"/>
      <c r="Q6" s="43"/>
      <c r="R6" s="79"/>
      <c r="S6" s="80"/>
      <c r="T6" s="79"/>
      <c r="U6" s="79"/>
      <c r="V6" s="45"/>
      <c r="W6" s="46"/>
      <c r="AA6" s="354"/>
      <c r="AB6" s="354"/>
      <c r="AC6" s="354"/>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40" customFormat="1" ht="16.5" customHeight="1" x14ac:dyDescent="0.15">
      <c r="A7" s="212" t="s">
        <v>271</v>
      </c>
      <c r="B7" s="32" t="s">
        <v>390</v>
      </c>
      <c r="C7" s="49" t="s">
        <v>244</v>
      </c>
      <c r="D7" s="50"/>
      <c r="E7" s="197" t="s">
        <v>281</v>
      </c>
      <c r="F7" s="40">
        <f>IF(E7="","",MATCH(E7,AF7:BB7,0))</f>
        <v>1</v>
      </c>
      <c r="H7" s="51" t="s">
        <v>275</v>
      </c>
      <c r="I7" s="41"/>
      <c r="J7" s="41"/>
      <c r="K7" s="41"/>
      <c r="L7" s="41"/>
      <c r="M7" s="41"/>
      <c r="N7" s="41"/>
      <c r="O7" s="41"/>
      <c r="P7" s="52"/>
      <c r="Q7" s="50"/>
      <c r="R7" s="35" t="str">
        <f>IF(F7="","",INDEX(AF8:BB8,1,F7))</f>
        <v>無記号</v>
      </c>
      <c r="S7" s="54"/>
      <c r="T7" s="40" t="str">
        <f>IF(R7="","",IF(R7="無記号","",R7))</f>
        <v/>
      </c>
      <c r="U7" s="35" t="str">
        <f>IF(F7="","",INDEX(AF8:BB8,1,F7))</f>
        <v>無記号</v>
      </c>
      <c r="W7" s="54"/>
      <c r="AA7" s="354" t="s">
        <v>149</v>
      </c>
      <c r="AB7" s="354"/>
      <c r="AC7" s="354"/>
      <c r="AF7" s="41" t="s">
        <v>281</v>
      </c>
      <c r="AG7" s="41" t="s">
        <v>464</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40" customFormat="1" ht="37.5" customHeight="1" x14ac:dyDescent="0.15">
      <c r="A8" s="74"/>
      <c r="B8" s="27"/>
      <c r="C8" s="55"/>
      <c r="D8" s="56"/>
      <c r="E8" s="83" t="str">
        <f>IF(AND(R7="10-",ベース!R7=$AA$7),$AA$8,IF(AND(R7=$AA$7,ベース!R7="10-"),$AB$8,""))</f>
        <v/>
      </c>
      <c r="F8" s="57"/>
      <c r="G8" s="57"/>
      <c r="H8" s="459" t="str">
        <f>IF(R7="10-",AD8,"")</f>
        <v/>
      </c>
      <c r="I8" s="460"/>
      <c r="J8" s="460"/>
      <c r="K8" s="460"/>
      <c r="L8" s="460"/>
      <c r="M8" s="460"/>
      <c r="N8" s="460"/>
      <c r="O8" s="460"/>
      <c r="P8" s="461"/>
      <c r="Q8" s="56"/>
      <c r="R8" s="81"/>
      <c r="S8" s="82"/>
      <c r="T8" s="81"/>
      <c r="U8" s="81"/>
      <c r="V8" s="57"/>
      <c r="W8" s="58"/>
      <c r="AA8" s="354" t="s">
        <v>326</v>
      </c>
      <c r="AB8" s="354" t="s">
        <v>327</v>
      </c>
      <c r="AC8" s="354" t="s">
        <v>363</v>
      </c>
      <c r="AD8" s="354" t="s">
        <v>777</v>
      </c>
      <c r="AF8" s="41" t="s">
        <v>149</v>
      </c>
      <c r="AG8" s="355" t="s">
        <v>465</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40" customFormat="1" ht="16.5" customHeight="1" x14ac:dyDescent="0.15">
      <c r="A9" s="40">
        <v>2</v>
      </c>
      <c r="B9" s="27"/>
      <c r="C9" s="211"/>
      <c r="D9" s="43"/>
      <c r="E9" s="359"/>
      <c r="F9" s="45"/>
      <c r="G9" s="46"/>
      <c r="H9" s="43"/>
      <c r="I9" s="45"/>
      <c r="J9" s="45"/>
      <c r="K9" s="45"/>
      <c r="L9" s="45"/>
      <c r="M9" s="45"/>
      <c r="N9" s="45"/>
      <c r="O9" s="45"/>
      <c r="P9" s="46"/>
      <c r="Q9" s="43"/>
      <c r="R9" s="79"/>
      <c r="S9" s="80"/>
      <c r="T9" s="79"/>
      <c r="U9" s="79"/>
      <c r="V9" s="79"/>
      <c r="W9" s="46"/>
      <c r="AA9" s="354"/>
      <c r="AB9" s="354"/>
      <c r="AC9" s="354"/>
      <c r="AF9" s="41"/>
      <c r="AG9" s="41"/>
      <c r="AH9" s="41"/>
      <c r="AI9" s="41"/>
      <c r="AJ9" s="41"/>
      <c r="AK9" s="41"/>
      <c r="AL9" s="41"/>
      <c r="AM9" s="41"/>
      <c r="AN9" s="41"/>
      <c r="AO9" s="41"/>
      <c r="AP9" s="41"/>
      <c r="AQ9" s="41"/>
      <c r="AR9" s="41"/>
      <c r="AS9" s="41"/>
      <c r="AT9" s="41"/>
      <c r="AU9" s="41"/>
      <c r="AV9" s="41"/>
      <c r="AW9" s="41"/>
      <c r="AX9" s="41"/>
      <c r="AY9" s="216"/>
      <c r="AZ9" s="216"/>
      <c r="BA9" s="216"/>
      <c r="BB9" s="216"/>
      <c r="BC9" s="216"/>
      <c r="BD9" s="216"/>
      <c r="BE9" s="216"/>
      <c r="BF9" s="216"/>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c r="CL9" s="90"/>
      <c r="CM9" s="90"/>
      <c r="CN9" s="90"/>
      <c r="CO9" s="90"/>
      <c r="CP9" s="90"/>
      <c r="CQ9" s="90"/>
      <c r="CR9" s="90"/>
      <c r="CS9" s="90"/>
      <c r="CT9" s="90"/>
      <c r="CU9" s="90"/>
      <c r="CV9" s="90"/>
      <c r="CW9" s="90"/>
      <c r="CX9" s="90"/>
      <c r="CY9" s="90"/>
      <c r="CZ9" s="90"/>
      <c r="DA9" s="90"/>
      <c r="DB9" s="90"/>
      <c r="DC9" s="90"/>
      <c r="DD9" s="90"/>
      <c r="DE9" s="90"/>
    </row>
    <row r="10" spans="1:109" s="40" customFormat="1" ht="16.5" customHeight="1" x14ac:dyDescent="0.15">
      <c r="A10" s="212" t="s">
        <v>271</v>
      </c>
      <c r="B10" s="32" t="s">
        <v>12</v>
      </c>
      <c r="C10" s="49" t="s">
        <v>250</v>
      </c>
      <c r="D10" s="50"/>
      <c r="E10" s="408"/>
      <c r="F10" s="40" t="str">
        <f>IF(E10="","",MATCH(E10,AF10:BB10,0))</f>
        <v/>
      </c>
      <c r="G10" s="54"/>
      <c r="H10" s="50"/>
      <c r="L10" s="61"/>
      <c r="P10" s="54"/>
      <c r="Q10" s="50"/>
      <c r="R10" s="35" t="str">
        <f>IF(F10="","",INDEX(AF11:BB11,1,F10))</f>
        <v/>
      </c>
      <c r="S10" s="54"/>
      <c r="T10" s="40" t="str">
        <f>IF(R10="","",IF(R10="無記号","",R10))</f>
        <v/>
      </c>
      <c r="U10" s="40" t="str">
        <f>IF(F10="","",INDEX(AF11:BB11,1,F10))</f>
        <v/>
      </c>
      <c r="V10" s="40" t="str">
        <f>IF(U10="","",IF(U10="無記号","",U10))</f>
        <v/>
      </c>
      <c r="W10" s="15"/>
      <c r="AA10" s="354" t="s">
        <v>787</v>
      </c>
      <c r="AB10" s="354" t="s">
        <v>788</v>
      </c>
      <c r="AC10" s="354" t="s">
        <v>789</v>
      </c>
      <c r="AF10" s="41" t="s">
        <v>155</v>
      </c>
      <c r="AG10" s="41" t="s">
        <v>469</v>
      </c>
      <c r="AH10" s="41" t="s">
        <v>273</v>
      </c>
      <c r="AI10" s="41"/>
      <c r="AJ10" s="41"/>
      <c r="AK10" s="41"/>
      <c r="AL10" s="41"/>
      <c r="AM10" s="41"/>
      <c r="AN10" s="41"/>
      <c r="AO10" s="41"/>
      <c r="AP10" s="41"/>
      <c r="AQ10" s="41"/>
      <c r="AR10" s="41"/>
      <c r="AS10" s="41"/>
      <c r="AT10" s="41"/>
      <c r="AU10" s="41"/>
      <c r="AV10" s="41"/>
      <c r="AW10" s="41"/>
      <c r="AX10" s="41"/>
      <c r="AY10" s="216"/>
      <c r="AZ10" s="216"/>
      <c r="BA10" s="216"/>
      <c r="BB10" s="216"/>
      <c r="BC10" s="216"/>
      <c r="BD10" s="216"/>
      <c r="BE10" s="216"/>
      <c r="BF10" s="216"/>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c r="DD10" s="90"/>
      <c r="DE10" s="90"/>
    </row>
    <row r="11" spans="1:109" s="40" customFormat="1" ht="41.25" customHeight="1" x14ac:dyDescent="0.15">
      <c r="A11" s="74"/>
      <c r="B11" s="27"/>
      <c r="C11" s="55"/>
      <c r="D11" s="56"/>
      <c r="E11" s="360" t="str">
        <f>IF(AND(R7="10-",R10="1"),AC10,IF(R10="0",AA10,IF(R10="1",AB10,"")))</f>
        <v/>
      </c>
      <c r="F11" s="57"/>
      <c r="G11" s="58"/>
      <c r="H11" s="56"/>
      <c r="I11" s="57"/>
      <c r="J11" s="57"/>
      <c r="K11" s="57"/>
      <c r="L11" s="86"/>
      <c r="N11" s="57"/>
      <c r="O11" s="57"/>
      <c r="P11" s="58"/>
      <c r="Q11" s="56"/>
      <c r="R11" s="81"/>
      <c r="S11" s="82"/>
      <c r="T11" s="81"/>
      <c r="U11" s="81"/>
      <c r="V11" s="81"/>
      <c r="W11" s="58"/>
      <c r="AA11" s="354"/>
      <c r="AB11" s="354"/>
      <c r="AC11" s="354"/>
      <c r="AF11" s="357" t="s">
        <v>563</v>
      </c>
      <c r="AG11" s="357" t="s">
        <v>564</v>
      </c>
      <c r="AH11" s="40" t="s">
        <v>477</v>
      </c>
      <c r="AI11" s="41"/>
      <c r="AJ11" s="41"/>
      <c r="AK11" s="41"/>
      <c r="AL11" s="41"/>
      <c r="AM11" s="41"/>
      <c r="AN11" s="41"/>
      <c r="AO11" s="41"/>
      <c r="AP11" s="41"/>
      <c r="AQ11" s="41"/>
      <c r="AR11" s="41"/>
      <c r="AS11" s="41"/>
      <c r="AT11" s="41"/>
      <c r="AU11" s="41"/>
      <c r="AV11" s="41"/>
      <c r="AW11" s="41"/>
      <c r="AX11" s="41"/>
      <c r="AY11" s="216"/>
      <c r="AZ11" s="216"/>
      <c r="BA11" s="216"/>
      <c r="BB11" s="216"/>
      <c r="BC11" s="216"/>
      <c r="BD11" s="216"/>
      <c r="BE11" s="216"/>
      <c r="BF11" s="216"/>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row>
    <row r="12" spans="1:109" s="40" customFormat="1" ht="16.5" customHeight="1" x14ac:dyDescent="0.15">
      <c r="A12" s="40">
        <v>3</v>
      </c>
      <c r="B12" s="27"/>
      <c r="C12" s="42"/>
      <c r="D12" s="43"/>
      <c r="E12" s="469"/>
      <c r="F12" s="469"/>
      <c r="G12" s="470"/>
      <c r="H12" s="43"/>
      <c r="I12" s="45"/>
      <c r="J12" s="45"/>
      <c r="K12" s="45"/>
      <c r="L12" s="45"/>
      <c r="M12" s="45"/>
      <c r="N12" s="45"/>
      <c r="O12" s="45"/>
      <c r="P12" s="46"/>
      <c r="Q12" s="43"/>
      <c r="R12" s="79"/>
      <c r="S12" s="80"/>
      <c r="T12" s="296"/>
      <c r="U12" s="296"/>
      <c r="V12" s="296"/>
      <c r="W12" s="297"/>
      <c r="Y12" s="1"/>
      <c r="Z12" s="1"/>
      <c r="AA12" s="356"/>
      <c r="AB12" s="354"/>
      <c r="AC12" s="354"/>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40" customFormat="1" ht="16.5" customHeight="1" x14ac:dyDescent="0.15">
      <c r="A13" s="212" t="s">
        <v>271</v>
      </c>
      <c r="B13" s="32" t="s">
        <v>82</v>
      </c>
      <c r="C13" s="49" t="s">
        <v>252</v>
      </c>
      <c r="D13" s="50"/>
      <c r="E13" s="194" t="s">
        <v>442</v>
      </c>
      <c r="F13" s="40">
        <f>IF(E13="","",MATCH(E13,AF13:BB13,0))</f>
        <v>1</v>
      </c>
      <c r="H13" s="50"/>
      <c r="P13" s="54"/>
      <c r="Q13" s="50"/>
      <c r="R13" s="35" t="str">
        <f>IF(F13="","",INDEX(AF14:BB14,1,F13))</f>
        <v>5</v>
      </c>
      <c r="S13" s="54"/>
      <c r="T13" s="90" t="str">
        <f>IF(R13="","",IF(R13="無記号","",R13))</f>
        <v>5</v>
      </c>
      <c r="U13" s="40" t="str">
        <f>IF(F13="","",INDEX(AF14:BB14,1,F13))</f>
        <v>5</v>
      </c>
      <c r="V13" s="90" t="str">
        <f>IF(U13="","",IF(U13="無記号","",U13))</f>
        <v>5</v>
      </c>
      <c r="W13" s="298"/>
      <c r="Y13" s="1"/>
      <c r="Z13" s="1"/>
      <c r="AA13" s="356"/>
      <c r="AB13" s="354"/>
      <c r="AC13" s="354"/>
      <c r="AF13" s="41" t="s">
        <v>590</v>
      </c>
      <c r="AG13" s="41" t="s">
        <v>591</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40" customFormat="1" ht="16.5" customHeight="1" x14ac:dyDescent="0.15">
      <c r="A14" s="74"/>
      <c r="B14" s="27"/>
      <c r="C14" s="55"/>
      <c r="D14" s="56"/>
      <c r="E14" s="83"/>
      <c r="F14" s="57"/>
      <c r="G14" s="57"/>
      <c r="H14" s="56"/>
      <c r="I14" s="57"/>
      <c r="J14" s="57"/>
      <c r="K14" s="57"/>
      <c r="L14" s="57"/>
      <c r="M14" s="57"/>
      <c r="N14" s="57"/>
      <c r="O14" s="57"/>
      <c r="P14" s="58"/>
      <c r="Q14" s="56"/>
      <c r="R14" s="81"/>
      <c r="S14" s="82"/>
      <c r="T14" s="299"/>
      <c r="U14" s="299"/>
      <c r="V14" s="299"/>
      <c r="W14" s="300"/>
      <c r="Y14" s="1"/>
      <c r="Z14" s="1"/>
      <c r="AA14" s="356"/>
      <c r="AB14" s="354"/>
      <c r="AC14" s="354"/>
      <c r="AF14" s="355" t="s">
        <v>266</v>
      </c>
      <c r="AG14" s="355" t="s">
        <v>267</v>
      </c>
      <c r="AH14" s="355"/>
      <c r="AI14" s="355"/>
      <c r="AJ14" s="355"/>
      <c r="AK14" s="355"/>
      <c r="AL14" s="355"/>
      <c r="AM14" s="355"/>
      <c r="AN14" s="355"/>
      <c r="AO14" s="355"/>
      <c r="AP14" s="355"/>
      <c r="AQ14" s="355"/>
      <c r="AR14" s="355"/>
      <c r="AS14" s="355"/>
      <c r="AT14" s="355"/>
      <c r="AU14" s="355"/>
      <c r="AV14" s="355"/>
      <c r="AW14" s="355"/>
      <c r="AX14" s="355"/>
      <c r="AY14" s="355"/>
      <c r="AZ14" s="355"/>
      <c r="BA14" s="355"/>
      <c r="BB14" s="355"/>
      <c r="BC14" s="41"/>
      <c r="BD14" s="41"/>
      <c r="BE14" s="41"/>
      <c r="BF14" s="41"/>
    </row>
    <row r="15" spans="1:109" s="40" customFormat="1" ht="16.5" customHeight="1" x14ac:dyDescent="0.15">
      <c r="A15" s="40">
        <v>4</v>
      </c>
      <c r="B15" s="27"/>
      <c r="C15" s="42"/>
      <c r="D15" s="43"/>
      <c r="E15" s="474" t="s">
        <v>151</v>
      </c>
      <c r="F15" s="474"/>
      <c r="G15" s="475"/>
      <c r="H15" s="43"/>
      <c r="I15" s="45"/>
      <c r="J15" s="45"/>
      <c r="K15" s="45"/>
      <c r="L15" s="45"/>
      <c r="M15" s="45"/>
      <c r="N15" s="45"/>
      <c r="O15" s="45"/>
      <c r="P15" s="46"/>
      <c r="Q15" s="43"/>
      <c r="R15" s="79"/>
      <c r="S15" s="80"/>
      <c r="T15" s="79"/>
      <c r="U15" s="79"/>
      <c r="V15" s="79"/>
      <c r="W15" s="14"/>
      <c r="Y15" s="1"/>
      <c r="Z15" s="1"/>
      <c r="AA15" s="356"/>
      <c r="AB15" s="354"/>
      <c r="AC15" s="354"/>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41"/>
      <c r="BD15" s="41"/>
      <c r="BE15" s="41"/>
      <c r="BF15" s="41"/>
      <c r="DC15" s="90"/>
      <c r="DD15" s="90"/>
      <c r="DE15" s="90"/>
    </row>
    <row r="16" spans="1:109" s="40" customFormat="1" ht="16.5" customHeight="1" x14ac:dyDescent="0.15">
      <c r="A16" s="212" t="s">
        <v>535</v>
      </c>
      <c r="B16" s="32" t="s">
        <v>537</v>
      </c>
      <c r="C16" s="49" t="s">
        <v>253</v>
      </c>
      <c r="D16" s="50"/>
      <c r="E16" s="288"/>
      <c r="F16" s="40" t="str">
        <f>IF(E16="","",MATCH(E16,AF16:BB16,0))</f>
        <v/>
      </c>
      <c r="H16" s="50"/>
      <c r="P16" s="54"/>
      <c r="Q16" s="50"/>
      <c r="R16" s="35" t="str">
        <f>IF(F16="","",INDEX(AF17:BB17,1,F16))</f>
        <v/>
      </c>
      <c r="S16" s="54"/>
      <c r="T16" s="40" t="str">
        <f>IF(R16="","",IF(R16="無記号","",R16))</f>
        <v/>
      </c>
      <c r="U16" s="35" t="str">
        <f>IF(F16="","",INDEX(AF17:BB17,1,F16))</f>
        <v/>
      </c>
      <c r="V16" s="40" t="str">
        <f>IF(U16="","",IF(U16="無記号","",U16))</f>
        <v/>
      </c>
      <c r="W16" s="15"/>
      <c r="Y16" s="1"/>
      <c r="Z16" s="1"/>
      <c r="AA16" s="356"/>
      <c r="AB16" s="354"/>
      <c r="AC16" s="354"/>
      <c r="AF16" s="41" t="s">
        <v>163</v>
      </c>
      <c r="AG16" s="41" t="s">
        <v>164</v>
      </c>
      <c r="AH16" s="41" t="s">
        <v>165</v>
      </c>
      <c r="AI16" s="41" t="s">
        <v>556</v>
      </c>
      <c r="AJ16" s="41" t="s">
        <v>557</v>
      </c>
      <c r="AK16" s="41" t="s">
        <v>558</v>
      </c>
      <c r="AL16" s="41" t="s">
        <v>559</v>
      </c>
      <c r="AM16" s="41"/>
      <c r="AN16" s="41"/>
      <c r="AO16" s="41"/>
      <c r="AP16" s="41"/>
      <c r="AQ16" s="41"/>
      <c r="AR16" s="41"/>
      <c r="AS16" s="41"/>
      <c r="AT16" s="41"/>
      <c r="AU16" s="41"/>
      <c r="AV16" s="41"/>
      <c r="AW16" s="41"/>
      <c r="AX16" s="41"/>
      <c r="AY16" s="41"/>
      <c r="AZ16" s="41"/>
      <c r="BA16" s="41"/>
      <c r="BB16" s="41"/>
      <c r="BC16" s="41"/>
      <c r="BD16" s="41"/>
      <c r="BE16" s="41"/>
      <c r="BF16" s="41"/>
      <c r="DC16" s="90"/>
      <c r="DD16" s="90"/>
      <c r="DE16" s="90"/>
    </row>
    <row r="17" spans="1:109" s="40" customFormat="1" ht="62.25" customHeight="1" x14ac:dyDescent="0.15">
      <c r="A17" s="74"/>
      <c r="B17" s="27"/>
      <c r="C17" s="84" t="s">
        <v>289</v>
      </c>
      <c r="D17" s="56"/>
      <c r="E17" s="289" t="str">
        <f>IF(AND(ベース!R28&lt;&gt;"N",OR(バルブ!R16="NS",バルブ!R16="NZ")),バルブ!$AD$17,IF(AND(ベース!R28="N",OR(バルブ!R16="S",バルブ!R16="Z")),バルブ!$AC$17,""))</f>
        <v/>
      </c>
      <c r="F17" s="57"/>
      <c r="G17" s="57"/>
      <c r="H17" s="56"/>
      <c r="I17" s="57"/>
      <c r="J17" s="57"/>
      <c r="K17" s="57"/>
      <c r="L17" s="57"/>
      <c r="M17" s="57"/>
      <c r="N17" s="57"/>
      <c r="O17" s="57"/>
      <c r="P17" s="58"/>
      <c r="Q17" s="56"/>
      <c r="R17" s="81"/>
      <c r="S17" s="82"/>
      <c r="T17" s="81"/>
      <c r="U17" s="81"/>
      <c r="V17" s="81"/>
      <c r="W17" s="13"/>
      <c r="Y17" s="1"/>
      <c r="Z17" s="1"/>
      <c r="AA17" s="356" t="s">
        <v>560</v>
      </c>
      <c r="AB17" s="354" t="s">
        <v>149</v>
      </c>
      <c r="AC17" s="356" t="s">
        <v>538</v>
      </c>
      <c r="AD17" s="356" t="s">
        <v>539</v>
      </c>
      <c r="AF17" s="41" t="s">
        <v>149</v>
      </c>
      <c r="AG17" s="355" t="s">
        <v>20</v>
      </c>
      <c r="AH17" s="355" t="s">
        <v>541</v>
      </c>
      <c r="AI17" s="41" t="s">
        <v>21</v>
      </c>
      <c r="AJ17" s="41" t="s">
        <v>25</v>
      </c>
      <c r="AK17" s="41" t="s">
        <v>561</v>
      </c>
      <c r="AL17" s="41" t="s">
        <v>562</v>
      </c>
      <c r="AM17" s="41"/>
      <c r="AN17" s="41"/>
      <c r="AO17" s="41"/>
      <c r="AP17" s="41"/>
      <c r="AQ17" s="41"/>
      <c r="AR17" s="41"/>
      <c r="AS17" s="41"/>
      <c r="AT17" s="41"/>
      <c r="AU17" s="41"/>
      <c r="AV17" s="41"/>
      <c r="AW17" s="41"/>
      <c r="AX17" s="41"/>
      <c r="AY17" s="41"/>
      <c r="AZ17" s="41"/>
      <c r="BA17" s="41"/>
      <c r="BB17" s="41"/>
      <c r="BC17" s="41"/>
      <c r="BD17" s="41"/>
      <c r="BE17" s="41"/>
      <c r="BF17" s="41"/>
      <c r="DC17" s="90"/>
      <c r="DD17" s="90"/>
      <c r="DE17" s="90"/>
    </row>
    <row r="18" spans="1:109" s="40" customFormat="1" ht="16.5" customHeight="1" x14ac:dyDescent="0.15">
      <c r="A18" s="40">
        <v>5</v>
      </c>
      <c r="B18" s="27"/>
      <c r="C18" s="42"/>
      <c r="D18" s="43"/>
      <c r="E18" s="469"/>
      <c r="F18" s="469"/>
      <c r="G18" s="470"/>
      <c r="H18" s="43"/>
      <c r="I18" s="45"/>
      <c r="J18" s="45"/>
      <c r="K18" s="45"/>
      <c r="L18" s="45"/>
      <c r="M18" s="45"/>
      <c r="N18" s="45"/>
      <c r="O18" s="45"/>
      <c r="P18" s="46"/>
      <c r="Q18" s="43"/>
      <c r="R18" s="79"/>
      <c r="S18" s="80"/>
      <c r="T18" s="79"/>
      <c r="U18" s="79"/>
      <c r="V18" s="79"/>
      <c r="W18" s="14"/>
      <c r="Y18" s="1"/>
      <c r="Z18" s="1"/>
      <c r="AA18" s="356"/>
      <c r="AB18" s="354"/>
      <c r="AC18" s="354"/>
      <c r="AF18" s="355"/>
      <c r="AG18" s="355"/>
      <c r="AH18" s="355"/>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109" s="40" customFormat="1" ht="16.5" customHeight="1" x14ac:dyDescent="0.15">
      <c r="A19" s="212" t="s">
        <v>271</v>
      </c>
      <c r="B19" s="32" t="s">
        <v>95</v>
      </c>
      <c r="C19" s="49" t="s">
        <v>287</v>
      </c>
      <c r="D19" s="50"/>
      <c r="E19" s="305" t="s">
        <v>255</v>
      </c>
      <c r="F19" s="40">
        <f>IF(E19="","",MATCH(E19,AF19:BB19,0))</f>
        <v>1</v>
      </c>
      <c r="H19" s="50"/>
      <c r="P19" s="54"/>
      <c r="Q19" s="50"/>
      <c r="R19" s="35" t="str">
        <f>IF(F19="","",INDEX(AF20:BB20,1,F19))</f>
        <v>無記号</v>
      </c>
      <c r="S19" s="54"/>
      <c r="T19" s="40" t="str">
        <f>IF(R19="","",IF(R19="無記号","",R19))</f>
        <v/>
      </c>
      <c r="U19" s="35" t="str">
        <f>IF(F19="","",INDEX(AF20:BB20,1,F19))</f>
        <v>無記号</v>
      </c>
      <c r="V19" s="40" t="str">
        <f>IF(U19="","",IF(U19="無記号","",U19))</f>
        <v/>
      </c>
      <c r="W19" s="15"/>
      <c r="Y19" s="1"/>
      <c r="Z19" s="1"/>
      <c r="AA19" s="356"/>
      <c r="AB19" s="354"/>
      <c r="AC19" s="354"/>
      <c r="AF19" s="41" t="s">
        <v>255</v>
      </c>
      <c r="AG19" s="41" t="s">
        <v>172</v>
      </c>
      <c r="AH19" s="41" t="s">
        <v>598</v>
      </c>
      <c r="AI19" s="41" t="s">
        <v>173</v>
      </c>
      <c r="AJ19" s="41" t="s">
        <v>599</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109" s="40" customFormat="1" ht="72.75" customHeight="1" x14ac:dyDescent="0.15">
      <c r="A20" s="74"/>
      <c r="B20" s="27"/>
      <c r="C20" s="55"/>
      <c r="D20" s="56"/>
      <c r="E20" s="306" t="s">
        <v>642</v>
      </c>
      <c r="F20" s="57"/>
      <c r="G20" s="57"/>
      <c r="H20" s="56"/>
      <c r="I20" s="57"/>
      <c r="J20" s="57"/>
      <c r="K20" s="57"/>
      <c r="L20" s="57"/>
      <c r="M20" s="57"/>
      <c r="N20" s="57"/>
      <c r="O20" s="57"/>
      <c r="P20" s="58"/>
      <c r="Q20" s="56"/>
      <c r="R20" s="81"/>
      <c r="S20" s="82"/>
      <c r="T20" s="81"/>
      <c r="U20" s="81"/>
      <c r="V20" s="81"/>
      <c r="W20" s="13"/>
      <c r="Y20" s="1"/>
      <c r="Z20" s="1"/>
      <c r="AA20" s="356"/>
      <c r="AB20" s="354"/>
      <c r="AC20" s="354"/>
      <c r="AF20" s="41" t="s">
        <v>149</v>
      </c>
      <c r="AG20" s="355" t="s">
        <v>10</v>
      </c>
      <c r="AH20" s="40" t="s">
        <v>11</v>
      </c>
      <c r="AI20" s="355" t="s">
        <v>12</v>
      </c>
      <c r="AJ20" s="41" t="s">
        <v>477</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109" s="40" customFormat="1" ht="16.5" customHeight="1" x14ac:dyDescent="0.15">
      <c r="A21" s="40">
        <v>6</v>
      </c>
      <c r="B21" s="27"/>
      <c r="C21" s="42"/>
      <c r="D21" s="43"/>
      <c r="E21" s="469"/>
      <c r="F21" s="469"/>
      <c r="G21" s="470"/>
      <c r="H21" s="43"/>
      <c r="I21" s="45"/>
      <c r="J21" s="45"/>
      <c r="K21" s="45"/>
      <c r="L21" s="45"/>
      <c r="M21" s="45"/>
      <c r="N21" s="45"/>
      <c r="O21" s="45"/>
      <c r="P21" s="46"/>
      <c r="Q21" s="43"/>
      <c r="R21" s="79"/>
      <c r="S21" s="80"/>
      <c r="T21" s="79"/>
      <c r="U21" s="79"/>
      <c r="V21" s="79"/>
      <c r="W21" s="14"/>
      <c r="X21" s="1"/>
      <c r="Y21" s="1"/>
      <c r="Z21" s="1"/>
      <c r="AA21" s="356"/>
      <c r="AB21" s="356"/>
      <c r="AC21" s="354"/>
    </row>
    <row r="22" spans="1:109" s="40" customFormat="1" ht="16.5" customHeight="1" x14ac:dyDescent="0.15">
      <c r="A22" s="212" t="s">
        <v>271</v>
      </c>
      <c r="B22" s="32" t="s">
        <v>323</v>
      </c>
      <c r="C22" s="49" t="s">
        <v>254</v>
      </c>
      <c r="D22" s="50"/>
      <c r="E22" s="199" t="s">
        <v>256</v>
      </c>
      <c r="F22" s="40">
        <f>IF(E22="","",MATCH(E22,AF22:BB22,0))</f>
        <v>1</v>
      </c>
      <c r="H22" s="50"/>
      <c r="P22" s="54"/>
      <c r="Q22" s="50"/>
      <c r="R22" s="35" t="str">
        <f>IF(F22="","",INDEX(AF23:BB23,1,F22))</f>
        <v>無記号</v>
      </c>
      <c r="S22" s="54"/>
      <c r="T22" s="40" t="str">
        <f>IF(R22="","",IF(R22="無記号","",R22))</f>
        <v/>
      </c>
      <c r="U22" s="35" t="str">
        <f>IF(F22="","",INDEX(AF23:BB23,1,F22))</f>
        <v>無記号</v>
      </c>
      <c r="V22" s="40" t="str">
        <f>IF(U22="","",IF(U22="無記号","",U22))</f>
        <v/>
      </c>
      <c r="W22" s="54"/>
      <c r="AA22" s="354"/>
      <c r="AB22" s="354"/>
      <c r="AC22" s="354"/>
      <c r="AF22" s="41" t="s">
        <v>256</v>
      </c>
      <c r="AG22" s="41" t="s">
        <v>166</v>
      </c>
      <c r="AH22" s="41" t="s">
        <v>466</v>
      </c>
      <c r="AI22" s="41" t="s">
        <v>467</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109" s="40" customFormat="1" ht="41.25" customHeight="1" x14ac:dyDescent="0.15">
      <c r="A23" s="74"/>
      <c r="C23" s="55"/>
      <c r="D23" s="56"/>
      <c r="E23" s="223" t="str">
        <f>IF(OR(R22="B",R22="H"),$AA$23,"")</f>
        <v/>
      </c>
      <c r="F23" s="57"/>
      <c r="G23" s="57"/>
      <c r="H23" s="56"/>
      <c r="I23" s="57"/>
      <c r="J23" s="57"/>
      <c r="K23" s="57"/>
      <c r="L23" s="57"/>
      <c r="M23" s="57"/>
      <c r="N23" s="57"/>
      <c r="O23" s="57"/>
      <c r="P23" s="58"/>
      <c r="Q23" s="56"/>
      <c r="R23" s="57"/>
      <c r="S23" s="58"/>
      <c r="T23" s="57"/>
      <c r="U23" s="57"/>
      <c r="V23" s="57"/>
      <c r="W23" s="58"/>
      <c r="AA23" s="354" t="s">
        <v>763</v>
      </c>
      <c r="AB23" s="354"/>
      <c r="AC23" s="354"/>
      <c r="AF23" s="41" t="s">
        <v>149</v>
      </c>
      <c r="AG23" s="355" t="s">
        <v>8</v>
      </c>
      <c r="AH23" s="355" t="s">
        <v>16</v>
      </c>
      <c r="AI23" s="355" t="s">
        <v>14</v>
      </c>
      <c r="AJ23" s="355"/>
      <c r="AK23" s="355"/>
      <c r="AL23" s="355"/>
      <c r="AM23" s="355"/>
      <c r="AN23" s="355"/>
      <c r="AO23" s="355"/>
      <c r="AP23" s="355"/>
      <c r="AQ23" s="355"/>
      <c r="AR23" s="355"/>
      <c r="AS23" s="355"/>
      <c r="AT23" s="355"/>
      <c r="AU23" s="355"/>
      <c r="AV23" s="355"/>
      <c r="AW23" s="355"/>
      <c r="AX23" s="355"/>
      <c r="AY23" s="355"/>
      <c r="AZ23" s="355"/>
      <c r="BA23" s="355"/>
      <c r="BB23" s="355"/>
      <c r="BC23" s="355"/>
      <c r="BD23" s="355"/>
      <c r="BE23" s="41"/>
      <c r="BF23" s="41"/>
    </row>
    <row r="24" spans="1:109" s="40" customFormat="1" ht="16.5" customHeight="1" x14ac:dyDescent="0.15">
      <c r="A24" s="40">
        <v>7</v>
      </c>
      <c r="C24" s="42"/>
      <c r="D24" s="43"/>
      <c r="E24" s="469"/>
      <c r="F24" s="469"/>
      <c r="G24" s="470"/>
      <c r="H24" s="43"/>
      <c r="I24" s="45"/>
      <c r="J24" s="45"/>
      <c r="K24" s="45"/>
      <c r="L24" s="45"/>
      <c r="M24" s="45"/>
      <c r="N24" s="45"/>
      <c r="O24" s="45"/>
      <c r="P24" s="46"/>
      <c r="Q24" s="43"/>
      <c r="R24" s="45"/>
      <c r="S24" s="46"/>
      <c r="T24" s="45"/>
      <c r="U24" s="45"/>
      <c r="V24" s="45"/>
      <c r="W24" s="46"/>
      <c r="AA24" s="354"/>
      <c r="AB24" s="354"/>
      <c r="AC24" s="354"/>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109" s="40" customFormat="1" ht="16.5" customHeight="1" x14ac:dyDescent="0.15">
      <c r="A25" s="212" t="s">
        <v>271</v>
      </c>
      <c r="B25" s="36" t="s">
        <v>174</v>
      </c>
      <c r="C25" s="49" t="s">
        <v>288</v>
      </c>
      <c r="D25" s="50"/>
      <c r="E25" s="197" t="s">
        <v>168</v>
      </c>
      <c r="F25" s="40">
        <f>IF(E25="","",MATCH(E25,AF25:BB25,0))</f>
        <v>1</v>
      </c>
      <c r="H25" s="51" t="s">
        <v>278</v>
      </c>
      <c r="P25" s="54"/>
      <c r="Q25" s="50"/>
      <c r="R25" s="35" t="str">
        <f>IF(F25="","",INDEX(AF26:BB26,1,F25))</f>
        <v>無記号</v>
      </c>
      <c r="S25" s="54"/>
      <c r="T25" s="40" t="str">
        <f>IF(R25="","",IF(R25="無記号","",R25))</f>
        <v/>
      </c>
      <c r="U25" s="35" t="str">
        <f>IF(F25="","",INDEX(AF26:BB26,1,F25))</f>
        <v>無記号</v>
      </c>
      <c r="V25" s="40" t="str">
        <f>IF(U25="","",IF(U25="無記号","",U25))</f>
        <v/>
      </c>
      <c r="W25" s="54"/>
      <c r="AA25" s="354"/>
      <c r="AB25" s="354"/>
      <c r="AC25" s="354"/>
      <c r="AF25" s="41" t="s">
        <v>168</v>
      </c>
      <c r="AG25" s="41" t="s">
        <v>169</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109" s="40" customFormat="1" ht="37.5" customHeight="1" x14ac:dyDescent="0.15">
      <c r="A26" s="74"/>
      <c r="B26" s="27"/>
      <c r="C26" s="84" t="s">
        <v>276</v>
      </c>
      <c r="D26" s="56"/>
      <c r="E26" s="289" t="str">
        <f>IF(AND(OR(R10="1",R10="■"),R25="-X90"),$AB$26,"")</f>
        <v/>
      </c>
      <c r="F26" s="57"/>
      <c r="G26" s="57"/>
      <c r="H26" s="201" t="s">
        <v>277</v>
      </c>
      <c r="I26" s="57"/>
      <c r="J26" s="57"/>
      <c r="K26" s="57"/>
      <c r="L26" s="57"/>
      <c r="M26" s="57"/>
      <c r="N26" s="57"/>
      <c r="O26" s="57"/>
      <c r="P26" s="58"/>
      <c r="Q26" s="56"/>
      <c r="R26" s="81"/>
      <c r="S26" s="82"/>
      <c r="T26" s="81"/>
      <c r="U26" s="81"/>
      <c r="V26" s="57"/>
      <c r="W26" s="58"/>
      <c r="AA26" s="354" t="s">
        <v>328</v>
      </c>
      <c r="AB26" s="354" t="s">
        <v>790</v>
      </c>
      <c r="AC26" s="354"/>
      <c r="AF26" s="41" t="s">
        <v>149</v>
      </c>
      <c r="AG26" s="357" t="s">
        <v>468</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109" s="40" customFormat="1" ht="16.5" hidden="1" customHeight="1" x14ac:dyDescent="0.15">
      <c r="A27" s="74"/>
      <c r="B27" s="27"/>
      <c r="C27" s="41"/>
      <c r="E27" s="11"/>
      <c r="R27" s="27"/>
      <c r="S27" s="27"/>
      <c r="T27" s="27"/>
      <c r="U27" s="27"/>
      <c r="AA27" s="354"/>
      <c r="AB27" s="354"/>
      <c r="AC27" s="354"/>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109" s="40" customFormat="1" ht="16.5" hidden="1" customHeight="1" x14ac:dyDescent="0.15">
      <c r="A28" s="74"/>
      <c r="B28" s="62" t="s">
        <v>89</v>
      </c>
      <c r="C28" s="41" t="s">
        <v>79</v>
      </c>
      <c r="E28" s="11"/>
      <c r="R28" s="27" t="s">
        <v>98</v>
      </c>
      <c r="S28" s="27"/>
      <c r="T28" s="40" t="str">
        <f>IF(R28="","",IF(R28="無記号","",R28))</f>
        <v>SY</v>
      </c>
      <c r="U28" s="27" t="s">
        <v>98</v>
      </c>
      <c r="V28" s="40" t="str">
        <f>IF(U28="","",IF(U28="無記号","",U28))</f>
        <v>SY</v>
      </c>
      <c r="AA28" s="354"/>
      <c r="AB28" s="354"/>
      <c r="AC28" s="354"/>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109" s="40" customFormat="1" ht="16.5" hidden="1" customHeight="1" x14ac:dyDescent="0.15">
      <c r="A29" s="74"/>
      <c r="B29" s="27"/>
      <c r="C29" s="41"/>
      <c r="E29" s="11"/>
      <c r="R29" s="27"/>
      <c r="S29" s="27"/>
      <c r="T29" s="27"/>
      <c r="U29" s="27"/>
      <c r="V29" s="27"/>
      <c r="AA29" s="354"/>
      <c r="AB29" s="354"/>
      <c r="AC29" s="354"/>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109" s="40" customFormat="1" ht="16.5" hidden="1" customHeight="1" x14ac:dyDescent="0.15">
      <c r="A30" s="74"/>
      <c r="B30" s="27"/>
      <c r="C30" s="41"/>
      <c r="E30" s="11"/>
      <c r="R30" s="27"/>
      <c r="S30" s="27"/>
      <c r="T30" s="27"/>
      <c r="U30" s="27"/>
      <c r="V30" s="27"/>
      <c r="AA30" s="354"/>
      <c r="AB30" s="354"/>
      <c r="AC30" s="354"/>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109" s="40" customFormat="1" ht="16.5" hidden="1" customHeight="1" x14ac:dyDescent="0.15">
      <c r="A31" s="74"/>
      <c r="B31" s="62" t="s">
        <v>90</v>
      </c>
      <c r="C31" s="41" t="s">
        <v>80</v>
      </c>
      <c r="E31" s="11"/>
      <c r="R31" s="27">
        <v>3</v>
      </c>
      <c r="S31" s="27"/>
      <c r="T31" s="40">
        <f>IF(R31="","",IF(R31="無記号","",R31))</f>
        <v>3</v>
      </c>
      <c r="U31" s="27">
        <v>5</v>
      </c>
      <c r="V31" s="40">
        <f>IF(U31="","",IF(U31="無記号","",U31))</f>
        <v>5</v>
      </c>
      <c r="AA31" s="354"/>
      <c r="AB31" s="354"/>
      <c r="AC31" s="354"/>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109" s="40" customFormat="1" ht="16.5" hidden="1" customHeight="1" x14ac:dyDescent="0.15">
      <c r="A32" s="74"/>
      <c r="B32" s="27"/>
      <c r="C32" s="41"/>
      <c r="E32" s="11"/>
      <c r="R32" s="27"/>
      <c r="S32" s="27"/>
      <c r="T32" s="27"/>
      <c r="U32" s="27"/>
      <c r="V32" s="27"/>
      <c r="AA32" s="354"/>
      <c r="AB32" s="354"/>
      <c r="AC32" s="354"/>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40" customFormat="1" ht="16.5" hidden="1" customHeight="1" x14ac:dyDescent="0.15">
      <c r="A33" s="74"/>
      <c r="B33" s="27"/>
      <c r="C33" s="41"/>
      <c r="E33" s="11"/>
      <c r="R33" s="27"/>
      <c r="S33" s="27"/>
      <c r="T33" s="27"/>
      <c r="U33" s="27"/>
      <c r="AA33" s="354"/>
      <c r="AB33" s="354"/>
      <c r="AC33" s="354"/>
      <c r="AF33" s="41"/>
      <c r="AG33" s="355"/>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40" customFormat="1" ht="16.5" hidden="1" customHeight="1" x14ac:dyDescent="0.15">
      <c r="A34" s="74"/>
      <c r="B34" s="27"/>
      <c r="C34" s="41"/>
      <c r="E34" s="11"/>
      <c r="R34" s="27"/>
      <c r="S34" s="27"/>
      <c r="U34" s="27"/>
      <c r="AA34" s="354"/>
      <c r="AB34" s="354"/>
      <c r="AC34" s="354"/>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40" customFormat="1" ht="16.5" hidden="1" customHeight="1" x14ac:dyDescent="0.15">
      <c r="A35" s="74"/>
      <c r="B35" s="27"/>
      <c r="C35" s="41"/>
      <c r="E35" s="11"/>
      <c r="R35" s="27"/>
      <c r="S35" s="27"/>
      <c r="T35" s="27"/>
      <c r="U35" s="27"/>
      <c r="AA35" s="354"/>
      <c r="AB35" s="354"/>
      <c r="AC35" s="354"/>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40" customFormat="1" ht="16.5" customHeight="1" x14ac:dyDescent="0.15">
      <c r="A39" s="40">
        <v>8</v>
      </c>
      <c r="B39" s="27"/>
      <c r="C39" s="211" t="s">
        <v>284</v>
      </c>
      <c r="D39" s="43"/>
      <c r="E39" s="85"/>
      <c r="F39" s="45"/>
      <c r="G39" s="45"/>
      <c r="H39" s="43"/>
      <c r="I39" s="45"/>
      <c r="J39" s="45"/>
      <c r="K39" s="45"/>
      <c r="L39" s="45"/>
      <c r="M39" s="45"/>
      <c r="N39" s="45"/>
      <c r="O39" s="45"/>
      <c r="P39" s="46"/>
      <c r="Q39" s="43"/>
      <c r="R39" s="79"/>
      <c r="S39" s="80"/>
      <c r="T39" s="79"/>
      <c r="U39" s="79"/>
      <c r="V39" s="79"/>
      <c r="W39" s="46"/>
      <c r="AA39" s="354"/>
      <c r="AB39" s="354"/>
      <c r="AC39" s="354"/>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40" customFormat="1" ht="16.5" customHeight="1" x14ac:dyDescent="0.15">
      <c r="A40" s="212" t="s">
        <v>271</v>
      </c>
      <c r="B40" s="32" t="s">
        <v>369</v>
      </c>
      <c r="C40" s="49" t="s">
        <v>249</v>
      </c>
      <c r="D40" s="50"/>
      <c r="E40" s="99" t="s">
        <v>381</v>
      </c>
      <c r="H40" s="50"/>
      <c r="P40" s="54"/>
      <c r="Q40" s="50"/>
      <c r="R40" s="35" t="s">
        <v>170</v>
      </c>
      <c r="S40" s="54"/>
      <c r="T40" s="40" t="s">
        <v>170</v>
      </c>
      <c r="U40" s="35" t="s">
        <v>170</v>
      </c>
      <c r="V40" s="40" t="s">
        <v>170</v>
      </c>
      <c r="W40" s="54"/>
      <c r="AA40" s="354"/>
      <c r="AB40" s="354"/>
      <c r="AC40" s="354"/>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40" customFormat="1" ht="69" customHeight="1" x14ac:dyDescent="0.15">
      <c r="A41" s="74"/>
      <c r="B41" s="27"/>
      <c r="C41" s="55"/>
      <c r="D41" s="56"/>
      <c r="E41" s="83"/>
      <c r="F41" s="57"/>
      <c r="G41" s="57"/>
      <c r="H41" s="56"/>
      <c r="I41" s="57"/>
      <c r="J41" s="57"/>
      <c r="K41" s="57"/>
      <c r="L41" s="57"/>
      <c r="M41" s="57"/>
      <c r="N41" s="57"/>
      <c r="O41" s="57"/>
      <c r="P41" s="58"/>
      <c r="Q41" s="56"/>
      <c r="R41" s="81"/>
      <c r="S41" s="82"/>
      <c r="T41" s="81"/>
      <c r="U41" s="81"/>
      <c r="V41" s="81"/>
      <c r="W41" s="58"/>
      <c r="AA41" s="354"/>
      <c r="AB41" s="354"/>
      <c r="AC41" s="354"/>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40" customFormat="1" ht="16.5" hidden="1" customHeight="1" x14ac:dyDescent="0.15">
      <c r="A42" s="74"/>
      <c r="B42" s="27"/>
      <c r="C42" s="41"/>
      <c r="E42" s="11"/>
      <c r="R42" s="27"/>
      <c r="S42" s="27"/>
      <c r="T42" s="27"/>
      <c r="U42" s="27"/>
      <c r="V42" s="27"/>
      <c r="AA42" s="354"/>
      <c r="AB42" s="354"/>
      <c r="AC42" s="354"/>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40" customFormat="1" ht="16.5" hidden="1" customHeight="1" x14ac:dyDescent="0.15">
      <c r="A43" s="74"/>
      <c r="B43" s="62" t="s">
        <v>391</v>
      </c>
      <c r="C43" s="41" t="s">
        <v>99</v>
      </c>
      <c r="E43" s="11"/>
      <c r="R43" s="27">
        <v>0</v>
      </c>
      <c r="S43" s="27"/>
      <c r="T43" s="40">
        <f>IF(R43="","",IF(R43="無記号","",R43))</f>
        <v>0</v>
      </c>
      <c r="U43" s="27">
        <v>3</v>
      </c>
      <c r="V43" s="40">
        <f>IF(U43="","",IF(U43="無記号","",U43))</f>
        <v>3</v>
      </c>
      <c r="AA43" s="354"/>
      <c r="AB43" s="354"/>
      <c r="AC43" s="354"/>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40" customFormat="1" ht="16.5" hidden="1" customHeight="1" x14ac:dyDescent="0.15">
      <c r="A44" s="74"/>
      <c r="B44" s="27"/>
      <c r="C44" s="41"/>
      <c r="E44" s="11"/>
      <c r="R44" s="27"/>
      <c r="S44" s="27"/>
      <c r="T44" s="27"/>
      <c r="U44" s="27"/>
      <c r="V44" s="27"/>
      <c r="AA44" s="354"/>
      <c r="AB44" s="354"/>
      <c r="AC44" s="354"/>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40" customFormat="1" ht="16.5" hidden="1" customHeight="1" x14ac:dyDescent="0.15">
      <c r="B45" s="27"/>
      <c r="C45" s="211" t="s">
        <v>284</v>
      </c>
      <c r="D45" s="43"/>
      <c r="E45" s="202"/>
      <c r="F45" s="45"/>
      <c r="G45" s="46"/>
      <c r="H45" s="43"/>
      <c r="I45" s="45"/>
      <c r="J45" s="45"/>
      <c r="K45" s="45"/>
      <c r="L45" s="45"/>
      <c r="M45" s="45"/>
      <c r="N45" s="45"/>
      <c r="O45" s="45"/>
      <c r="P45" s="46"/>
      <c r="Q45" s="43"/>
      <c r="R45" s="79"/>
      <c r="S45" s="80"/>
      <c r="T45" s="79"/>
      <c r="U45" s="79"/>
      <c r="V45" s="79"/>
      <c r="W45" s="46"/>
      <c r="AA45" s="354"/>
      <c r="AB45" s="354"/>
      <c r="AC45" s="354"/>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40" customFormat="1" ht="16.5" hidden="1" customHeight="1" x14ac:dyDescent="0.15">
      <c r="A46" s="212" t="s">
        <v>271</v>
      </c>
      <c r="B46" s="32" t="s">
        <v>370</v>
      </c>
      <c r="C46" s="49" t="s">
        <v>250</v>
      </c>
      <c r="D46" s="50"/>
      <c r="E46" s="99" t="s">
        <v>381</v>
      </c>
      <c r="F46" s="40" t="e">
        <f>IF(E46="","",MATCH(E46,AF46:BB46,0))</f>
        <v>#N/A</v>
      </c>
      <c r="G46" s="54"/>
      <c r="H46" s="50"/>
      <c r="L46" s="61"/>
      <c r="P46" s="54"/>
      <c r="Q46" s="50"/>
      <c r="R46" s="35" t="s">
        <v>392</v>
      </c>
      <c r="S46" s="54"/>
      <c r="T46" s="40" t="s">
        <v>392</v>
      </c>
      <c r="U46" s="35" t="s">
        <v>392</v>
      </c>
      <c r="V46" s="40" t="s">
        <v>392</v>
      </c>
      <c r="W46" s="54"/>
      <c r="AA46" s="354"/>
      <c r="AB46" s="354"/>
      <c r="AC46" s="354"/>
      <c r="AF46" s="41" t="s">
        <v>155</v>
      </c>
      <c r="AG46" s="41" t="s">
        <v>469</v>
      </c>
      <c r="AH46" s="41" t="s">
        <v>273</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40" customFormat="1" ht="10.5" hidden="1" customHeight="1" x14ac:dyDescent="0.15">
      <c r="A47" s="74"/>
      <c r="B47" s="27"/>
      <c r="C47" s="55"/>
      <c r="D47" s="56"/>
      <c r="E47" s="57"/>
      <c r="F47" s="57"/>
      <c r="G47" s="58"/>
      <c r="H47" s="56"/>
      <c r="I47" s="57"/>
      <c r="J47" s="57"/>
      <c r="K47" s="57"/>
      <c r="L47" s="86"/>
      <c r="M47" s="57"/>
      <c r="N47" s="57"/>
      <c r="O47" s="57"/>
      <c r="P47" s="58"/>
      <c r="Q47" s="56"/>
      <c r="R47" s="81"/>
      <c r="S47" s="82"/>
      <c r="T47" s="81"/>
      <c r="U47" s="81"/>
      <c r="V47" s="81"/>
      <c r="W47" s="58"/>
      <c r="AA47" s="354"/>
      <c r="AB47" s="354"/>
      <c r="AC47" s="354"/>
      <c r="AF47" s="357" t="s">
        <v>563</v>
      </c>
      <c r="AG47" s="357" t="s">
        <v>564</v>
      </c>
      <c r="AH47" s="40" t="s">
        <v>477</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40" customFormat="1" ht="16.5" customHeight="1" x14ac:dyDescent="0.15">
      <c r="A48" s="40">
        <v>9</v>
      </c>
      <c r="B48" s="27"/>
      <c r="C48" s="211" t="s">
        <v>284</v>
      </c>
      <c r="D48" s="43"/>
      <c r="E48" s="85"/>
      <c r="F48" s="45"/>
      <c r="G48" s="46"/>
      <c r="H48" s="43"/>
      <c r="I48" s="45"/>
      <c r="J48" s="45"/>
      <c r="K48" s="45"/>
      <c r="L48" s="45"/>
      <c r="M48" s="45"/>
      <c r="N48" s="45"/>
      <c r="O48" s="45"/>
      <c r="P48" s="46"/>
      <c r="Q48" s="43"/>
      <c r="R48" s="79"/>
      <c r="S48" s="80"/>
      <c r="T48" s="79"/>
      <c r="U48" s="79"/>
      <c r="V48" s="79"/>
      <c r="W48" s="14"/>
      <c r="Y48" s="1"/>
      <c r="Z48" s="1"/>
      <c r="AA48" s="356"/>
      <c r="AB48" s="356"/>
      <c r="AC48" s="354"/>
      <c r="AF48" s="355"/>
      <c r="AG48" s="355"/>
      <c r="AH48" s="355"/>
      <c r="AI48" s="355"/>
      <c r="AJ48" s="355"/>
      <c r="AK48" s="355"/>
      <c r="AL48" s="355"/>
      <c r="AM48" s="355"/>
      <c r="AN48" s="355"/>
      <c r="AO48" s="355"/>
      <c r="AP48" s="355"/>
      <c r="AQ48" s="355"/>
      <c r="AR48" s="355"/>
      <c r="AS48" s="355"/>
      <c r="AT48" s="355"/>
      <c r="AU48" s="355"/>
      <c r="AV48" s="41"/>
      <c r="AW48" s="41"/>
      <c r="AX48" s="41"/>
      <c r="AY48" s="41"/>
      <c r="AZ48" s="41"/>
      <c r="BA48" s="41"/>
      <c r="BB48" s="41"/>
      <c r="BC48" s="41"/>
      <c r="BD48" s="41"/>
      <c r="BE48" s="41"/>
      <c r="BF48" s="41"/>
    </row>
    <row r="49" spans="1:58" s="40" customFormat="1" ht="16.5" customHeight="1" x14ac:dyDescent="0.15">
      <c r="A49" s="212" t="s">
        <v>271</v>
      </c>
      <c r="B49" s="32" t="s">
        <v>398</v>
      </c>
      <c r="C49" s="49" t="s">
        <v>405</v>
      </c>
      <c r="D49" s="50"/>
      <c r="E49" s="99" t="s">
        <v>381</v>
      </c>
      <c r="F49" s="40" t="e">
        <f>IF(E49="","",MATCH(E49,AF49:BB49,0))</f>
        <v>#N/A</v>
      </c>
      <c r="G49" s="54"/>
      <c r="H49" s="50"/>
      <c r="P49" s="54"/>
      <c r="Q49" s="50"/>
      <c r="S49" s="54"/>
      <c r="U49" s="35" t="s">
        <v>170</v>
      </c>
      <c r="V49" s="40" t="s">
        <v>170</v>
      </c>
      <c r="W49" s="15"/>
      <c r="Y49" s="1"/>
      <c r="Z49" s="1"/>
      <c r="AA49" s="356"/>
      <c r="AB49" s="356"/>
      <c r="AC49" s="354"/>
      <c r="AF49" s="41" t="s">
        <v>565</v>
      </c>
      <c r="AG49" s="41" t="s">
        <v>134</v>
      </c>
      <c r="AH49" s="41" t="s">
        <v>135</v>
      </c>
      <c r="AI49" s="41" t="s">
        <v>136</v>
      </c>
      <c r="AJ49" s="41" t="s">
        <v>137</v>
      </c>
      <c r="AK49" s="41" t="s">
        <v>142</v>
      </c>
      <c r="AL49" s="41" t="s">
        <v>143</v>
      </c>
      <c r="AM49" s="41" t="s">
        <v>144</v>
      </c>
      <c r="AN49" s="41" t="s">
        <v>171</v>
      </c>
      <c r="AR49" s="41"/>
      <c r="AS49" s="41"/>
      <c r="AT49" s="41"/>
      <c r="AU49" s="41"/>
      <c r="AV49" s="41"/>
      <c r="AW49" s="41"/>
      <c r="AX49" s="41"/>
      <c r="AY49" s="41"/>
      <c r="AZ49" s="41"/>
      <c r="BA49" s="41"/>
      <c r="BB49" s="41"/>
      <c r="BC49" s="41"/>
      <c r="BD49" s="41"/>
      <c r="BE49" s="41"/>
      <c r="BF49" s="41"/>
    </row>
    <row r="50" spans="1:58" s="40" customFormat="1" ht="138" customHeight="1" x14ac:dyDescent="0.15">
      <c r="A50" s="74"/>
      <c r="C50" s="55"/>
      <c r="D50" s="56"/>
      <c r="E50" s="83"/>
      <c r="F50" s="57"/>
      <c r="G50" s="58"/>
      <c r="H50" s="56"/>
      <c r="I50" s="57"/>
      <c r="J50" s="57"/>
      <c r="K50" s="57"/>
      <c r="L50" s="57"/>
      <c r="M50" s="57"/>
      <c r="N50" s="57"/>
      <c r="O50" s="57"/>
      <c r="P50" s="58"/>
      <c r="Q50" s="56"/>
      <c r="R50" s="81"/>
      <c r="S50" s="82"/>
      <c r="T50" s="81"/>
      <c r="U50" s="81"/>
      <c r="V50" s="81"/>
      <c r="W50" s="13"/>
      <c r="Y50" s="1"/>
      <c r="Z50" s="1"/>
      <c r="AA50" s="356"/>
      <c r="AB50" s="356"/>
      <c r="AC50" s="354"/>
      <c r="AF50" s="41" t="s">
        <v>566</v>
      </c>
      <c r="AG50" s="355" t="s">
        <v>470</v>
      </c>
      <c r="AH50" s="355" t="s">
        <v>471</v>
      </c>
      <c r="AI50" s="355" t="s">
        <v>472</v>
      </c>
      <c r="AJ50" s="355" t="s">
        <v>473</v>
      </c>
      <c r="AK50" s="355" t="s">
        <v>474</v>
      </c>
      <c r="AL50" s="355" t="s">
        <v>475</v>
      </c>
      <c r="AM50" s="355" t="s">
        <v>476</v>
      </c>
      <c r="AN50" s="40" t="s">
        <v>477</v>
      </c>
      <c r="AR50" s="355"/>
      <c r="AS50" s="355"/>
      <c r="AT50" s="355"/>
      <c r="AU50" s="355"/>
      <c r="AV50" s="41"/>
      <c r="AW50" s="41"/>
      <c r="AX50" s="41"/>
      <c r="AY50" s="41"/>
      <c r="AZ50" s="41"/>
      <c r="BA50" s="41"/>
      <c r="BB50" s="41"/>
      <c r="BC50" s="41"/>
      <c r="BD50" s="41"/>
      <c r="BE50" s="41"/>
      <c r="BF50" s="41"/>
    </row>
    <row r="51" spans="1:58" s="40" customFormat="1" ht="16.5" customHeight="1" x14ac:dyDescent="0.15">
      <c r="A51" s="40">
        <v>10</v>
      </c>
      <c r="B51" s="27"/>
      <c r="C51" s="209" t="s">
        <v>285</v>
      </c>
      <c r="D51" s="43"/>
      <c r="E51" s="202"/>
      <c r="F51" s="45"/>
      <c r="G51" s="46"/>
      <c r="H51" s="43"/>
      <c r="I51" s="45"/>
      <c r="J51" s="45"/>
      <c r="K51" s="45"/>
      <c r="L51" s="45"/>
      <c r="M51" s="45"/>
      <c r="N51" s="45"/>
      <c r="O51" s="45"/>
      <c r="P51" s="46"/>
      <c r="Q51" s="43"/>
      <c r="R51" s="79"/>
      <c r="S51" s="80"/>
      <c r="T51" s="79"/>
      <c r="U51" s="79"/>
      <c r="V51" s="79"/>
      <c r="W51" s="46"/>
      <c r="AA51" s="354"/>
      <c r="AB51" s="354"/>
      <c r="AC51" s="354"/>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40" customFormat="1" ht="16.5" customHeight="1" x14ac:dyDescent="0.15">
      <c r="A52" s="212" t="s">
        <v>271</v>
      </c>
      <c r="B52" s="32" t="s">
        <v>393</v>
      </c>
      <c r="C52" s="49" t="s">
        <v>100</v>
      </c>
      <c r="D52" s="50"/>
      <c r="E52" s="210" t="s">
        <v>286</v>
      </c>
      <c r="F52" s="40" t="e">
        <f>IF(E52="","",MATCH(E52,AF52:BB52,0))</f>
        <v>#N/A</v>
      </c>
      <c r="G52" s="54"/>
      <c r="H52" s="50"/>
      <c r="L52" s="61"/>
      <c r="P52" s="54"/>
      <c r="Q52" s="50"/>
      <c r="R52" s="35" t="s">
        <v>394</v>
      </c>
      <c r="S52" s="54"/>
      <c r="T52" s="40" t="s">
        <v>394</v>
      </c>
      <c r="U52" s="35" t="s">
        <v>394</v>
      </c>
      <c r="V52" s="40" t="s">
        <v>394</v>
      </c>
      <c r="W52" s="12"/>
      <c r="X52" s="358"/>
      <c r="Y52" s="358"/>
      <c r="Z52" s="358"/>
      <c r="AA52" s="356"/>
      <c r="AB52" s="356"/>
      <c r="AC52" s="356"/>
      <c r="AF52" s="41" t="s">
        <v>157</v>
      </c>
      <c r="AG52" s="41" t="s">
        <v>158</v>
      </c>
      <c r="AH52" s="41" t="s">
        <v>273</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40" customFormat="1" ht="13.5" customHeight="1" x14ac:dyDescent="0.15">
      <c r="A53" s="74"/>
      <c r="B53" s="27"/>
      <c r="C53" s="55"/>
      <c r="D53" s="56"/>
      <c r="E53" s="83"/>
      <c r="F53" s="57"/>
      <c r="G53" s="58"/>
      <c r="H53" s="56"/>
      <c r="I53" s="57"/>
      <c r="J53" s="57"/>
      <c r="K53" s="57"/>
      <c r="L53" s="86"/>
      <c r="M53" s="57"/>
      <c r="N53" s="57"/>
      <c r="O53" s="57"/>
      <c r="P53" s="58"/>
      <c r="Q53" s="56"/>
      <c r="R53" s="81"/>
      <c r="S53" s="82"/>
      <c r="T53" s="81"/>
      <c r="U53" s="81"/>
      <c r="V53" s="81"/>
      <c r="W53" s="13"/>
      <c r="Z53" s="1"/>
      <c r="AA53" s="356"/>
      <c r="AB53" s="354"/>
      <c r="AC53" s="356"/>
      <c r="AF53" s="41" t="s">
        <v>149</v>
      </c>
      <c r="AG53" s="355" t="s">
        <v>20</v>
      </c>
      <c r="AH53" s="40" t="s">
        <v>477</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40" customFormat="1" ht="16.5" customHeight="1" x14ac:dyDescent="0.15">
      <c r="A54" s="40">
        <v>11</v>
      </c>
      <c r="B54" s="27"/>
      <c r="C54" s="209" t="s">
        <v>285</v>
      </c>
      <c r="D54" s="43"/>
      <c r="E54" s="202"/>
      <c r="F54" s="45"/>
      <c r="G54" s="46"/>
      <c r="H54" s="43"/>
      <c r="I54" s="45"/>
      <c r="J54" s="45"/>
      <c r="K54" s="45"/>
      <c r="L54" s="45"/>
      <c r="M54" s="45"/>
      <c r="N54" s="45"/>
      <c r="O54" s="45"/>
      <c r="P54" s="46"/>
      <c r="Q54" s="43"/>
      <c r="R54" s="79"/>
      <c r="S54" s="80"/>
      <c r="T54" s="79"/>
      <c r="U54" s="79"/>
      <c r="V54" s="79"/>
      <c r="W54" s="14"/>
      <c r="Z54" s="1"/>
      <c r="AA54" s="356"/>
      <c r="AB54" s="354"/>
      <c r="AC54" s="356"/>
      <c r="AF54" s="355"/>
      <c r="AG54" s="355"/>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40" customFormat="1" ht="16.5" customHeight="1" x14ac:dyDescent="0.15">
      <c r="A55" s="212" t="s">
        <v>271</v>
      </c>
      <c r="B55" s="32" t="s">
        <v>386</v>
      </c>
      <c r="C55" s="49" t="s">
        <v>237</v>
      </c>
      <c r="D55" s="50"/>
      <c r="E55" s="210" t="s">
        <v>286</v>
      </c>
      <c r="F55" s="40" t="e">
        <f>IF(E55="","",MATCH(E55,AF55:BB55,0))</f>
        <v>#N/A</v>
      </c>
      <c r="G55" s="54"/>
      <c r="H55" s="50"/>
      <c r="P55" s="54"/>
      <c r="Q55" s="50"/>
      <c r="R55" s="35" t="s">
        <v>394</v>
      </c>
      <c r="S55" s="54"/>
      <c r="T55" s="40" t="s">
        <v>394</v>
      </c>
      <c r="U55" s="35" t="s">
        <v>394</v>
      </c>
      <c r="V55" s="40" t="s">
        <v>394</v>
      </c>
      <c r="W55" s="15"/>
      <c r="AA55" s="356"/>
      <c r="AB55" s="354"/>
      <c r="AC55" s="354"/>
      <c r="AF55" s="41" t="s">
        <v>567</v>
      </c>
      <c r="AG55" s="41" t="s">
        <v>156</v>
      </c>
      <c r="AH55" s="41" t="s">
        <v>273</v>
      </c>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40" customFormat="1" ht="46.5" customHeight="1" x14ac:dyDescent="0.15">
      <c r="A56" s="74"/>
      <c r="B56" s="27"/>
      <c r="C56" s="84" t="s">
        <v>322</v>
      </c>
      <c r="D56" s="56"/>
      <c r="E56" s="200"/>
      <c r="F56" s="57"/>
      <c r="G56" s="58"/>
      <c r="H56" s="56"/>
      <c r="I56" s="57"/>
      <c r="J56" s="57"/>
      <c r="K56" s="57"/>
      <c r="L56" s="57"/>
      <c r="M56" s="57"/>
      <c r="N56" s="57"/>
      <c r="O56" s="57"/>
      <c r="P56" s="58"/>
      <c r="Q56" s="56"/>
      <c r="R56" s="81"/>
      <c r="S56" s="82"/>
      <c r="T56" s="81"/>
      <c r="U56" s="81"/>
      <c r="V56" s="81"/>
      <c r="W56" s="13"/>
      <c r="AA56" s="356"/>
      <c r="AB56" s="354"/>
      <c r="AC56" s="354"/>
      <c r="AF56" s="41" t="s">
        <v>149</v>
      </c>
      <c r="AG56" s="41" t="s">
        <v>14</v>
      </c>
      <c r="AH56" s="40" t="s">
        <v>477</v>
      </c>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40" customFormat="1" ht="16.5" customHeight="1" x14ac:dyDescent="0.15">
      <c r="A57" s="40">
        <v>12</v>
      </c>
      <c r="B57" s="27"/>
      <c r="C57" s="209" t="s">
        <v>285</v>
      </c>
      <c r="D57" s="43"/>
      <c r="E57" s="202"/>
      <c r="F57" s="45"/>
      <c r="G57" s="46"/>
      <c r="H57" s="43"/>
      <c r="I57" s="45"/>
      <c r="J57" s="45"/>
      <c r="K57" s="45"/>
      <c r="L57" s="45"/>
      <c r="M57" s="45"/>
      <c r="N57" s="45"/>
      <c r="O57" s="45"/>
      <c r="P57" s="46"/>
      <c r="Q57" s="43"/>
      <c r="R57" s="79"/>
      <c r="S57" s="80"/>
      <c r="T57" s="79"/>
      <c r="U57" s="79"/>
      <c r="V57" s="79"/>
      <c r="W57" s="14"/>
      <c r="AA57" s="356"/>
      <c r="AB57" s="354"/>
      <c r="AC57" s="354"/>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40" customFormat="1" ht="16.5" customHeight="1" x14ac:dyDescent="0.15">
      <c r="A58" s="212" t="s">
        <v>271</v>
      </c>
      <c r="B58" s="32" t="s">
        <v>395</v>
      </c>
      <c r="C58" s="49" t="s">
        <v>251</v>
      </c>
      <c r="D58" s="50"/>
      <c r="E58" s="210" t="s">
        <v>286</v>
      </c>
      <c r="F58" s="40" t="e">
        <f>IF(E58="","",MATCH(E58,AF58:BB58,0))</f>
        <v>#N/A</v>
      </c>
      <c r="G58" s="54"/>
      <c r="H58" s="50"/>
      <c r="P58" s="54"/>
      <c r="Q58" s="50"/>
      <c r="R58" s="35" t="s">
        <v>394</v>
      </c>
      <c r="S58" s="54"/>
      <c r="T58" s="40" t="s">
        <v>394</v>
      </c>
      <c r="U58" s="35" t="s">
        <v>394</v>
      </c>
      <c r="V58" s="40" t="s">
        <v>394</v>
      </c>
      <c r="W58" s="15"/>
      <c r="Y58" s="1"/>
      <c r="Z58" s="1"/>
      <c r="AA58" s="356"/>
      <c r="AB58" s="354"/>
      <c r="AC58" s="354"/>
      <c r="AF58" s="41" t="s">
        <v>161</v>
      </c>
      <c r="AG58" s="41" t="s">
        <v>160</v>
      </c>
      <c r="AH58" s="41" t="s">
        <v>159</v>
      </c>
      <c r="AI58" s="41" t="s">
        <v>273</v>
      </c>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40" customFormat="1" ht="20.25" customHeight="1" x14ac:dyDescent="0.15">
      <c r="A59" s="74"/>
      <c r="B59" s="27"/>
      <c r="C59" s="55"/>
      <c r="D59" s="56"/>
      <c r="E59" s="200"/>
      <c r="F59" s="57"/>
      <c r="G59" s="58"/>
      <c r="H59" s="56"/>
      <c r="I59" s="57"/>
      <c r="J59" s="57"/>
      <c r="K59" s="57"/>
      <c r="L59" s="57"/>
      <c r="M59" s="57"/>
      <c r="N59" s="57"/>
      <c r="O59" s="57"/>
      <c r="P59" s="58"/>
      <c r="Q59" s="56"/>
      <c r="R59" s="81"/>
      <c r="S59" s="82"/>
      <c r="T59" s="81"/>
      <c r="U59" s="81"/>
      <c r="V59" s="81"/>
      <c r="W59" s="13"/>
      <c r="Y59" s="1"/>
      <c r="Z59" s="1"/>
      <c r="AA59" s="356"/>
      <c r="AB59" s="354"/>
      <c r="AC59" s="354"/>
      <c r="AF59" s="41" t="s">
        <v>149</v>
      </c>
      <c r="AG59" s="41" t="s">
        <v>8</v>
      </c>
      <c r="AH59" s="41" t="s">
        <v>16</v>
      </c>
      <c r="AI59" s="40" t="s">
        <v>477</v>
      </c>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40" customFormat="1" ht="16.5" customHeight="1" x14ac:dyDescent="0.15">
      <c r="A60" s="40">
        <v>13</v>
      </c>
      <c r="B60" s="27"/>
      <c r="C60" s="209" t="s">
        <v>285</v>
      </c>
      <c r="D60" s="43"/>
      <c r="E60" s="202"/>
      <c r="F60" s="45"/>
      <c r="G60" s="46"/>
      <c r="H60" s="43"/>
      <c r="I60" s="45"/>
      <c r="J60" s="45"/>
      <c r="K60" s="45"/>
      <c r="L60" s="45"/>
      <c r="M60" s="45"/>
      <c r="N60" s="45"/>
      <c r="O60" s="45"/>
      <c r="P60" s="46"/>
      <c r="Q60" s="43"/>
      <c r="R60" s="79"/>
      <c r="S60" s="80"/>
      <c r="T60" s="79"/>
      <c r="U60" s="79"/>
      <c r="V60" s="79"/>
      <c r="W60" s="14"/>
      <c r="Y60" s="1"/>
      <c r="Z60" s="1"/>
      <c r="AA60" s="356"/>
      <c r="AB60" s="354"/>
      <c r="AC60" s="354"/>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40" customFormat="1" ht="16.5" customHeight="1" x14ac:dyDescent="0.15">
      <c r="A61" s="74"/>
      <c r="B61" s="32" t="s">
        <v>385</v>
      </c>
      <c r="C61" s="49" t="s">
        <v>101</v>
      </c>
      <c r="D61" s="50"/>
      <c r="E61" s="210" t="s">
        <v>286</v>
      </c>
      <c r="F61" s="40" t="e">
        <f>IF(E61="","",MATCH(E61,AF61:BB61,0))</f>
        <v>#N/A</v>
      </c>
      <c r="G61" s="54"/>
      <c r="H61" s="50"/>
      <c r="P61" s="54"/>
      <c r="Q61" s="50"/>
      <c r="R61" s="35" t="s">
        <v>394</v>
      </c>
      <c r="S61" s="54"/>
      <c r="T61" s="40" t="s">
        <v>394</v>
      </c>
      <c r="U61" s="35" t="s">
        <v>394</v>
      </c>
      <c r="V61" s="40" t="s">
        <v>394</v>
      </c>
      <c r="W61" s="15"/>
      <c r="Y61" s="1"/>
      <c r="Z61" s="1"/>
      <c r="AA61" s="356"/>
      <c r="AB61" s="354"/>
      <c r="AC61" s="354"/>
      <c r="AF61" s="41" t="s">
        <v>122</v>
      </c>
      <c r="AG61" s="41" t="s">
        <v>162</v>
      </c>
      <c r="AH61" s="41" t="s">
        <v>273</v>
      </c>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40" customFormat="1" ht="12.75" customHeight="1" x14ac:dyDescent="0.15">
      <c r="A62" s="74"/>
      <c r="B62" s="27"/>
      <c r="C62" s="55"/>
      <c r="D62" s="56"/>
      <c r="E62" s="200"/>
      <c r="F62" s="57"/>
      <c r="G62" s="58"/>
      <c r="H62" s="56"/>
      <c r="I62" s="57"/>
      <c r="J62" s="57"/>
      <c r="K62" s="57"/>
      <c r="L62" s="57"/>
      <c r="M62" s="57"/>
      <c r="N62" s="57"/>
      <c r="O62" s="57"/>
      <c r="P62" s="58"/>
      <c r="Q62" s="56"/>
      <c r="R62" s="81"/>
      <c r="S62" s="82"/>
      <c r="T62" s="81"/>
      <c r="U62" s="81"/>
      <c r="V62" s="81"/>
      <c r="W62" s="13"/>
      <c r="Y62" s="1"/>
      <c r="Z62" s="1"/>
      <c r="AA62" s="356"/>
      <c r="AB62" s="354"/>
      <c r="AC62" s="354"/>
      <c r="AF62" s="41" t="s">
        <v>149</v>
      </c>
      <c r="AG62" s="41" t="s">
        <v>22</v>
      </c>
      <c r="AH62" s="40" t="s">
        <v>477</v>
      </c>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s="40" customFormat="1" ht="16.5" hidden="1" customHeight="1" x14ac:dyDescent="0.15">
      <c r="A63" s="74"/>
      <c r="B63" s="27"/>
      <c r="C63" s="41"/>
      <c r="E63" s="11"/>
      <c r="R63" s="27"/>
      <c r="S63" s="27"/>
      <c r="T63" s="27"/>
      <c r="U63" s="27"/>
      <c r="V63" s="27"/>
      <c r="W63" s="1"/>
      <c r="Y63" s="1"/>
      <c r="Z63" s="1"/>
      <c r="AA63" s="356"/>
      <c r="AB63" s="354"/>
      <c r="AC63" s="354"/>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row>
    <row r="64" spans="1:58" s="40" customFormat="1" ht="16.5" hidden="1" customHeight="1" x14ac:dyDescent="0.15">
      <c r="A64" s="74"/>
      <c r="C64" s="41"/>
      <c r="E64" s="11"/>
      <c r="R64" s="27" t="s">
        <v>387</v>
      </c>
      <c r="S64" s="27"/>
      <c r="T64" s="40" t="s">
        <v>387</v>
      </c>
      <c r="U64" s="27" t="s">
        <v>387</v>
      </c>
      <c r="V64" s="40" t="s">
        <v>387</v>
      </c>
      <c r="W64" s="1"/>
      <c r="Y64" s="1"/>
      <c r="Z64" s="1"/>
      <c r="AA64" s="356"/>
      <c r="AB64" s="354"/>
      <c r="AC64" s="354"/>
      <c r="AF64" s="41"/>
      <c r="AG64" s="41"/>
      <c r="AH64" s="41"/>
      <c r="AI64" s="41"/>
      <c r="AJ64" s="41"/>
      <c r="AK64" s="41"/>
      <c r="AL64" s="41"/>
      <c r="AM64" s="41"/>
      <c r="AN64" s="41"/>
      <c r="AO64" s="41"/>
      <c r="AP64" s="41"/>
      <c r="AQ64" s="41"/>
      <c r="AR64" s="41"/>
      <c r="AS64" s="41"/>
      <c r="AT64" s="41"/>
      <c r="AU64" s="41"/>
      <c r="AV64" s="41"/>
      <c r="AW64" s="41"/>
      <c r="AX64" s="41"/>
      <c r="AY64" s="41"/>
      <c r="AZ64" s="41"/>
      <c r="BA64" s="41"/>
      <c r="BB64" s="41"/>
      <c r="BC64" s="41"/>
      <c r="BD64" s="41"/>
      <c r="BE64" s="41"/>
      <c r="BF64" s="41"/>
    </row>
    <row r="65" spans="1:58" s="40" customFormat="1" ht="16.5" hidden="1" customHeight="1" x14ac:dyDescent="0.15">
      <c r="A65" s="74"/>
      <c r="B65" s="27"/>
      <c r="C65" s="41"/>
      <c r="E65" s="11"/>
      <c r="R65" s="27"/>
      <c r="S65" s="27"/>
      <c r="T65" s="27"/>
      <c r="U65" s="27"/>
      <c r="V65" s="27"/>
      <c r="W65" s="1"/>
      <c r="Y65" s="1"/>
      <c r="Z65" s="1"/>
      <c r="AA65" s="356"/>
      <c r="AB65" s="354"/>
      <c r="AC65" s="354"/>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0" customFormat="1" ht="16.5" hidden="1" customHeight="1" x14ac:dyDescent="0.15">
      <c r="A75" s="74"/>
      <c r="B75" s="27"/>
      <c r="C75" s="41"/>
      <c r="E75" s="11"/>
      <c r="R75" s="27"/>
      <c r="S75" s="27"/>
      <c r="T75" s="27"/>
      <c r="U75" s="27"/>
      <c r="V75" s="27"/>
      <c r="W75" s="1"/>
      <c r="Y75" s="1"/>
      <c r="Z75" s="1"/>
      <c r="AA75" s="356"/>
      <c r="AB75" s="354"/>
      <c r="AC75" s="354"/>
      <c r="AF75" s="41"/>
      <c r="AG75" s="355"/>
      <c r="AH75" s="355"/>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40" customFormat="1" ht="16.5" hidden="1" customHeight="1" x14ac:dyDescent="0.15">
      <c r="A76" s="74"/>
      <c r="B76" s="62" t="s">
        <v>396</v>
      </c>
      <c r="C76" s="41" t="s">
        <v>102</v>
      </c>
      <c r="E76" s="11"/>
      <c r="F76" s="40" t="str">
        <f>IF(E76="","",MATCH(E76,AF76:BB76,0))</f>
        <v/>
      </c>
      <c r="R76" s="27">
        <v>1</v>
      </c>
      <c r="S76" s="27"/>
      <c r="T76" s="40">
        <f>IF(R76="","",IF(R76="無記号","",R76))</f>
        <v>1</v>
      </c>
      <c r="U76" s="27">
        <v>1</v>
      </c>
      <c r="V76" s="40">
        <f>IF(U76="","",IF(U76="無記号","",U76))</f>
        <v>1</v>
      </c>
      <c r="W76" s="1"/>
      <c r="Y76" s="1"/>
      <c r="Z76" s="1"/>
      <c r="AA76" s="356"/>
      <c r="AB76" s="354"/>
      <c r="AC76" s="354"/>
      <c r="AF76" s="41"/>
      <c r="AG76" s="41"/>
      <c r="AH76" s="41"/>
      <c r="AI76" s="41"/>
      <c r="AJ76" s="41"/>
      <c r="AK76" s="41"/>
      <c r="AL76" s="41"/>
      <c r="AM76" s="41"/>
      <c r="AN76" s="41"/>
      <c r="AO76" s="41"/>
      <c r="AP76" s="41"/>
      <c r="AQ76" s="41"/>
      <c r="AR76" s="41"/>
      <c r="AS76" s="41"/>
      <c r="AT76" s="41"/>
      <c r="AU76" s="41"/>
      <c r="AV76" s="41"/>
      <c r="AW76" s="41"/>
      <c r="AX76" s="41"/>
      <c r="AY76" s="41"/>
      <c r="AZ76" s="41"/>
      <c r="BA76" s="41"/>
      <c r="BB76" s="41"/>
      <c r="BC76" s="41"/>
      <c r="BD76" s="41"/>
      <c r="BE76" s="41"/>
      <c r="BF76" s="41"/>
    </row>
    <row r="77" spans="1:58" s="40" customFormat="1" ht="16.5" hidden="1" customHeight="1" x14ac:dyDescent="0.15">
      <c r="A77" s="74"/>
      <c r="B77" s="27"/>
      <c r="C77" s="41"/>
      <c r="E77" s="11"/>
      <c r="R77" s="27"/>
      <c r="S77" s="27"/>
      <c r="T77" s="27"/>
      <c r="U77" s="27"/>
      <c r="V77" s="27"/>
      <c r="W77" s="1"/>
      <c r="Y77" s="1"/>
      <c r="Z77" s="1"/>
      <c r="AA77" s="356"/>
      <c r="AB77" s="356"/>
      <c r="AC77" s="354"/>
      <c r="AF77" s="41"/>
      <c r="AG77" s="41"/>
      <c r="AH77" s="41"/>
      <c r="AI77" s="41"/>
      <c r="AJ77" s="41"/>
      <c r="AK77" s="41"/>
      <c r="AL77" s="41"/>
      <c r="AM77" s="41"/>
      <c r="AN77" s="41"/>
      <c r="AO77" s="41"/>
      <c r="AP77" s="41"/>
      <c r="AQ77" s="41"/>
      <c r="AR77" s="41"/>
      <c r="AS77" s="41"/>
      <c r="AT77" s="41"/>
      <c r="AU77" s="41"/>
      <c r="AV77" s="41"/>
      <c r="AW77" s="41"/>
      <c r="AX77" s="41"/>
      <c r="AY77" s="41"/>
      <c r="AZ77" s="41"/>
      <c r="BA77" s="41"/>
      <c r="BB77" s="41"/>
      <c r="BC77" s="41"/>
      <c r="BD77" s="41"/>
      <c r="BE77" s="41"/>
      <c r="BF77" s="41"/>
    </row>
    <row r="78" spans="1:58" s="40" customFormat="1" ht="16.5" hidden="1" customHeight="1" x14ac:dyDescent="0.15">
      <c r="A78" s="74"/>
      <c r="B78" s="27"/>
      <c r="C78" s="41"/>
      <c r="E78" s="203"/>
      <c r="R78" s="27"/>
      <c r="S78" s="27"/>
      <c r="T78" s="27"/>
      <c r="U78" s="27"/>
      <c r="V78" s="27"/>
      <c r="W78" s="1"/>
      <c r="Y78" s="1"/>
      <c r="Z78" s="1"/>
      <c r="AA78" s="356"/>
      <c r="AB78" s="356"/>
      <c r="AC78" s="354"/>
      <c r="AF78" s="41"/>
      <c r="AG78" s="41"/>
      <c r="AH78" s="41"/>
      <c r="AI78" s="41"/>
      <c r="AJ78" s="41"/>
      <c r="AK78" s="41"/>
      <c r="AL78" s="41"/>
      <c r="AM78" s="41"/>
      <c r="AN78" s="41"/>
      <c r="AO78" s="41"/>
      <c r="AP78" s="41"/>
      <c r="AQ78" s="41"/>
      <c r="AR78" s="41"/>
      <c r="AS78" s="41"/>
      <c r="AT78" s="41"/>
      <c r="AU78" s="41"/>
      <c r="AV78" s="41"/>
      <c r="AW78" s="41"/>
      <c r="AX78" s="41"/>
      <c r="AY78" s="41"/>
      <c r="AZ78" s="41"/>
      <c r="BA78" s="41"/>
      <c r="BB78" s="41"/>
      <c r="BC78" s="41"/>
      <c r="BD78" s="41"/>
      <c r="BE78" s="41"/>
      <c r="BF78" s="41"/>
    </row>
    <row r="79" spans="1:58" s="40" customFormat="1" ht="16.5" hidden="1" customHeight="1" x14ac:dyDescent="0.15">
      <c r="A79" s="74"/>
      <c r="C79" s="41"/>
      <c r="E79" s="96"/>
      <c r="F79" s="40" t="str">
        <f>IF(E79="","",MATCH(E79,AG49:BB49,0))</f>
        <v/>
      </c>
      <c r="R79" s="27"/>
      <c r="S79" s="27"/>
      <c r="U79" s="27" t="s">
        <v>397</v>
      </c>
      <c r="V79" s="40" t="str">
        <f>IF(U79="","",IF(U79="無記号","",U79))</f>
        <v>-</v>
      </c>
      <c r="W79" s="1"/>
      <c r="Y79" s="1"/>
      <c r="Z79" s="1"/>
      <c r="AA79" s="356"/>
      <c r="AB79" s="356"/>
      <c r="AC79" s="354"/>
      <c r="BC79" s="41"/>
      <c r="BD79" s="41"/>
      <c r="BE79" s="41"/>
      <c r="BF79" s="41"/>
    </row>
    <row r="80" spans="1:58" s="40" customFormat="1" ht="16.5" hidden="1" customHeight="1" x14ac:dyDescent="0.15">
      <c r="A80" s="74"/>
      <c r="B80" s="27"/>
      <c r="C80" s="41"/>
      <c r="E80" s="11"/>
      <c r="R80" s="27"/>
      <c r="S80" s="27"/>
      <c r="T80" s="27"/>
      <c r="U80" s="27"/>
      <c r="V80" s="27"/>
      <c r="W80" s="1"/>
      <c r="Y80" s="1"/>
      <c r="Z80" s="1"/>
      <c r="AA80" s="356"/>
      <c r="AB80" s="356"/>
      <c r="AC80" s="354"/>
      <c r="BC80" s="41"/>
      <c r="BD80" s="41"/>
      <c r="BE80" s="41"/>
      <c r="BF80" s="41"/>
    </row>
    <row r="81" spans="1:58" ht="16.5" hidden="1" customHeight="1" x14ac:dyDescent="0.15"/>
    <row r="82" spans="1:58" ht="16.5" hidden="1" customHeight="1" x14ac:dyDescent="0.15"/>
    <row r="83" spans="1:58" ht="16.5" hidden="1" customHeight="1" x14ac:dyDescent="0.15"/>
    <row r="84" spans="1:58" s="40" customFormat="1" ht="16.5" hidden="1" customHeight="1" x14ac:dyDescent="0.15">
      <c r="A84" s="74"/>
      <c r="B84" s="27"/>
      <c r="C84" s="41"/>
      <c r="E84" s="11"/>
      <c r="R84" s="27"/>
      <c r="S84" s="27"/>
      <c r="T84" s="27"/>
      <c r="U84" s="27"/>
      <c r="V84" s="27"/>
      <c r="W84" s="1"/>
      <c r="Y84" s="1"/>
      <c r="Z84" s="1"/>
      <c r="AA84" s="356"/>
      <c r="AB84" s="356"/>
      <c r="AC84" s="354"/>
      <c r="AF84" s="41"/>
      <c r="AG84" s="41"/>
      <c r="AH84" s="41"/>
      <c r="AI84" s="41"/>
      <c r="AJ84" s="41"/>
      <c r="AK84" s="41"/>
      <c r="AL84" s="41"/>
      <c r="AM84" s="41"/>
      <c r="AN84" s="41"/>
      <c r="AO84" s="41"/>
      <c r="AP84" s="41"/>
      <c r="AQ84" s="41"/>
      <c r="AR84" s="41"/>
      <c r="AS84" s="41"/>
      <c r="AT84" s="41"/>
      <c r="AU84" s="41"/>
      <c r="AV84" s="41"/>
      <c r="AW84" s="41"/>
      <c r="AX84" s="41"/>
      <c r="AY84" s="41"/>
      <c r="AZ84" s="41"/>
      <c r="BA84" s="41"/>
      <c r="BB84" s="41"/>
      <c r="BC84" s="41"/>
      <c r="BD84" s="41"/>
      <c r="BE84" s="41"/>
      <c r="BF84" s="41"/>
    </row>
    <row r="85" spans="1:58" s="40" customFormat="1" ht="16.5" hidden="1" customHeight="1" x14ac:dyDescent="0.15">
      <c r="A85" s="74"/>
      <c r="B85" s="62" t="s">
        <v>399</v>
      </c>
      <c r="C85" s="41" t="s">
        <v>85</v>
      </c>
      <c r="E85" s="11" t="s">
        <v>167</v>
      </c>
      <c r="F85" s="40">
        <f>IF(E85="","",MATCH(E85,AF85:BB85,0))</f>
        <v>1</v>
      </c>
      <c r="H85" s="41" t="s">
        <v>400</v>
      </c>
      <c r="I85" s="41"/>
      <c r="J85" s="41"/>
      <c r="K85" s="41"/>
      <c r="L85" s="41"/>
      <c r="M85" s="41"/>
      <c r="N85" s="41"/>
      <c r="O85" s="41"/>
      <c r="P85" s="41"/>
      <c r="T85" s="40" t="str">
        <f>IF(R85="","",IF(R85="無記号","",R85))</f>
        <v/>
      </c>
      <c r="U85" s="40" t="str">
        <f>IF(F85="","",INDEX(AF86:BB86,1,F85))</f>
        <v>無記号</v>
      </c>
      <c r="V85" s="40" t="str">
        <f>IF(U85="","",IF(U85="無記号","",U85))</f>
        <v/>
      </c>
      <c r="W85" s="1"/>
      <c r="Y85" s="1"/>
      <c r="Z85" s="1"/>
      <c r="AA85" s="356"/>
      <c r="AB85" s="356"/>
      <c r="AC85" s="354"/>
      <c r="AF85" s="41" t="s">
        <v>568</v>
      </c>
      <c r="AG85" s="41" t="s">
        <v>13</v>
      </c>
      <c r="AH85" s="41" t="s">
        <v>569</v>
      </c>
      <c r="AI85" s="41" t="s">
        <v>570</v>
      </c>
      <c r="AJ85" s="41"/>
      <c r="AK85" s="41"/>
      <c r="AL85" s="41"/>
      <c r="AM85" s="41"/>
      <c r="AN85" s="41"/>
      <c r="AO85" s="41"/>
      <c r="AP85" s="41"/>
      <c r="AQ85" s="41"/>
      <c r="AR85" s="41"/>
      <c r="AS85" s="41"/>
      <c r="AT85" s="41"/>
      <c r="AU85" s="41"/>
      <c r="AV85" s="41"/>
      <c r="AW85" s="41"/>
      <c r="AX85" s="41"/>
      <c r="AY85" s="41"/>
      <c r="AZ85" s="41"/>
      <c r="BA85" s="41"/>
      <c r="BB85" s="41"/>
      <c r="BC85" s="41"/>
      <c r="BD85" s="41"/>
      <c r="BE85" s="41"/>
      <c r="BF85" s="41"/>
    </row>
    <row r="86" spans="1:58" s="40" customFormat="1" ht="16.5" hidden="1" customHeight="1" x14ac:dyDescent="0.15">
      <c r="A86" s="74"/>
      <c r="B86" s="27"/>
      <c r="C86" s="41"/>
      <c r="E86" s="11"/>
      <c r="R86" s="27"/>
      <c r="S86" s="27"/>
      <c r="T86" s="27"/>
      <c r="U86" s="27"/>
      <c r="V86" s="27"/>
      <c r="W86" s="1"/>
      <c r="Y86" s="1"/>
      <c r="Z86" s="1"/>
      <c r="AA86" s="356"/>
      <c r="AB86" s="356"/>
      <c r="AC86" s="354"/>
      <c r="AF86" s="41" t="s">
        <v>149</v>
      </c>
      <c r="AG86" s="41" t="s">
        <v>12</v>
      </c>
      <c r="AH86" s="41" t="s">
        <v>19</v>
      </c>
      <c r="AI86" s="41" t="s">
        <v>22</v>
      </c>
      <c r="AJ86" s="41"/>
      <c r="AK86" s="41"/>
      <c r="AL86" s="41"/>
      <c r="AM86" s="41"/>
      <c r="AN86" s="41"/>
      <c r="AO86" s="41"/>
      <c r="AP86" s="41"/>
      <c r="AQ86" s="41"/>
      <c r="AR86" s="41"/>
      <c r="AS86" s="41"/>
      <c r="AT86" s="41"/>
      <c r="AU86" s="41"/>
      <c r="AV86" s="41"/>
      <c r="AW86" s="41"/>
      <c r="AX86" s="41"/>
      <c r="AY86" s="41"/>
      <c r="AZ86" s="41"/>
      <c r="BA86" s="41"/>
      <c r="BB86" s="41"/>
      <c r="BC86" s="41"/>
      <c r="BD86" s="41"/>
      <c r="BE86" s="41"/>
      <c r="BF86" s="41"/>
    </row>
    <row r="90" spans="1:58" s="40" customFormat="1" ht="16.5" customHeight="1" x14ac:dyDescent="0.15">
      <c r="A90" s="74"/>
      <c r="B90" s="27"/>
      <c r="C90" s="41"/>
      <c r="E90" s="11"/>
      <c r="R90" s="27"/>
      <c r="S90" s="27"/>
      <c r="T90" s="27"/>
      <c r="U90" s="27"/>
      <c r="V90" s="27"/>
      <c r="W90" s="1"/>
      <c r="Y90" s="1"/>
      <c r="Z90" s="1"/>
      <c r="AA90" s="356"/>
      <c r="AB90" s="356"/>
      <c r="AC90" s="354"/>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c r="BE90" s="41"/>
      <c r="BF90" s="41"/>
    </row>
    <row r="91" spans="1:58" s="40" customFormat="1" ht="16.5" customHeight="1" x14ac:dyDescent="0.15">
      <c r="A91" s="74"/>
      <c r="C91" s="41"/>
      <c r="E91" s="11"/>
      <c r="R91" s="27" t="str">
        <f>IF(OR(R22="",R22="無記号"),"","-")</f>
        <v/>
      </c>
      <c r="S91" s="27"/>
      <c r="T91" s="40" t="str">
        <f>IF(R91="","",IF(R91="無記号","",R91))</f>
        <v/>
      </c>
      <c r="U91" s="27" t="str">
        <f>IF(OR(U22="",U22="無記号"),"","-")</f>
        <v/>
      </c>
      <c r="V91" s="40" t="str">
        <f>IF(U91="","",IF(U91="無記号","",U91))</f>
        <v/>
      </c>
      <c r="W91" s="1"/>
      <c r="X91" s="1"/>
      <c r="Y91" s="1"/>
      <c r="Z91" s="1"/>
      <c r="AA91" s="356"/>
      <c r="AB91" s="356"/>
      <c r="AC91" s="354"/>
    </row>
    <row r="92" spans="1:58" s="40" customFormat="1" ht="16.5" customHeight="1" x14ac:dyDescent="0.15">
      <c r="A92" s="74"/>
      <c r="B92" s="27"/>
      <c r="C92" s="41"/>
      <c r="E92" s="11"/>
      <c r="R92" s="27"/>
      <c r="S92" s="27"/>
      <c r="T92" s="27"/>
      <c r="U92" s="27"/>
      <c r="V92" s="27"/>
      <c r="W92" s="1"/>
      <c r="X92" s="1"/>
      <c r="Y92" s="1"/>
      <c r="Z92" s="1"/>
      <c r="AA92" s="356"/>
      <c r="AB92" s="356"/>
      <c r="AC92" s="354"/>
    </row>
    <row r="96" spans="1:58" s="40" customFormat="1" ht="16.5" customHeight="1" x14ac:dyDescent="0.15">
      <c r="A96" s="74"/>
      <c r="C96" s="41"/>
      <c r="E96" s="11"/>
      <c r="AA96" s="354"/>
      <c r="AB96" s="354"/>
      <c r="AC96" s="354"/>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row>
    <row r="97" spans="1:69" s="40" customFormat="1" ht="16.5" customHeight="1" x14ac:dyDescent="0.15">
      <c r="A97" s="74"/>
      <c r="B97" s="27"/>
      <c r="C97" s="41"/>
      <c r="E97" s="11"/>
      <c r="R97" s="27"/>
      <c r="S97" s="27"/>
      <c r="U97" s="27"/>
      <c r="AA97" s="354"/>
      <c r="AB97" s="354"/>
      <c r="AC97" s="354"/>
      <c r="AF97" s="41"/>
      <c r="AG97" s="41"/>
      <c r="AH97" s="41"/>
      <c r="AI97" s="41"/>
      <c r="AJ97" s="41"/>
      <c r="AK97" s="41"/>
      <c r="AL97" s="41"/>
      <c r="AM97" s="41"/>
      <c r="AN97" s="41"/>
      <c r="AO97" s="41"/>
      <c r="AP97" s="41"/>
      <c r="AQ97" s="41"/>
      <c r="AR97" s="41"/>
      <c r="AS97" s="41"/>
      <c r="AT97" s="41"/>
      <c r="AU97" s="41"/>
      <c r="AV97" s="41"/>
      <c r="AW97" s="41"/>
      <c r="AX97" s="41"/>
      <c r="AY97" s="41"/>
      <c r="AZ97" s="41"/>
      <c r="BA97" s="41"/>
      <c r="BB97" s="41"/>
      <c r="BC97" s="41"/>
      <c r="BD97" s="41"/>
      <c r="BE97" s="41"/>
      <c r="BF97" s="41"/>
    </row>
    <row r="98" spans="1:69" s="40" customFormat="1" ht="16.5" customHeight="1" x14ac:dyDescent="0.15">
      <c r="A98" s="74"/>
      <c r="C98" s="41"/>
      <c r="E98" s="11"/>
      <c r="AA98" s="354"/>
      <c r="AB98" s="354"/>
      <c r="AC98" s="354"/>
      <c r="AF98" s="41"/>
      <c r="AG98" s="41"/>
      <c r="AH98" s="41"/>
      <c r="AI98" s="41"/>
      <c r="AJ98" s="41"/>
      <c r="AK98" s="41"/>
      <c r="AL98" s="41"/>
      <c r="AM98" s="41"/>
      <c r="AN98" s="41"/>
      <c r="AO98" s="41"/>
      <c r="AP98" s="41"/>
      <c r="AQ98" s="41"/>
      <c r="AR98" s="41"/>
      <c r="AS98" s="41"/>
      <c r="AT98" s="41"/>
      <c r="AU98" s="41"/>
      <c r="AV98" s="41"/>
      <c r="AW98" s="41"/>
      <c r="AX98" s="41"/>
      <c r="AY98" s="41"/>
      <c r="AZ98" s="41"/>
      <c r="BA98" s="41"/>
      <c r="BB98" s="41"/>
      <c r="BC98" s="41"/>
      <c r="BD98" s="41"/>
      <c r="BE98" s="41"/>
      <c r="BF98" s="41"/>
    </row>
    <row r="102" spans="1:69" s="40" customFormat="1" ht="16.5" customHeight="1" x14ac:dyDescent="0.15">
      <c r="A102" s="74"/>
      <c r="B102" s="27"/>
      <c r="C102" s="41"/>
      <c r="E102" s="11"/>
      <c r="R102" s="27"/>
      <c r="S102" s="27"/>
      <c r="T102" s="27"/>
      <c r="U102" s="27"/>
      <c r="AA102" s="354"/>
      <c r="AB102" s="354"/>
      <c r="AC102" s="354"/>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row>
    <row r="103" spans="1:69" s="40" customFormat="1" ht="16.5" customHeight="1" x14ac:dyDescent="0.15">
      <c r="A103" s="74"/>
      <c r="B103" s="27"/>
      <c r="C103" s="41"/>
      <c r="E103" s="11"/>
      <c r="R103" s="27"/>
      <c r="S103" s="27"/>
      <c r="T103" s="27"/>
      <c r="U103" s="27"/>
      <c r="AA103" s="354"/>
      <c r="AB103" s="354"/>
      <c r="AC103" s="354"/>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row>
    <row r="104" spans="1:69" s="40" customFormat="1" ht="16.5" customHeight="1" x14ac:dyDescent="0.15">
      <c r="A104" s="74"/>
      <c r="B104" s="27"/>
      <c r="C104" s="41"/>
      <c r="E104" s="11"/>
      <c r="R104" s="27"/>
      <c r="S104" s="27"/>
      <c r="T104" s="27"/>
      <c r="U104" s="27"/>
      <c r="AA104" s="354"/>
      <c r="AB104" s="354"/>
      <c r="AC104" s="354"/>
      <c r="AF104" s="41"/>
      <c r="AG104" s="41"/>
      <c r="AH104" s="41"/>
      <c r="AI104" s="41"/>
      <c r="AJ104" s="41"/>
      <c r="AK104" s="41"/>
      <c r="AL104" s="41"/>
      <c r="AM104" s="41"/>
      <c r="AN104" s="41"/>
      <c r="AO104" s="41"/>
      <c r="AP104" s="41"/>
      <c r="AQ104" s="41"/>
      <c r="AR104" s="41"/>
      <c r="AS104" s="41"/>
      <c r="AT104" s="41"/>
      <c r="AU104" s="41"/>
      <c r="AV104" s="41"/>
      <c r="AW104" s="41"/>
      <c r="AX104" s="41"/>
      <c r="AY104" s="41"/>
      <c r="AZ104" s="41"/>
      <c r="BA104" s="41"/>
      <c r="BB104" s="41"/>
      <c r="BC104" s="41"/>
      <c r="BD104" s="41"/>
      <c r="BE104" s="41"/>
      <c r="BF104" s="41"/>
    </row>
    <row r="105" spans="1:69" s="40" customFormat="1" ht="16.5" customHeight="1" x14ac:dyDescent="0.15">
      <c r="A105" s="74"/>
      <c r="B105" s="27"/>
      <c r="C105" s="41"/>
      <c r="E105" s="11"/>
      <c r="F105" s="11"/>
      <c r="G105" s="11"/>
      <c r="H105" s="11"/>
      <c r="I105" s="11"/>
      <c r="J105" s="11"/>
      <c r="K105" s="11"/>
      <c r="L105" s="11"/>
      <c r="M105" s="11"/>
      <c r="N105" s="11"/>
      <c r="O105" s="11"/>
      <c r="P105" s="11"/>
      <c r="Q105" s="11"/>
      <c r="R105" s="27"/>
      <c r="S105" s="27"/>
      <c r="T105" s="27"/>
      <c r="U105" s="27"/>
      <c r="W105" s="11"/>
      <c r="X105" s="11"/>
      <c r="Y105" s="11"/>
      <c r="Z105" s="11"/>
      <c r="AA105" s="354"/>
      <c r="AB105" s="354"/>
      <c r="AC105" s="354"/>
      <c r="AD105" s="11"/>
      <c r="AE105" s="1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11"/>
      <c r="BH105" s="11"/>
      <c r="BI105" s="11"/>
      <c r="BJ105" s="11"/>
      <c r="BK105" s="11"/>
      <c r="BL105" s="11"/>
      <c r="BM105" s="11"/>
      <c r="BN105" s="11"/>
      <c r="BO105" s="11"/>
      <c r="BP105" s="11"/>
      <c r="BQ105" s="11"/>
    </row>
    <row r="106" spans="1:69" s="40" customFormat="1" ht="16.5" customHeight="1" x14ac:dyDescent="0.15">
      <c r="A106" s="74"/>
      <c r="B106" s="27"/>
      <c r="C106" s="41"/>
      <c r="E106" s="11"/>
      <c r="F106" s="11"/>
      <c r="G106" s="11"/>
      <c r="H106" s="11"/>
      <c r="I106" s="11"/>
      <c r="J106" s="11"/>
      <c r="K106" s="11"/>
      <c r="L106" s="11"/>
      <c r="M106" s="11"/>
      <c r="N106" s="11"/>
      <c r="O106" s="11"/>
      <c r="P106" s="11"/>
      <c r="Q106" s="11"/>
      <c r="R106" s="27"/>
      <c r="S106" s="27"/>
      <c r="T106" s="27"/>
      <c r="U106" s="27"/>
      <c r="W106" s="11"/>
      <c r="X106" s="11"/>
      <c r="Y106" s="11"/>
      <c r="Z106" s="11"/>
      <c r="AA106" s="354"/>
      <c r="AB106" s="354"/>
      <c r="AC106" s="354"/>
      <c r="AD106" s="11"/>
      <c r="AE106" s="11"/>
      <c r="AF106" s="41"/>
      <c r="AG106" s="41"/>
      <c r="AH106" s="41"/>
      <c r="AI106" s="41"/>
      <c r="AJ106" s="41"/>
      <c r="AK106" s="41"/>
      <c r="AL106" s="41"/>
      <c r="AM106" s="41"/>
      <c r="AN106" s="41"/>
      <c r="AO106" s="41"/>
      <c r="AP106" s="41"/>
      <c r="AQ106" s="41"/>
      <c r="AR106" s="41"/>
      <c r="AS106" s="41"/>
      <c r="AT106" s="41"/>
      <c r="AU106" s="41"/>
      <c r="AV106" s="41"/>
      <c r="AW106" s="41"/>
      <c r="AX106" s="41"/>
      <c r="AY106" s="41"/>
      <c r="AZ106" s="41"/>
      <c r="BA106" s="41"/>
      <c r="BB106" s="41"/>
      <c r="BC106" s="41"/>
      <c r="BD106" s="41"/>
      <c r="BE106" s="41"/>
      <c r="BF106" s="41"/>
      <c r="BG106" s="11"/>
      <c r="BH106" s="11"/>
      <c r="BI106" s="11"/>
      <c r="BJ106" s="11"/>
      <c r="BK106" s="11"/>
      <c r="BL106" s="11"/>
      <c r="BM106" s="11"/>
      <c r="BN106" s="11"/>
      <c r="BO106" s="11"/>
      <c r="BP106" s="11"/>
      <c r="BQ106"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U259"/>
  <sheetViews>
    <sheetView showGridLines="0" showRowColHeaders="0" workbookViewId="0">
      <pane ySplit="11" topLeftCell="A12" activePane="bottomLeft" state="frozen"/>
      <selection sqref="A1:IV65536"/>
      <selection pane="bottomLeft" activeCell="K13" sqref="K13"/>
    </sheetView>
  </sheetViews>
  <sheetFormatPr defaultColWidth="3.125" defaultRowHeight="13.5" x14ac:dyDescent="0.15"/>
  <cols>
    <col min="1" max="1" width="1.5" style="194" customWidth="1"/>
    <col min="2" max="10" width="3.125" style="194" customWidth="1"/>
    <col min="11" max="22" width="6.625" style="194" customWidth="1"/>
    <col min="23" max="34" width="3.625" style="194" hidden="1" customWidth="1"/>
    <col min="35" max="42" width="3.125" style="194" customWidth="1"/>
    <col min="43" max="46" width="3.125" style="96" customWidth="1"/>
    <col min="47" max="53" width="3.125" style="361" hidden="1" customWidth="1"/>
    <col min="54" max="56" width="16.75" style="307" hidden="1" customWidth="1"/>
    <col min="57" max="57" width="17.125" style="307" hidden="1" customWidth="1"/>
    <col min="58" max="58" width="27.75" style="307" hidden="1" customWidth="1"/>
    <col min="59" max="87" width="3.125" style="361" hidden="1" customWidth="1"/>
    <col min="88" max="88" width="15.125" style="361" hidden="1" customWidth="1"/>
    <col min="89" max="91" width="3.125" style="361" hidden="1" customWidth="1"/>
    <col min="92" max="92" width="16.375" style="361" hidden="1" customWidth="1"/>
    <col min="93" max="95" width="3.25" style="361" hidden="1" customWidth="1"/>
    <col min="96" max="120" width="13" style="308" hidden="1" customWidth="1"/>
    <col min="121" max="173" width="3.125" style="361" customWidth="1"/>
    <col min="174" max="229" width="3.125" style="361"/>
    <col min="230" max="16384" width="3.125" style="194"/>
  </cols>
  <sheetData>
    <row r="1" spans="2:120" ht="12.75" customHeight="1" x14ac:dyDescent="0.15">
      <c r="B1" s="11" t="s">
        <v>540</v>
      </c>
      <c r="N1" s="479" t="str">
        <f>IF(AND(バルブ!R22="H",仕様書作成!U1&lt;&gt;"",仕様書作成!AN1=$BD$1),$BE$1,"")</f>
        <v/>
      </c>
      <c r="O1" s="479"/>
      <c r="P1" s="479"/>
      <c r="Q1" s="479"/>
      <c r="R1" s="480" t="s">
        <v>765</v>
      </c>
      <c r="S1" s="480"/>
      <c r="T1" s="331" t="s">
        <v>766</v>
      </c>
      <c r="U1" s="481" t="str">
        <f>IF(AJ52=BC52,BB1,"")</f>
        <v/>
      </c>
      <c r="V1" s="481"/>
      <c r="W1" s="481"/>
      <c r="X1" s="481"/>
      <c r="Y1" s="481"/>
      <c r="Z1" s="481"/>
      <c r="AA1" s="481"/>
      <c r="AB1" s="481"/>
      <c r="AC1" s="481"/>
      <c r="AD1" s="481"/>
      <c r="AE1" s="481"/>
      <c r="AF1" s="481"/>
      <c r="AG1" s="481"/>
      <c r="AH1" s="481"/>
      <c r="AI1" s="481"/>
      <c r="AJ1" s="481"/>
      <c r="AK1" s="481"/>
      <c r="AL1" s="481"/>
      <c r="AM1" s="481"/>
      <c r="AN1" s="482" t="s">
        <v>773</v>
      </c>
      <c r="AO1" s="482"/>
      <c r="AP1" s="304"/>
      <c r="AQ1" s="97"/>
      <c r="AR1" s="97"/>
      <c r="AS1" s="97"/>
      <c r="AT1" s="97"/>
      <c r="BB1" s="307" t="s">
        <v>767</v>
      </c>
      <c r="BC1" s="307" t="s">
        <v>768</v>
      </c>
      <c r="BD1" s="307" t="s">
        <v>769</v>
      </c>
      <c r="BE1" s="307" t="s">
        <v>770</v>
      </c>
      <c r="BF1" s="307" t="s">
        <v>765</v>
      </c>
      <c r="BG1" s="307" t="s">
        <v>771</v>
      </c>
    </row>
    <row r="2" spans="2:120" ht="11.25" customHeight="1" x14ac:dyDescent="0.15">
      <c r="B2" s="659" t="str">
        <f>基本情報!C4</f>
        <v>貴 社 名</v>
      </c>
      <c r="C2" s="660"/>
      <c r="D2" s="660"/>
      <c r="E2" s="664" t="str">
        <f>IF(基本情報!E4="","",基本情報!$E$4&amp;$BB$2)</f>
        <v/>
      </c>
      <c r="F2" s="664"/>
      <c r="G2" s="664"/>
      <c r="H2" s="664"/>
      <c r="I2" s="664"/>
      <c r="J2" s="665"/>
      <c r="K2" s="659" t="str">
        <f>基本情報!K4</f>
        <v>貴部署名</v>
      </c>
      <c r="L2" s="660"/>
      <c r="M2" s="660" t="str">
        <f>IF(基本情報!M4="","",基本情報!M4)</f>
        <v/>
      </c>
      <c r="N2" s="660"/>
      <c r="O2" s="660"/>
      <c r="P2" s="659" t="str">
        <f>基本情報!S4</f>
        <v>ご担当者名</v>
      </c>
      <c r="Q2" s="660"/>
      <c r="R2" s="660" t="str">
        <f>IF(基本情報!U4="","",基本情報!U4&amp;$BC$2)</f>
        <v/>
      </c>
      <c r="S2" s="660"/>
      <c r="T2" s="685"/>
      <c r="U2" s="481"/>
      <c r="V2" s="481"/>
      <c r="W2" s="481"/>
      <c r="X2" s="481"/>
      <c r="Y2" s="481"/>
      <c r="Z2" s="481"/>
      <c r="AA2" s="481"/>
      <c r="AB2" s="481"/>
      <c r="AC2" s="481"/>
      <c r="AD2" s="481"/>
      <c r="AE2" s="481"/>
      <c r="AF2" s="481"/>
      <c r="AG2" s="481"/>
      <c r="AH2" s="481"/>
      <c r="AI2" s="481"/>
      <c r="AJ2" s="481"/>
      <c r="AK2" s="481"/>
      <c r="AL2" s="481"/>
      <c r="AM2" s="481"/>
      <c r="AN2" s="482"/>
      <c r="AO2" s="482"/>
      <c r="AQ2" s="97"/>
      <c r="AR2" s="97"/>
      <c r="AS2" s="97"/>
      <c r="AT2" s="403" t="s">
        <v>945</v>
      </c>
      <c r="BB2" s="307" t="s">
        <v>352</v>
      </c>
      <c r="BC2" s="307" t="s">
        <v>353</v>
      </c>
    </row>
    <row r="3" spans="2:120" ht="13.5" hidden="1" customHeight="1" x14ac:dyDescent="0.15">
      <c r="R3" s="95"/>
      <c r="S3" s="95"/>
      <c r="T3" s="98"/>
      <c r="U3" s="98"/>
      <c r="V3" s="98"/>
      <c r="W3" s="98"/>
      <c r="X3" s="98"/>
      <c r="Y3" s="98"/>
      <c r="Z3" s="98"/>
      <c r="AA3" s="98"/>
      <c r="AB3" s="98"/>
      <c r="AC3" s="98"/>
      <c r="AD3" s="98"/>
      <c r="AE3" s="98"/>
      <c r="AF3" s="98"/>
      <c r="AG3" s="98"/>
      <c r="AH3" s="98"/>
      <c r="AI3" s="98"/>
      <c r="AJ3" s="98"/>
      <c r="AK3" s="98"/>
      <c r="AL3" s="98"/>
      <c r="AM3" s="98"/>
      <c r="AN3" s="98"/>
      <c r="AO3" s="98"/>
      <c r="AP3" s="98"/>
      <c r="AQ3" s="97" t="str">
        <f>IF(G9="","",VALUE(G9))</f>
        <v/>
      </c>
      <c r="AR3" s="97"/>
      <c r="AS3" s="97"/>
      <c r="AT3" s="97"/>
    </row>
    <row r="4" spans="2:120" ht="13.5" hidden="1" customHeight="1" x14ac:dyDescent="0.15">
      <c r="K4" s="99" t="str">
        <f>IF(AQ6=AQ3,"",IF(AQ6=0,"","　　"))</f>
        <v/>
      </c>
      <c r="L4" s="41"/>
      <c r="M4" s="41"/>
      <c r="N4" s="100"/>
      <c r="O4" s="101"/>
      <c r="Q4" s="236"/>
      <c r="R4" s="95"/>
      <c r="S4" s="95"/>
      <c r="T4" s="98"/>
      <c r="U4" s="98"/>
      <c r="V4" s="98"/>
      <c r="W4" s="98"/>
      <c r="X4" s="98"/>
      <c r="Y4" s="98"/>
      <c r="Z4" s="98"/>
      <c r="AA4" s="98"/>
      <c r="AB4" s="98"/>
      <c r="AC4" s="98"/>
      <c r="AD4" s="98"/>
      <c r="AE4" s="98"/>
      <c r="AF4" s="98"/>
      <c r="AG4" s="98"/>
      <c r="AH4" s="98"/>
      <c r="AI4" s="98"/>
      <c r="AJ4" s="98"/>
      <c r="AK4" s="98"/>
      <c r="AL4" s="98"/>
      <c r="AM4" s="98"/>
      <c r="AN4" s="98"/>
      <c r="AO4" s="98"/>
      <c r="AP4" s="98"/>
      <c r="AQ4" s="97"/>
      <c r="AR4" s="97"/>
      <c r="AS4" s="97"/>
      <c r="AT4" s="97"/>
    </row>
    <row r="5" spans="2:120" ht="3.75" customHeight="1" x14ac:dyDescent="0.15">
      <c r="AQ5" s="97"/>
      <c r="AR5" s="97"/>
      <c r="AS5" s="97"/>
      <c r="AT5" s="97"/>
    </row>
    <row r="6" spans="2:120" ht="15.75" customHeight="1" x14ac:dyDescent="0.15">
      <c r="B6" s="666" t="s">
        <v>647</v>
      </c>
      <c r="C6" s="667"/>
      <c r="D6" s="667"/>
      <c r="E6" s="668"/>
      <c r="F6" s="669" t="str">
        <f>IF(C24&lt;&gt;"",$BB$6,IF(AJ8&lt;&gt;"",$BG$6,ベース!E3))</f>
        <v>必須項目に入力漏れがあります</v>
      </c>
      <c r="G6" s="670"/>
      <c r="H6" s="670"/>
      <c r="I6" s="670"/>
      <c r="J6" s="670"/>
      <c r="K6" s="670"/>
      <c r="L6" s="670"/>
      <c r="M6" s="671"/>
      <c r="N6" s="672"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488"/>
      <c r="P6" s="488"/>
      <c r="Q6" s="488"/>
      <c r="R6" s="488" t="str">
        <f>IF(AQ6=AQ3,"",IF(AQ6=0,"",$BF$6))</f>
        <v/>
      </c>
      <c r="S6" s="488"/>
      <c r="T6" s="488"/>
      <c r="U6" s="488"/>
      <c r="V6" s="488"/>
      <c r="W6" s="488"/>
      <c r="X6" s="488"/>
      <c r="Y6" s="488"/>
      <c r="Z6" s="488"/>
      <c r="AA6" s="488"/>
      <c r="AB6" s="488"/>
      <c r="AC6" s="488"/>
      <c r="AD6" s="488"/>
      <c r="AE6" s="488"/>
      <c r="AF6" s="488"/>
      <c r="AG6" s="488"/>
      <c r="AH6" s="488"/>
      <c r="AI6" s="488"/>
      <c r="AJ6" s="489"/>
      <c r="AK6" s="551" t="s">
        <v>200</v>
      </c>
      <c r="AL6" s="552"/>
      <c r="AM6" s="552"/>
      <c r="AN6" s="553"/>
      <c r="AO6" s="543" t="str">
        <f>IF(基本情報!O6="","",基本情報!O6)</f>
        <v/>
      </c>
      <c r="AP6" s="544"/>
      <c r="AQ6" s="97">
        <f>COUNTIF(K8:AH8,"*SY*")</f>
        <v>0</v>
      </c>
      <c r="AR6" s="97"/>
      <c r="AS6" s="97"/>
      <c r="AT6" s="97"/>
      <c r="BB6" s="307" t="s">
        <v>351</v>
      </c>
      <c r="BC6" s="307" t="s">
        <v>750</v>
      </c>
      <c r="BD6" s="307" t="s">
        <v>751</v>
      </c>
      <c r="BE6" s="307" t="s">
        <v>752</v>
      </c>
      <c r="BF6" s="307" t="s">
        <v>343</v>
      </c>
      <c r="BG6" s="361" t="s">
        <v>426</v>
      </c>
    </row>
    <row r="7" spans="2:120" ht="3.75" customHeight="1" x14ac:dyDescent="0.15">
      <c r="B7" s="29"/>
      <c r="C7" s="29"/>
      <c r="D7" s="29"/>
      <c r="E7" s="29"/>
      <c r="F7" s="102"/>
      <c r="G7" s="102"/>
      <c r="H7" s="102"/>
      <c r="I7" s="102"/>
      <c r="J7" s="102"/>
      <c r="K7" s="402"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02"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02"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02"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02"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02"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02"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02"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02"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02"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02"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02"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232"/>
      <c r="Y7" s="29"/>
      <c r="Z7" s="29"/>
      <c r="AA7" s="29"/>
      <c r="AB7" s="29"/>
      <c r="AC7" s="103"/>
      <c r="AD7" s="103"/>
      <c r="AE7" s="103"/>
      <c r="AF7" s="103"/>
      <c r="AG7" s="103"/>
      <c r="AH7" s="103"/>
      <c r="AI7" s="103"/>
      <c r="AJ7" s="103"/>
      <c r="AK7" s="103"/>
      <c r="AL7" s="103"/>
      <c r="AM7" s="103"/>
      <c r="AN7" s="103"/>
      <c r="AO7" s="103"/>
      <c r="AQ7" s="97"/>
      <c r="AR7" s="97"/>
      <c r="AS7" s="97"/>
      <c r="AT7" s="97"/>
    </row>
    <row r="8" spans="2:120" ht="135" customHeight="1" x14ac:dyDescent="0.15">
      <c r="B8" s="585" t="str">
        <f>基本情報!C8&amp;"："&amp;基本情報!E8&amp;CHAR(10)&amp;基本情報!K8&amp;"："&amp;基本情報!M8&amp;CHAR(10)&amp;基本情報!S8&amp;"："&amp;基本情報!U8</f>
        <v>装置名：
図番：
工番・作番：</v>
      </c>
      <c r="C8" s="586"/>
      <c r="D8" s="586"/>
      <c r="E8" s="586"/>
      <c r="F8" s="586"/>
      <c r="G8" s="586"/>
      <c r="H8" s="586"/>
      <c r="I8" s="587"/>
      <c r="J8" s="104"/>
      <c r="K8" s="254" t="str">
        <f>IF(AND(K52="X",$AN$1=$BD$1,$U$1=$BB$1,$R$1=$BF$1),K92&amp;K93&amp;K94&amp;K95&amp;K96&amp;K97&amp;K98&amp;K99&amp;K100&amp;K101&amp;K102&amp;K103&amp;K104&amp;K105&amp;K106&amp;K107&amp;K110&amp;K109,IF(AND(K52="X",$AN$1=$BD$1,$U$1=$BB$1,$R$1=$BG$1),K92&amp;K93&amp;K94&amp;K95&amp;K96&amp;K97&amp;K98&amp;K99&amp;K100&amp;K101&amp;K102&amp;K103&amp;K104&amp;K105&amp;K106&amp;K107&amp;K109,K7))</f>
        <v/>
      </c>
      <c r="L8" s="254" t="str">
        <f t="shared" ref="L8:V8" si="0">IF(AND(L52="X",$AN$1=$BD$1,$U$1=$BB$1,$R$1=$BF$1),L92&amp;L93&amp;L94&amp;L95&amp;L96&amp;L97&amp;L98&amp;L99&amp;L100&amp;L101&amp;L102&amp;L103&amp;L104&amp;L105&amp;L106&amp;L107&amp;L110&amp;L109,IF(AND(L52="X",$AN$1=$BD$1,$U$1=$BB$1,$R$1=$BG$1),L92&amp;L93&amp;L94&amp;L95&amp;L96&amp;L97&amp;L98&amp;L99&amp;L100&amp;L101&amp;L102&amp;L103&amp;L104&amp;L105&amp;L106&amp;L107&amp;L109,L7))</f>
        <v/>
      </c>
      <c r="M8" s="254" t="str">
        <f t="shared" si="0"/>
        <v/>
      </c>
      <c r="N8" s="254" t="str">
        <f t="shared" si="0"/>
        <v/>
      </c>
      <c r="O8" s="254" t="str">
        <f t="shared" si="0"/>
        <v/>
      </c>
      <c r="P8" s="254" t="str">
        <f t="shared" si="0"/>
        <v/>
      </c>
      <c r="Q8" s="254" t="str">
        <f t="shared" si="0"/>
        <v/>
      </c>
      <c r="R8" s="254" t="str">
        <f t="shared" si="0"/>
        <v/>
      </c>
      <c r="S8" s="254" t="str">
        <f t="shared" si="0"/>
        <v/>
      </c>
      <c r="T8" s="254" t="str">
        <f t="shared" si="0"/>
        <v/>
      </c>
      <c r="U8" s="254" t="str">
        <f t="shared" si="0"/>
        <v/>
      </c>
      <c r="V8" s="254" t="str">
        <f t="shared" si="0"/>
        <v/>
      </c>
      <c r="W8" s="105"/>
      <c r="X8" s="105"/>
      <c r="Y8" s="105"/>
      <c r="Z8" s="105"/>
      <c r="AA8" s="105"/>
      <c r="AB8" s="105"/>
      <c r="AC8" s="105"/>
      <c r="AD8" s="105"/>
      <c r="AE8" s="105"/>
      <c r="AF8" s="105"/>
      <c r="AG8" s="105"/>
      <c r="AH8" s="105"/>
      <c r="AI8" s="106"/>
      <c r="AJ8" s="545"/>
      <c r="AK8" s="546"/>
      <c r="AL8" s="546"/>
      <c r="AM8" s="546"/>
      <c r="AN8" s="546"/>
      <c r="AO8" s="547"/>
      <c r="AP8" s="265"/>
      <c r="AQ8" s="97"/>
      <c r="AR8" s="97"/>
      <c r="AS8" s="97"/>
      <c r="AT8" s="97"/>
      <c r="BB8" s="307" t="s">
        <v>340</v>
      </c>
      <c r="BC8" s="307" t="s">
        <v>341</v>
      </c>
      <c r="BD8" s="307" t="s">
        <v>342</v>
      </c>
      <c r="BE8" s="307" t="s">
        <v>346</v>
      </c>
      <c r="BF8" s="307" t="s">
        <v>753</v>
      </c>
      <c r="CR8" s="98">
        <v>1</v>
      </c>
      <c r="CS8" s="98">
        <v>2</v>
      </c>
      <c r="CT8" s="98">
        <v>3</v>
      </c>
      <c r="CU8" s="98">
        <v>4</v>
      </c>
      <c r="CV8" s="98">
        <v>5</v>
      </c>
      <c r="CW8" s="98">
        <v>6</v>
      </c>
      <c r="CX8" s="98">
        <v>7</v>
      </c>
      <c r="CY8" s="98">
        <v>8</v>
      </c>
      <c r="CZ8" s="98">
        <v>9</v>
      </c>
      <c r="DA8" s="98">
        <v>10</v>
      </c>
      <c r="DB8" s="98">
        <v>11</v>
      </c>
      <c r="DC8" s="98">
        <v>12</v>
      </c>
      <c r="DD8" s="98"/>
      <c r="DE8" s="98"/>
      <c r="DF8" s="98"/>
      <c r="DG8" s="98"/>
      <c r="DH8" s="98"/>
      <c r="DI8" s="98"/>
      <c r="DJ8" s="98"/>
      <c r="DK8" s="98"/>
      <c r="DL8" s="98"/>
      <c r="DM8" s="98"/>
      <c r="DN8" s="98"/>
      <c r="DO8" s="98"/>
      <c r="DP8" s="98"/>
    </row>
    <row r="9" spans="2:120" ht="12" customHeight="1" x14ac:dyDescent="0.15">
      <c r="B9" s="588" t="s">
        <v>201</v>
      </c>
      <c r="C9" s="589"/>
      <c r="D9" s="589"/>
      <c r="E9" s="589"/>
      <c r="F9" s="589"/>
      <c r="G9" s="600" t="str">
        <f>ベース!R43</f>
        <v/>
      </c>
      <c r="H9" s="603" t="s">
        <v>648</v>
      </c>
      <c r="I9" s="604"/>
      <c r="J9" s="490" t="s">
        <v>649</v>
      </c>
      <c r="K9" s="251" t="str">
        <f>IF($G$9="","",IF($AQ$3=K11,$BB$9,IF($AQ$3&gt;K11,$BC$9,"")))</f>
        <v/>
      </c>
      <c r="L9" s="251" t="str">
        <f t="shared" ref="L9:V9" si="1">IF($G$9="","",IF($AQ$3=L11,$BB$9,IF($AQ$3&gt;L11,$BC$9,"")))</f>
        <v/>
      </c>
      <c r="M9" s="251" t="str">
        <f t="shared" si="1"/>
        <v/>
      </c>
      <c r="N9" s="251" t="str">
        <f t="shared" si="1"/>
        <v/>
      </c>
      <c r="O9" s="251" t="str">
        <f t="shared" si="1"/>
        <v/>
      </c>
      <c r="P9" s="251" t="str">
        <f t="shared" si="1"/>
        <v/>
      </c>
      <c r="Q9" s="251" t="str">
        <f t="shared" si="1"/>
        <v/>
      </c>
      <c r="R9" s="251" t="str">
        <f t="shared" si="1"/>
        <v/>
      </c>
      <c r="S9" s="251" t="str">
        <f t="shared" si="1"/>
        <v/>
      </c>
      <c r="T9" s="251" t="str">
        <f t="shared" si="1"/>
        <v/>
      </c>
      <c r="U9" s="251" t="str">
        <f t="shared" si="1"/>
        <v/>
      </c>
      <c r="V9" s="251" t="str">
        <f t="shared" si="1"/>
        <v/>
      </c>
      <c r="W9" s="107"/>
      <c r="X9" s="107"/>
      <c r="Y9" s="107"/>
      <c r="Z9" s="107"/>
      <c r="AA9" s="107"/>
      <c r="AB9" s="107"/>
      <c r="AC9" s="107"/>
      <c r="AD9" s="107"/>
      <c r="AE9" s="107"/>
      <c r="AF9" s="107"/>
      <c r="AG9" s="107"/>
      <c r="AH9" s="107"/>
      <c r="AI9" s="490" t="s">
        <v>650</v>
      </c>
      <c r="AJ9" s="556"/>
      <c r="AK9" s="557"/>
      <c r="AL9" s="557"/>
      <c r="AM9" s="557"/>
      <c r="AN9" s="557"/>
      <c r="AO9" s="558"/>
      <c r="AP9" s="554" t="s">
        <v>202</v>
      </c>
      <c r="AQ9" s="97"/>
      <c r="AR9" s="97"/>
      <c r="AS9" s="97"/>
      <c r="AT9" s="97"/>
      <c r="BB9" s="307" t="s">
        <v>754</v>
      </c>
      <c r="BC9" s="307" t="s">
        <v>755</v>
      </c>
      <c r="BQ9" s="361" t="s">
        <v>321</v>
      </c>
    </row>
    <row r="10" spans="2:120" ht="12" customHeight="1" x14ac:dyDescent="0.15">
      <c r="B10" s="590"/>
      <c r="C10" s="591"/>
      <c r="D10" s="591"/>
      <c r="E10" s="591"/>
      <c r="F10" s="591"/>
      <c r="G10" s="601"/>
      <c r="H10" s="605"/>
      <c r="I10" s="606"/>
      <c r="J10" s="491"/>
      <c r="K10" s="108" t="str">
        <f>IF(AND(K9="",COUNTIF(K13:K58,"")&lt;44),"X","")</f>
        <v/>
      </c>
      <c r="L10" s="108" t="str">
        <f>IF(AND(L9="",COUNTIF(L13:L58,"")&lt;46),"X","")</f>
        <v/>
      </c>
      <c r="M10" s="108" t="str">
        <f>IF(AND(M9="",COUNTIF(M13:M58,"")&lt;46),"X","")</f>
        <v/>
      </c>
      <c r="N10" s="108" t="str">
        <f>IF(AND(N9="",COUNTIF(N13:N58,"")&lt;46),"X","")</f>
        <v/>
      </c>
      <c r="O10" s="108" t="str">
        <f>IF(AND(O9="",COUNTIF(O13:O58,"")&lt;46),"X","")</f>
        <v/>
      </c>
      <c r="P10" s="108" t="str">
        <f t="shared" ref="P10:V10" si="2">IF(AND(P9="",COUNTIF(P13:P58,"")&lt;46),"X","")</f>
        <v/>
      </c>
      <c r="Q10" s="108" t="str">
        <f t="shared" si="2"/>
        <v/>
      </c>
      <c r="R10" s="108" t="str">
        <f t="shared" si="2"/>
        <v/>
      </c>
      <c r="S10" s="108" t="str">
        <f t="shared" si="2"/>
        <v/>
      </c>
      <c r="T10" s="108" t="str">
        <f t="shared" si="2"/>
        <v/>
      </c>
      <c r="U10" s="108" t="str">
        <f t="shared" si="2"/>
        <v/>
      </c>
      <c r="V10" s="108" t="str">
        <f t="shared" si="2"/>
        <v/>
      </c>
      <c r="W10" s="108"/>
      <c r="X10" s="108"/>
      <c r="Y10" s="108"/>
      <c r="Z10" s="108"/>
      <c r="AA10" s="108"/>
      <c r="AB10" s="108"/>
      <c r="AC10" s="108"/>
      <c r="AD10" s="108"/>
      <c r="AE10" s="108"/>
      <c r="AF10" s="108"/>
      <c r="AG10" s="108"/>
      <c r="AH10" s="108"/>
      <c r="AI10" s="491"/>
      <c r="AJ10" s="516" t="str">
        <f>IF(COUNTIF(K10:V10,"X")&gt;0,$BD$10,"")</f>
        <v/>
      </c>
      <c r="AK10" s="517"/>
      <c r="AL10" s="517"/>
      <c r="AM10" s="517"/>
      <c r="AN10" s="517"/>
      <c r="AO10" s="559"/>
      <c r="AP10" s="555"/>
      <c r="AQ10" s="97"/>
      <c r="AR10" s="97"/>
      <c r="AS10" s="97"/>
      <c r="AT10" s="97"/>
      <c r="BB10" s="307" t="s">
        <v>344</v>
      </c>
      <c r="BD10" s="307" t="s">
        <v>345</v>
      </c>
      <c r="BQ10" s="361">
        <v>1</v>
      </c>
      <c r="BR10" s="361">
        <v>2</v>
      </c>
      <c r="BS10" s="361">
        <v>3</v>
      </c>
      <c r="BT10" s="361">
        <v>4</v>
      </c>
      <c r="BU10" s="361">
        <v>5</v>
      </c>
      <c r="BV10" s="361" t="s">
        <v>6</v>
      </c>
      <c r="BW10" s="361" t="s">
        <v>8</v>
      </c>
      <c r="BX10" s="361" t="s">
        <v>9</v>
      </c>
    </row>
    <row r="11" spans="2:120" ht="12" customHeight="1" x14ac:dyDescent="0.15">
      <c r="B11" s="592"/>
      <c r="C11" s="593"/>
      <c r="D11" s="593"/>
      <c r="E11" s="593"/>
      <c r="F11" s="593"/>
      <c r="G11" s="602"/>
      <c r="H11" s="607"/>
      <c r="I11" s="608"/>
      <c r="J11" s="492"/>
      <c r="K11" s="266">
        <v>1</v>
      </c>
      <c r="L11" s="267">
        <v>2</v>
      </c>
      <c r="M11" s="267">
        <v>3</v>
      </c>
      <c r="N11" s="267">
        <v>4</v>
      </c>
      <c r="O11" s="267">
        <v>5</v>
      </c>
      <c r="P11" s="267">
        <v>6</v>
      </c>
      <c r="Q11" s="267">
        <v>7</v>
      </c>
      <c r="R11" s="267">
        <v>8</v>
      </c>
      <c r="S11" s="267">
        <v>9</v>
      </c>
      <c r="T11" s="267">
        <v>10</v>
      </c>
      <c r="U11" s="267">
        <v>11</v>
      </c>
      <c r="V11" s="267">
        <v>12</v>
      </c>
      <c r="W11" s="267"/>
      <c r="X11" s="267"/>
      <c r="Y11" s="267"/>
      <c r="Z11" s="267"/>
      <c r="AA11" s="267"/>
      <c r="AB11" s="267"/>
      <c r="AC11" s="267"/>
      <c r="AD11" s="267"/>
      <c r="AE11" s="267"/>
      <c r="AF11" s="267"/>
      <c r="AG11" s="267"/>
      <c r="AH11" s="267"/>
      <c r="AI11" s="492"/>
      <c r="AJ11" s="548"/>
      <c r="AK11" s="549"/>
      <c r="AL11" s="549"/>
      <c r="AM11" s="549"/>
      <c r="AN11" s="549"/>
      <c r="AO11" s="550"/>
      <c r="AP11" s="555"/>
      <c r="AQ11" s="97"/>
      <c r="AR11" s="97"/>
      <c r="AS11" s="97"/>
      <c r="AT11" s="97"/>
      <c r="BQ11" s="361">
        <v>0</v>
      </c>
      <c r="BR11" s="361">
        <v>1</v>
      </c>
    </row>
    <row r="12" spans="2:120" ht="15" hidden="1" customHeight="1" x14ac:dyDescent="0.15">
      <c r="B12" s="540" t="str">
        <f>IF(ベース!S61="M",$BB$12,$BC$12)</f>
        <v>使用しません　→→→</v>
      </c>
      <c r="C12" s="541"/>
      <c r="D12" s="541"/>
      <c r="E12" s="541"/>
      <c r="F12" s="541"/>
      <c r="G12" s="541"/>
      <c r="H12" s="541"/>
      <c r="I12" s="542"/>
      <c r="J12" s="221" t="s">
        <v>397</v>
      </c>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21" t="s">
        <v>397</v>
      </c>
      <c r="AJ12" s="564" t="str">
        <f>IF(AND(B12=$BC$12,COUNTIF(K12:AH12,"O")&gt;0),$BD$12,"")</f>
        <v/>
      </c>
      <c r="AK12" s="565"/>
      <c r="AL12" s="565"/>
      <c r="AM12" s="565"/>
      <c r="AN12" s="565"/>
      <c r="AO12" s="566"/>
      <c r="AP12" s="268"/>
      <c r="AQ12" s="327"/>
      <c r="AR12" s="327"/>
      <c r="AS12" s="327"/>
      <c r="AT12" s="97"/>
      <c r="BB12" s="307" t="s">
        <v>402</v>
      </c>
      <c r="BC12" s="307" t="s">
        <v>408</v>
      </c>
      <c r="BD12" s="307" t="s">
        <v>411</v>
      </c>
      <c r="BQ12" s="361" t="s">
        <v>321</v>
      </c>
    </row>
    <row r="13" spans="2:120" ht="15" customHeight="1" x14ac:dyDescent="0.15">
      <c r="B13" s="609" t="s">
        <v>203</v>
      </c>
      <c r="C13" s="594" t="s">
        <v>368</v>
      </c>
      <c r="D13" s="595"/>
      <c r="E13" s="595"/>
      <c r="F13" s="595"/>
      <c r="G13" s="595"/>
      <c r="H13" s="595"/>
      <c r="I13" s="596"/>
      <c r="J13" s="386" t="s">
        <v>397</v>
      </c>
      <c r="K13" s="387"/>
      <c r="L13" s="387"/>
      <c r="M13" s="387"/>
      <c r="N13" s="387"/>
      <c r="O13" s="387"/>
      <c r="P13" s="387"/>
      <c r="Q13" s="387"/>
      <c r="R13" s="387"/>
      <c r="S13" s="387"/>
      <c r="T13" s="387"/>
      <c r="U13" s="387"/>
      <c r="V13" s="387"/>
      <c r="W13" s="388"/>
      <c r="X13" s="388"/>
      <c r="Y13" s="388"/>
      <c r="Z13" s="388"/>
      <c r="AA13" s="388"/>
      <c r="AB13" s="388"/>
      <c r="AC13" s="388"/>
      <c r="AD13" s="388"/>
      <c r="AE13" s="388"/>
      <c r="AF13" s="388"/>
      <c r="AG13" s="388"/>
      <c r="AH13" s="388"/>
      <c r="AI13" s="618" t="s">
        <v>397</v>
      </c>
      <c r="AJ13" s="642"/>
      <c r="AK13" s="643"/>
      <c r="AL13" s="643"/>
      <c r="AM13" s="643"/>
      <c r="AN13" s="643"/>
      <c r="AO13" s="644"/>
      <c r="AP13" s="697" t="s">
        <v>397</v>
      </c>
      <c r="AQ13" s="97"/>
      <c r="AR13" s="97"/>
      <c r="AS13" s="97"/>
      <c r="AT13" s="97"/>
      <c r="BC13" s="307" t="s">
        <v>477</v>
      </c>
      <c r="BR13" s="361" t="s">
        <v>20</v>
      </c>
    </row>
    <row r="14" spans="2:120" ht="15" customHeight="1" x14ac:dyDescent="0.15">
      <c r="B14" s="610"/>
      <c r="C14" s="645" t="str">
        <f>IF(バルブ!R10=仕様書作成!BC13,仕様書作成!BC14,仕様書作成!BD14)</f>
        <v>この行は使用しません →→→</v>
      </c>
      <c r="D14" s="646"/>
      <c r="E14" s="646"/>
      <c r="F14" s="646"/>
      <c r="G14" s="646"/>
      <c r="H14" s="646"/>
      <c r="I14" s="647"/>
      <c r="J14" s="389" t="str">
        <f>IF(C14=BC14,BB14,"")</f>
        <v/>
      </c>
      <c r="K14" s="390"/>
      <c r="L14" s="390"/>
      <c r="M14" s="390"/>
      <c r="N14" s="390"/>
      <c r="O14" s="390"/>
      <c r="P14" s="390"/>
      <c r="Q14" s="390"/>
      <c r="R14" s="390"/>
      <c r="S14" s="390"/>
      <c r="T14" s="390"/>
      <c r="U14" s="390"/>
      <c r="V14" s="390"/>
      <c r="W14" s="391"/>
      <c r="X14" s="391"/>
      <c r="Y14" s="391"/>
      <c r="Z14" s="391"/>
      <c r="AA14" s="391"/>
      <c r="AB14" s="391"/>
      <c r="AC14" s="391"/>
      <c r="AD14" s="391"/>
      <c r="AE14" s="391"/>
      <c r="AF14" s="391"/>
      <c r="AG14" s="391"/>
      <c r="AH14" s="391"/>
      <c r="AI14" s="619"/>
      <c r="AJ14" s="576" t="str">
        <f>IF(バルブ!R11="0",仕様書作成!BF14,IF(バルブ!R11="1",仕様書作成!BE14,""))</f>
        <v/>
      </c>
      <c r="AK14" s="577"/>
      <c r="AL14" s="577"/>
      <c r="AM14" s="577"/>
      <c r="AN14" s="577"/>
      <c r="AO14" s="578"/>
      <c r="AP14" s="698"/>
      <c r="AQ14" s="97"/>
      <c r="AR14" s="97"/>
      <c r="AS14" s="97"/>
      <c r="AT14" s="97"/>
      <c r="BB14" s="11" t="s">
        <v>403</v>
      </c>
      <c r="BC14" s="11" t="s">
        <v>791</v>
      </c>
      <c r="BD14" s="11" t="s">
        <v>792</v>
      </c>
      <c r="BE14" s="11" t="s">
        <v>793</v>
      </c>
      <c r="BF14" s="11" t="s">
        <v>794</v>
      </c>
      <c r="BR14" s="361" t="s">
        <v>14</v>
      </c>
      <c r="CO14" s="361" t="s">
        <v>756</v>
      </c>
      <c r="CR14" s="308" t="str">
        <f>IF(K53="","","SY50M-"&amp;K54&amp;"-"&amp;K56)</f>
        <v/>
      </c>
      <c r="CS14" s="308" t="str">
        <f t="shared" ref="CS14:DC14" si="3">IF(L53="","","SY50M-"&amp;L54&amp;"-"&amp;L56)</f>
        <v/>
      </c>
      <c r="CT14" s="308" t="str">
        <f t="shared" si="3"/>
        <v/>
      </c>
      <c r="CU14" s="308" t="str">
        <f t="shared" si="3"/>
        <v/>
      </c>
      <c r="CV14" s="308" t="str">
        <f t="shared" si="3"/>
        <v/>
      </c>
      <c r="CW14" s="308" t="str">
        <f t="shared" si="3"/>
        <v/>
      </c>
      <c r="CX14" s="308" t="str">
        <f t="shared" si="3"/>
        <v/>
      </c>
      <c r="CY14" s="308" t="str">
        <f t="shared" si="3"/>
        <v/>
      </c>
      <c r="CZ14" s="308" t="str">
        <f t="shared" si="3"/>
        <v/>
      </c>
      <c r="DA14" s="308" t="str">
        <f t="shared" si="3"/>
        <v/>
      </c>
      <c r="DB14" s="308" t="str">
        <f t="shared" si="3"/>
        <v/>
      </c>
      <c r="DC14" s="308" t="str">
        <f t="shared" si="3"/>
        <v/>
      </c>
    </row>
    <row r="15" spans="2:120" ht="12" customHeight="1" x14ac:dyDescent="0.15">
      <c r="B15" s="610"/>
      <c r="C15" s="525" t="str">
        <f>IF(COUNTIF(K15:AH15,"X*")&gt;0,$BB$15,"")</f>
        <v/>
      </c>
      <c r="D15" s="526"/>
      <c r="E15" s="526"/>
      <c r="F15" s="526"/>
      <c r="G15" s="526"/>
      <c r="H15" s="526"/>
      <c r="I15" s="527"/>
      <c r="J15" s="392" t="str">
        <f>IF(AND(C14=BD14,COUNTA(K14:V14)&gt;0),1,"")</f>
        <v/>
      </c>
      <c r="K15" s="393"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393"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393"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393"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393"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393"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393"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393"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393"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393"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393"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393"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394"/>
      <c r="X15" s="394"/>
      <c r="Y15" s="394"/>
      <c r="Z15" s="394"/>
      <c r="AA15" s="394"/>
      <c r="AB15" s="394"/>
      <c r="AC15" s="394"/>
      <c r="AD15" s="394"/>
      <c r="AE15" s="394"/>
      <c r="AF15" s="394"/>
      <c r="AG15" s="394"/>
      <c r="AH15" s="394"/>
      <c r="AI15" s="619"/>
      <c r="AJ15" s="567" t="str">
        <f>IF(COUNTIF(K15:AH15,"XX")&gt;0,$BD$15,IF(COUNTIF(K15:AH15,"X")&gt;0,$BE$15,IF(COUNTIF(K15:AH15,"XXX")&gt;0,$BC$15,"")))</f>
        <v/>
      </c>
      <c r="AK15" s="568"/>
      <c r="AL15" s="568"/>
      <c r="AM15" s="568"/>
      <c r="AN15" s="568"/>
      <c r="AO15" s="569"/>
      <c r="AP15" s="698"/>
      <c r="AQ15" s="97"/>
      <c r="AR15" s="97"/>
      <c r="AS15" s="97"/>
      <c r="AT15" s="97"/>
      <c r="BB15" s="307" t="s">
        <v>757</v>
      </c>
      <c r="BC15" s="307" t="s">
        <v>354</v>
      </c>
      <c r="BD15" s="307" t="s">
        <v>455</v>
      </c>
      <c r="BE15" s="307" t="s">
        <v>456</v>
      </c>
      <c r="BR15" s="361" t="s">
        <v>8</v>
      </c>
      <c r="BS15" s="361" t="s">
        <v>16</v>
      </c>
    </row>
    <row r="16" spans="2:120" ht="15" customHeight="1" x14ac:dyDescent="0.15">
      <c r="B16" s="610"/>
      <c r="C16" s="597" t="s">
        <v>593</v>
      </c>
      <c r="D16" s="598"/>
      <c r="E16" s="598"/>
      <c r="F16" s="598"/>
      <c r="G16" s="598"/>
      <c r="H16" s="598"/>
      <c r="I16" s="599"/>
      <c r="J16" s="395"/>
      <c r="K16" s="396"/>
      <c r="L16" s="396"/>
      <c r="M16" s="396"/>
      <c r="N16" s="396"/>
      <c r="O16" s="396"/>
      <c r="P16" s="396"/>
      <c r="Q16" s="396"/>
      <c r="R16" s="396"/>
      <c r="S16" s="396"/>
      <c r="T16" s="396"/>
      <c r="U16" s="396"/>
      <c r="V16" s="396"/>
      <c r="W16" s="396"/>
      <c r="X16" s="396"/>
      <c r="Y16" s="396"/>
      <c r="Z16" s="396"/>
      <c r="AA16" s="397"/>
      <c r="AB16" s="397"/>
      <c r="AC16" s="397"/>
      <c r="AD16" s="397"/>
      <c r="AE16" s="397"/>
      <c r="AF16" s="397"/>
      <c r="AG16" s="397"/>
      <c r="AH16" s="397"/>
      <c r="AI16" s="619"/>
      <c r="AJ16" s="574"/>
      <c r="AK16" s="575"/>
      <c r="AL16" s="575"/>
      <c r="AM16" s="575"/>
      <c r="AN16" s="575"/>
      <c r="AO16" s="575"/>
      <c r="AP16" s="698"/>
      <c r="AQ16" s="327"/>
      <c r="AR16" s="327"/>
      <c r="AS16" s="327"/>
      <c r="AT16" s="97"/>
      <c r="BQ16" s="361" t="s">
        <v>758</v>
      </c>
      <c r="BR16" s="361" t="s">
        <v>759</v>
      </c>
    </row>
    <row r="17" spans="2:120" ht="12" customHeight="1" x14ac:dyDescent="0.15">
      <c r="B17" s="610"/>
      <c r="C17" s="398"/>
      <c r="D17" s="399"/>
      <c r="E17" s="399"/>
      <c r="F17" s="399"/>
      <c r="G17" s="399"/>
      <c r="H17" s="399"/>
      <c r="I17" s="400"/>
      <c r="J17" s="392"/>
      <c r="K17" s="401" t="str">
        <f>IF(仕様書作成!K9="","",IF(AND(K12="O",K13&lt;&gt;"",K14&lt;&gt;"",K16&lt;&gt;""),"X",IF(AND(ベース!$S$61="M",仕様書作成!K12="O"),"空欄",IF(AND(K12="",K13&lt;&gt;"",K14&lt;&gt;""),"必須",IF(K32="O","空欄","")))))</f>
        <v/>
      </c>
      <c r="L17" s="401" t="str">
        <f>IF(仕様書作成!L9="","",IF(AND(L12="O",L13&lt;&gt;"",L14&lt;&gt;"",L16&lt;&gt;""),"X",IF(AND(ベース!$S$61="M",仕様書作成!L12="O"),"空欄",IF(AND(L12="",L13&lt;&gt;"",L14&lt;&gt;""),"必須",IF(L32="O","空欄","")))))</f>
        <v/>
      </c>
      <c r="M17" s="401" t="str">
        <f>IF(仕様書作成!M9="","",IF(AND(M12="O",M13&lt;&gt;"",M14&lt;&gt;"",M16&lt;&gt;""),"X",IF(AND(ベース!$S$61="M",仕様書作成!M12="O"),"空欄",IF(AND(M12="",M13&lt;&gt;"",M14&lt;&gt;""),"必須",IF(M32="O","空欄","")))))</f>
        <v/>
      </c>
      <c r="N17" s="401" t="str">
        <f>IF(仕様書作成!N9="","",IF(AND(N12="O",N13&lt;&gt;"",N14&lt;&gt;"",N16&lt;&gt;""),"X",IF(AND(ベース!$S$61="M",仕様書作成!N12="O"),"空欄",IF(AND(N12="",N13&lt;&gt;"",N14&lt;&gt;""),"必須",IF(N32="O","空欄","")))))</f>
        <v/>
      </c>
      <c r="O17" s="401" t="str">
        <f>IF(仕様書作成!O9="","",IF(AND(O12="O",O13&lt;&gt;"",O14&lt;&gt;"",O16&lt;&gt;""),"X",IF(AND(ベース!$S$61="M",仕様書作成!O12="O"),"空欄",IF(AND(O12="",O13&lt;&gt;"",O14&lt;&gt;""),"必須",IF(O32="O","空欄","")))))</f>
        <v/>
      </c>
      <c r="P17" s="401" t="str">
        <f>IF(仕様書作成!P9="","",IF(AND(P12="O",P13&lt;&gt;"",P14&lt;&gt;"",P16&lt;&gt;""),"X",IF(AND(ベース!$S$61="M",仕様書作成!P12="O"),"空欄",IF(AND(P12="",P13&lt;&gt;"",P14&lt;&gt;""),"必須",IF(P32="O","空欄","")))))</f>
        <v/>
      </c>
      <c r="Q17" s="401" t="str">
        <f>IF(仕様書作成!Q9="","",IF(AND(Q12="O",Q13&lt;&gt;"",Q14&lt;&gt;"",Q16&lt;&gt;""),"X",IF(AND(ベース!$S$61="M",仕様書作成!Q12="O"),"空欄",IF(AND(Q12="",Q13&lt;&gt;"",Q14&lt;&gt;""),"必須",IF(Q32="O","空欄","")))))</f>
        <v/>
      </c>
      <c r="R17" s="401" t="str">
        <f>IF(仕様書作成!R9="","",IF(AND(R12="O",R13&lt;&gt;"",R14&lt;&gt;"",R16&lt;&gt;""),"X",IF(AND(ベース!$S$61="M",仕様書作成!R12="O"),"空欄",IF(AND(R12="",R13&lt;&gt;"",R14&lt;&gt;""),"必須",IF(R32="O","空欄","")))))</f>
        <v/>
      </c>
      <c r="S17" s="401" t="str">
        <f>IF(仕様書作成!S9="","",IF(AND(S12="O",S13&lt;&gt;"",S14&lt;&gt;"",S16&lt;&gt;""),"X",IF(AND(ベース!$S$61="M",仕様書作成!S12="O"),"空欄",IF(AND(S12="",S13&lt;&gt;"",S14&lt;&gt;""),"必須",IF(S32="O","空欄","")))))</f>
        <v/>
      </c>
      <c r="T17" s="401" t="str">
        <f>IF(仕様書作成!T9="","",IF(AND(T12="O",T13&lt;&gt;"",T14&lt;&gt;"",T16&lt;&gt;""),"X",IF(AND(ベース!$S$61="M",仕様書作成!T12="O"),"空欄",IF(AND(T12="",T13&lt;&gt;"",T14&lt;&gt;""),"必須",IF(T32="O","空欄","")))))</f>
        <v/>
      </c>
      <c r="U17" s="401" t="str">
        <f>IF(仕様書作成!U9="","",IF(AND(U12="O",U13&lt;&gt;"",U14&lt;&gt;"",U16&lt;&gt;""),"X",IF(AND(ベース!$S$61="M",仕様書作成!U12="O"),"空欄",IF(AND(U12="",U13&lt;&gt;"",U14&lt;&gt;""),"必須",IF(U32="O","空欄","")))))</f>
        <v/>
      </c>
      <c r="V17" s="401" t="str">
        <f>IF(仕様書作成!V9="","",IF(AND(V12="O",V13&lt;&gt;"",V14&lt;&gt;"",V16&lt;&gt;""),"X",IF(AND(ベース!$S$61="M",仕様書作成!V12="O"),"空欄",IF(AND(V12="",V13&lt;&gt;"",V14&lt;&gt;""),"必須",IF(V32="O","空欄","")))))</f>
        <v/>
      </c>
      <c r="W17" s="401"/>
      <c r="X17" s="401"/>
      <c r="Y17" s="401"/>
      <c r="Z17" s="401"/>
      <c r="AA17" s="401"/>
      <c r="AB17" s="401"/>
      <c r="AC17" s="401"/>
      <c r="AD17" s="401"/>
      <c r="AE17" s="401"/>
      <c r="AF17" s="401"/>
      <c r="AG17" s="401"/>
      <c r="AH17" s="401"/>
      <c r="AI17" s="620"/>
      <c r="AJ17" s="579"/>
      <c r="AK17" s="580"/>
      <c r="AL17" s="580"/>
      <c r="AM17" s="580"/>
      <c r="AN17" s="580"/>
      <c r="AO17" s="580"/>
      <c r="AP17" s="699"/>
      <c r="AQ17" s="97"/>
      <c r="AR17" s="97"/>
      <c r="AS17" s="97"/>
      <c r="AT17" s="97"/>
    </row>
    <row r="18" spans="2:120" ht="12" customHeight="1" x14ac:dyDescent="0.15">
      <c r="B18" s="610"/>
      <c r="C18" s="612" t="str">
        <f>IF(バルブ!U19=仕様書作成!BC19,仕様書作成!BC18,仕様書作成!BD18)</f>
        <v>　この行は使用しません →→→</v>
      </c>
      <c r="D18" s="613"/>
      <c r="E18" s="613"/>
      <c r="F18" s="613"/>
      <c r="G18" s="613"/>
      <c r="H18" s="613"/>
      <c r="I18" s="614"/>
      <c r="J18" s="309" t="str">
        <f>IF(バルブ!$V$19=仕様書作成!$BC$19,仕様書作成!$BB$18,"")</f>
        <v/>
      </c>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309" t="str">
        <f>IF(バルブ!$V$19=仕様書作成!$BC$19,仕様書作成!$BB$18,"")</f>
        <v/>
      </c>
      <c r="AJ18" s="621" t="str">
        <f>IF(AND($C$19=BE19,バルブ!V19=""),仕様書作成!BE18,IF(AND($C$19=BE19,バルブ!V19="D"),仕様書作成!BF18,IF(AND($C$19=BE19,バルブ!V19="E"),仕様書作成!BG18,IF(AND($C$19=BE19,バルブ!V19="F"),仕様書作成!BH18,""))))</f>
        <v/>
      </c>
      <c r="AK18" s="622"/>
      <c r="AL18" s="622"/>
      <c r="AM18" s="622"/>
      <c r="AN18" s="622"/>
      <c r="AO18" s="623"/>
      <c r="AP18" s="310"/>
      <c r="AQ18" s="97"/>
      <c r="AR18" s="97"/>
      <c r="AS18" s="97"/>
      <c r="AT18" s="97"/>
      <c r="BB18" s="11" t="s">
        <v>651</v>
      </c>
      <c r="BC18" s="11" t="s">
        <v>652</v>
      </c>
      <c r="BD18" s="11" t="s">
        <v>653</v>
      </c>
      <c r="BE18" s="11" t="s">
        <v>654</v>
      </c>
      <c r="BF18" s="11" t="s">
        <v>655</v>
      </c>
      <c r="BG18" s="11" t="s">
        <v>656</v>
      </c>
      <c r="BH18" s="11" t="s">
        <v>760</v>
      </c>
      <c r="BR18" s="361" t="s">
        <v>10</v>
      </c>
      <c r="BS18" s="361" t="s">
        <v>11</v>
      </c>
      <c r="BT18" s="361" t="s">
        <v>12</v>
      </c>
    </row>
    <row r="19" spans="2:120" ht="12" customHeight="1" x14ac:dyDescent="0.15">
      <c r="B19" s="610"/>
      <c r="C19" s="615" t="str">
        <f>IF(COUNTIF(K19:AH19,"-")&gt;0,$BD$19,IF(COUNTIF(K19:AH19,"X")&gt;0,$BE$19,""))</f>
        <v/>
      </c>
      <c r="D19" s="616"/>
      <c r="E19" s="616"/>
      <c r="F19" s="616"/>
      <c r="G19" s="616"/>
      <c r="H19" s="616"/>
      <c r="I19" s="617"/>
      <c r="J19" s="311"/>
      <c r="K19" s="124" t="str">
        <f>IF(AND($C$18=$BD$18,K18&lt;&gt;""),"X","")</f>
        <v/>
      </c>
      <c r="L19" s="124" t="str">
        <f t="shared" ref="L19:V19" si="4">IF(AND($C$18=$BD$18,L18&lt;&gt;""),"X","")</f>
        <v/>
      </c>
      <c r="M19" s="124" t="str">
        <f t="shared" si="4"/>
        <v/>
      </c>
      <c r="N19" s="124" t="str">
        <f t="shared" si="4"/>
        <v/>
      </c>
      <c r="O19" s="124" t="str">
        <f t="shared" si="4"/>
        <v/>
      </c>
      <c r="P19" s="124" t="str">
        <f t="shared" si="4"/>
        <v/>
      </c>
      <c r="Q19" s="124" t="str">
        <f t="shared" si="4"/>
        <v/>
      </c>
      <c r="R19" s="124" t="str">
        <f t="shared" si="4"/>
        <v/>
      </c>
      <c r="S19" s="124" t="str">
        <f t="shared" si="4"/>
        <v/>
      </c>
      <c r="T19" s="124" t="str">
        <f t="shared" si="4"/>
        <v/>
      </c>
      <c r="U19" s="124" t="str">
        <f t="shared" si="4"/>
        <v/>
      </c>
      <c r="V19" s="124" t="str">
        <f t="shared" si="4"/>
        <v/>
      </c>
      <c r="W19" s="124"/>
      <c r="X19" s="124"/>
      <c r="Y19" s="124"/>
      <c r="Z19" s="124"/>
      <c r="AA19" s="124"/>
      <c r="AB19" s="124"/>
      <c r="AC19" s="124"/>
      <c r="AD19" s="124"/>
      <c r="AE19" s="124"/>
      <c r="AF19" s="124"/>
      <c r="AG19" s="124"/>
      <c r="AH19" s="124"/>
      <c r="AI19" s="311"/>
      <c r="AJ19" s="624"/>
      <c r="AK19" s="625"/>
      <c r="AL19" s="625"/>
      <c r="AM19" s="625"/>
      <c r="AN19" s="625"/>
      <c r="AO19" s="626"/>
      <c r="AP19" s="312"/>
      <c r="AQ19" s="97"/>
      <c r="AR19" s="97"/>
      <c r="AS19" s="97"/>
      <c r="AT19" s="97"/>
      <c r="BB19" s="11" t="s">
        <v>657</v>
      </c>
      <c r="BC19" s="11" t="s">
        <v>477</v>
      </c>
      <c r="BD19" s="11" t="s">
        <v>658</v>
      </c>
      <c r="BE19" s="11" t="s">
        <v>659</v>
      </c>
      <c r="BF19" s="11"/>
    </row>
    <row r="20" spans="2:120" ht="15" customHeight="1" x14ac:dyDescent="0.15">
      <c r="B20" s="610"/>
      <c r="C20" s="716" t="s">
        <v>401</v>
      </c>
      <c r="D20" s="717"/>
      <c r="E20" s="718"/>
      <c r="F20" s="708" t="s">
        <v>748</v>
      </c>
      <c r="G20" s="709"/>
      <c r="H20" s="709"/>
      <c r="I20" s="710"/>
      <c r="J20" s="711" t="s">
        <v>660</v>
      </c>
      <c r="K20" s="127"/>
      <c r="L20" s="127"/>
      <c r="M20" s="127"/>
      <c r="N20" s="127"/>
      <c r="O20" s="127"/>
      <c r="P20" s="127"/>
      <c r="Q20" s="127"/>
      <c r="R20" s="127"/>
      <c r="S20" s="127"/>
      <c r="T20" s="127"/>
      <c r="U20" s="127"/>
      <c r="V20" s="127"/>
      <c r="W20" s="127"/>
      <c r="X20" s="127"/>
      <c r="Y20" s="127"/>
      <c r="Z20" s="127"/>
      <c r="AA20" s="128"/>
      <c r="AB20" s="128"/>
      <c r="AC20" s="128"/>
      <c r="AD20" s="128"/>
      <c r="AE20" s="128"/>
      <c r="AF20" s="128"/>
      <c r="AG20" s="128"/>
      <c r="AH20" s="128"/>
      <c r="AI20" s="711" t="s">
        <v>660</v>
      </c>
      <c r="AJ20" s="655"/>
      <c r="AK20" s="656"/>
      <c r="AL20" s="656"/>
      <c r="AM20" s="656"/>
      <c r="AN20" s="656"/>
      <c r="AO20" s="657"/>
      <c r="AP20" s="269"/>
      <c r="AQ20" s="328"/>
      <c r="AR20" s="327"/>
      <c r="AS20" s="327"/>
      <c r="AT20" s="97"/>
      <c r="BP20" s="381"/>
      <c r="BQ20" s="381" t="s">
        <v>761</v>
      </c>
    </row>
    <row r="21" spans="2:120" ht="15" customHeight="1" x14ac:dyDescent="0.15">
      <c r="B21" s="610"/>
      <c r="C21" s="719"/>
      <c r="D21" s="720"/>
      <c r="E21" s="721"/>
      <c r="F21" s="708" t="s">
        <v>749</v>
      </c>
      <c r="G21" s="709"/>
      <c r="H21" s="709"/>
      <c r="I21" s="710"/>
      <c r="J21" s="712"/>
      <c r="K21" s="129"/>
      <c r="L21" s="129"/>
      <c r="M21" s="129"/>
      <c r="N21" s="129"/>
      <c r="O21" s="129"/>
      <c r="P21" s="129"/>
      <c r="Q21" s="129"/>
      <c r="R21" s="129"/>
      <c r="S21" s="129"/>
      <c r="T21" s="129"/>
      <c r="U21" s="129"/>
      <c r="V21" s="129"/>
      <c r="W21" s="130"/>
      <c r="X21" s="130"/>
      <c r="Y21" s="130"/>
      <c r="Z21" s="130"/>
      <c r="AA21" s="130"/>
      <c r="AB21" s="130"/>
      <c r="AC21" s="130"/>
      <c r="AD21" s="130"/>
      <c r="AE21" s="130"/>
      <c r="AF21" s="130"/>
      <c r="AG21" s="130"/>
      <c r="AH21" s="130"/>
      <c r="AI21" s="712"/>
      <c r="AJ21" s="636"/>
      <c r="AK21" s="637"/>
      <c r="AL21" s="637"/>
      <c r="AM21" s="637"/>
      <c r="AN21" s="637"/>
      <c r="AO21" s="638"/>
      <c r="AP21" s="226"/>
      <c r="AQ21" s="328"/>
      <c r="AR21" s="327"/>
      <c r="AS21" s="327"/>
      <c r="AT21" s="97"/>
    </row>
    <row r="22" spans="2:120" ht="12" customHeight="1" x14ac:dyDescent="0.15">
      <c r="B22" s="610"/>
      <c r="C22" s="713" t="str">
        <f>IF(COUNTIF(K22:AH22,"X")&gt;0,$BB$22,"")</f>
        <v/>
      </c>
      <c r="D22" s="714"/>
      <c r="E22" s="714"/>
      <c r="F22" s="714"/>
      <c r="G22" s="714"/>
      <c r="H22" s="714"/>
      <c r="I22" s="715"/>
      <c r="J22" s="204"/>
      <c r="K22" s="255" t="str">
        <f t="shared" ref="K22:V22" si="5">IF(AND(K32="O",OR(K20&lt;&gt;"",K21&lt;&gt;"")),"X","")</f>
        <v/>
      </c>
      <c r="L22" s="255" t="str">
        <f t="shared" si="5"/>
        <v/>
      </c>
      <c r="M22" s="255" t="str">
        <f t="shared" si="5"/>
        <v/>
      </c>
      <c r="N22" s="255" t="str">
        <f t="shared" si="5"/>
        <v/>
      </c>
      <c r="O22" s="255" t="str">
        <f t="shared" si="5"/>
        <v/>
      </c>
      <c r="P22" s="256" t="str">
        <f t="shared" si="5"/>
        <v/>
      </c>
      <c r="Q22" s="256" t="str">
        <f t="shared" si="5"/>
        <v/>
      </c>
      <c r="R22" s="256" t="str">
        <f t="shared" si="5"/>
        <v/>
      </c>
      <c r="S22" s="256" t="str">
        <f t="shared" si="5"/>
        <v/>
      </c>
      <c r="T22" s="256" t="str">
        <f t="shared" si="5"/>
        <v/>
      </c>
      <c r="U22" s="256" t="str">
        <f t="shared" si="5"/>
        <v/>
      </c>
      <c r="V22" s="256" t="str">
        <f t="shared" si="5"/>
        <v/>
      </c>
      <c r="W22" s="207"/>
      <c r="X22" s="207"/>
      <c r="Y22" s="207"/>
      <c r="Z22" s="207"/>
      <c r="AA22" s="207"/>
      <c r="AB22" s="207"/>
      <c r="AC22" s="207"/>
      <c r="AD22" s="207"/>
      <c r="AE22" s="207"/>
      <c r="AF22" s="207"/>
      <c r="AG22" s="207"/>
      <c r="AH22" s="208"/>
      <c r="AI22" s="204"/>
      <c r="AJ22" s="639" t="str">
        <f>IF(COUNTIF(K22:AH22,"X")&gt;0,$BC$22,"")</f>
        <v/>
      </c>
      <c r="AK22" s="640"/>
      <c r="AL22" s="640"/>
      <c r="AM22" s="640"/>
      <c r="AN22" s="640"/>
      <c r="AO22" s="641"/>
      <c r="AP22" s="270"/>
      <c r="AQ22" s="327"/>
      <c r="AR22" s="327"/>
      <c r="AS22" s="327"/>
      <c r="AT22" s="97"/>
      <c r="BB22" s="307" t="s">
        <v>459</v>
      </c>
      <c r="BC22" s="307" t="s">
        <v>751</v>
      </c>
    </row>
    <row r="23" spans="2:120" ht="15" customHeight="1" x14ac:dyDescent="0.15">
      <c r="B23" s="610"/>
      <c r="C23" s="537" t="s">
        <v>290</v>
      </c>
      <c r="D23" s="538"/>
      <c r="E23" s="538"/>
      <c r="F23" s="538"/>
      <c r="G23" s="538"/>
      <c r="H23" s="538"/>
      <c r="I23" s="539"/>
      <c r="J23" s="581" t="s">
        <v>660</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581" t="s">
        <v>660</v>
      </c>
      <c r="AJ23" s="627" t="s">
        <v>292</v>
      </c>
      <c r="AK23" s="628"/>
      <c r="AL23" s="628"/>
      <c r="AM23" s="628"/>
      <c r="AN23" s="628"/>
      <c r="AO23" s="629"/>
      <c r="AP23" s="271"/>
      <c r="AQ23" s="97"/>
      <c r="AR23" s="97"/>
      <c r="AS23" s="97"/>
      <c r="AT23" s="97"/>
      <c r="BR23" s="361" t="s">
        <v>22</v>
      </c>
      <c r="CR23" s="98" t="s">
        <v>762</v>
      </c>
      <c r="CS23" s="98" t="s">
        <v>204</v>
      </c>
      <c r="CT23" s="98" t="s">
        <v>205</v>
      </c>
      <c r="CU23" s="98" t="s">
        <v>206</v>
      </c>
      <c r="CV23" s="98" t="s">
        <v>207</v>
      </c>
      <c r="CW23" s="98" t="s">
        <v>208</v>
      </c>
      <c r="CX23" s="98" t="s">
        <v>209</v>
      </c>
      <c r="CY23" s="98" t="s">
        <v>210</v>
      </c>
      <c r="CZ23" s="98" t="s">
        <v>211</v>
      </c>
      <c r="DA23" s="98" t="s">
        <v>212</v>
      </c>
      <c r="DB23" s="98" t="s">
        <v>213</v>
      </c>
      <c r="DC23" s="98" t="s">
        <v>214</v>
      </c>
      <c r="DD23" s="98"/>
      <c r="DE23" s="98"/>
      <c r="DF23" s="98"/>
      <c r="DG23" s="98"/>
      <c r="DH23" s="98"/>
      <c r="DI23" s="98"/>
      <c r="DJ23" s="98"/>
      <c r="DK23" s="98"/>
      <c r="DL23" s="98"/>
      <c r="DM23" s="98"/>
      <c r="DN23" s="98"/>
      <c r="DO23" s="98"/>
      <c r="DP23" s="98"/>
    </row>
    <row r="24" spans="2:120" ht="12" customHeight="1" x14ac:dyDescent="0.15">
      <c r="B24" s="610"/>
      <c r="C24" s="534" t="str">
        <f>IF(COUNTIF(K24:AH24,"X")&gt;0,$BB$24,"")</f>
        <v/>
      </c>
      <c r="D24" s="535"/>
      <c r="E24" s="535"/>
      <c r="F24" s="535"/>
      <c r="G24" s="535"/>
      <c r="H24" s="535"/>
      <c r="I24" s="536"/>
      <c r="J24" s="571"/>
      <c r="K24" s="112" t="str">
        <f>IF(AND(ベース!$R$22&lt;&gt;"52R",仕様書作成!K23="R"),"X","")</f>
        <v/>
      </c>
      <c r="L24" s="112" t="str">
        <f>IF(AND(ベース!$R$22&lt;&gt;"52R",仕様書作成!L23="R"),"X","")</f>
        <v/>
      </c>
      <c r="M24" s="112" t="str">
        <f>IF(AND(ベース!$R$22&lt;&gt;"52R",仕様書作成!M23="R"),"X","")</f>
        <v/>
      </c>
      <c r="N24" s="112" t="str">
        <f>IF(AND(ベース!$R$22&lt;&gt;"52R",仕様書作成!N23="R"),"X","")</f>
        <v/>
      </c>
      <c r="O24" s="112" t="str">
        <f>IF(AND(ベース!$R$22&lt;&gt;"52R",仕様書作成!O23="R"),"X","")</f>
        <v/>
      </c>
      <c r="P24" s="112" t="str">
        <f>IF(AND(ベース!$R$22&lt;&gt;"52R",仕様書作成!P23="R"),"X","")</f>
        <v/>
      </c>
      <c r="Q24" s="112" t="str">
        <f>IF(AND(ベース!$R$22&lt;&gt;"52R",仕様書作成!Q23="R"),"X","")</f>
        <v/>
      </c>
      <c r="R24" s="112" t="str">
        <f>IF(AND(ベース!$R$22&lt;&gt;"52R",仕様書作成!R23="R"),"X","")</f>
        <v/>
      </c>
      <c r="S24" s="112" t="str">
        <f>IF(AND(ベース!$R$22&lt;&gt;"52R",仕様書作成!S23="R"),"X","")</f>
        <v/>
      </c>
      <c r="T24" s="112" t="str">
        <f>IF(AND(ベース!$R$22&lt;&gt;"52R",仕様書作成!T23="R"),"X","")</f>
        <v/>
      </c>
      <c r="U24" s="112" t="str">
        <f>IF(AND(ベース!$R$22&lt;&gt;"52R",仕様書作成!U23="R"),"X","")</f>
        <v/>
      </c>
      <c r="V24" s="112" t="str">
        <f>IF(AND(ベース!$R$22&lt;&gt;"52R",仕様書作成!V23="R"),"X","")</f>
        <v/>
      </c>
      <c r="W24" s="112"/>
      <c r="X24" s="112"/>
      <c r="Y24" s="112"/>
      <c r="Z24" s="112"/>
      <c r="AA24" s="112"/>
      <c r="AB24" s="112"/>
      <c r="AC24" s="112"/>
      <c r="AD24" s="112"/>
      <c r="AE24" s="112"/>
      <c r="AF24" s="112"/>
      <c r="AG24" s="112"/>
      <c r="AH24" s="112"/>
      <c r="AI24" s="571"/>
      <c r="AJ24" s="630"/>
      <c r="AK24" s="631"/>
      <c r="AL24" s="631"/>
      <c r="AM24" s="631"/>
      <c r="AN24" s="631"/>
      <c r="AO24" s="632"/>
      <c r="AP24" s="271"/>
      <c r="AQ24" s="97"/>
      <c r="AR24" s="97"/>
      <c r="AS24" s="97"/>
      <c r="AT24" s="97"/>
      <c r="BB24" s="307" t="s">
        <v>330</v>
      </c>
      <c r="BR24" s="361" t="s">
        <v>797</v>
      </c>
      <c r="BS24" s="361" t="s">
        <v>798</v>
      </c>
      <c r="CO24" s="361" t="s">
        <v>799</v>
      </c>
      <c r="CR24" s="98" t="str">
        <f>IF(K37="","","SY50M-38-1A-"&amp;K37)</f>
        <v/>
      </c>
      <c r="CS24" s="98" t="str">
        <f t="shared" ref="CS24:DC24" si="6">IF(L37="","","SY50M-38-1A-"&amp;L37)</f>
        <v/>
      </c>
      <c r="CT24" s="98" t="str">
        <f t="shared" si="6"/>
        <v/>
      </c>
      <c r="CU24" s="98" t="str">
        <f t="shared" si="6"/>
        <v/>
      </c>
      <c r="CV24" s="98" t="str">
        <f t="shared" si="6"/>
        <v/>
      </c>
      <c r="CW24" s="98" t="str">
        <f t="shared" si="6"/>
        <v/>
      </c>
      <c r="CX24" s="98" t="str">
        <f t="shared" si="6"/>
        <v/>
      </c>
      <c r="CY24" s="98" t="str">
        <f t="shared" si="6"/>
        <v/>
      </c>
      <c r="CZ24" s="98" t="str">
        <f t="shared" si="6"/>
        <v/>
      </c>
      <c r="DA24" s="98" t="str">
        <f t="shared" si="6"/>
        <v/>
      </c>
      <c r="DB24" s="98" t="str">
        <f t="shared" si="6"/>
        <v/>
      </c>
      <c r="DC24" s="98" t="str">
        <f t="shared" si="6"/>
        <v/>
      </c>
      <c r="DD24" s="98"/>
      <c r="DE24" s="98"/>
      <c r="DF24" s="98"/>
      <c r="DG24" s="98"/>
      <c r="DH24" s="98"/>
      <c r="DI24" s="98"/>
      <c r="DJ24" s="98"/>
      <c r="DK24" s="98"/>
      <c r="DL24" s="98"/>
      <c r="DM24" s="98"/>
      <c r="DN24" s="98"/>
      <c r="DO24" s="98"/>
      <c r="DP24" s="98"/>
    </row>
    <row r="25" spans="2:120" ht="15" customHeight="1" x14ac:dyDescent="0.15">
      <c r="B25" s="610"/>
      <c r="C25" s="528" t="s">
        <v>307</v>
      </c>
      <c r="D25" s="529"/>
      <c r="E25" s="529"/>
      <c r="F25" s="529"/>
      <c r="G25" s="529"/>
      <c r="H25" s="529"/>
      <c r="I25" s="530"/>
      <c r="J25" s="570" t="s">
        <v>660</v>
      </c>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570" t="s">
        <v>660</v>
      </c>
      <c r="AJ25" s="630"/>
      <c r="AK25" s="631"/>
      <c r="AL25" s="631"/>
      <c r="AM25" s="631"/>
      <c r="AN25" s="631"/>
      <c r="AO25" s="632"/>
      <c r="AP25" s="271"/>
      <c r="AQ25" s="97"/>
      <c r="AR25" s="97"/>
      <c r="AS25" s="97"/>
      <c r="AT25" s="97"/>
      <c r="BR25" s="382" t="s">
        <v>800</v>
      </c>
      <c r="BS25" s="382" t="s">
        <v>801</v>
      </c>
      <c r="BT25" s="382" t="s">
        <v>802</v>
      </c>
      <c r="BU25" s="382" t="s">
        <v>803</v>
      </c>
      <c r="BV25" s="382" t="s">
        <v>804</v>
      </c>
      <c r="BW25" s="382" t="s">
        <v>805</v>
      </c>
      <c r="BX25" s="382" t="s">
        <v>806</v>
      </c>
      <c r="BY25" s="382" t="s">
        <v>807</v>
      </c>
      <c r="BZ25" s="382" t="s">
        <v>808</v>
      </c>
      <c r="CA25" s="382" t="s">
        <v>809</v>
      </c>
      <c r="CO25" s="361" t="s">
        <v>810</v>
      </c>
      <c r="CR25" s="98" t="str">
        <f t="shared" ref="CR25:DC25" si="7">IF(K38="","","SY50M-38-2A-"&amp;K38)</f>
        <v/>
      </c>
      <c r="CS25" s="98" t="str">
        <f t="shared" si="7"/>
        <v/>
      </c>
      <c r="CT25" s="98" t="str">
        <f t="shared" si="7"/>
        <v/>
      </c>
      <c r="CU25" s="98" t="str">
        <f t="shared" si="7"/>
        <v/>
      </c>
      <c r="CV25" s="98" t="str">
        <f t="shared" si="7"/>
        <v/>
      </c>
      <c r="CW25" s="98" t="str">
        <f t="shared" si="7"/>
        <v/>
      </c>
      <c r="CX25" s="98" t="str">
        <f t="shared" si="7"/>
        <v/>
      </c>
      <c r="CY25" s="98" t="str">
        <f t="shared" si="7"/>
        <v/>
      </c>
      <c r="CZ25" s="98" t="str">
        <f t="shared" si="7"/>
        <v/>
      </c>
      <c r="DA25" s="98" t="str">
        <f t="shared" si="7"/>
        <v/>
      </c>
      <c r="DB25" s="98" t="str">
        <f t="shared" si="7"/>
        <v/>
      </c>
      <c r="DC25" s="98" t="str">
        <f t="shared" si="7"/>
        <v/>
      </c>
      <c r="DD25" s="98"/>
      <c r="DE25" s="98"/>
      <c r="DF25" s="98"/>
      <c r="DG25" s="98"/>
      <c r="DH25" s="98"/>
      <c r="DI25" s="98"/>
      <c r="DJ25" s="98"/>
      <c r="DK25" s="98"/>
      <c r="DL25" s="98"/>
      <c r="DM25" s="98"/>
      <c r="DN25" s="98"/>
      <c r="DO25" s="98"/>
      <c r="DP25" s="98"/>
    </row>
    <row r="26" spans="2:120" ht="12" customHeight="1" x14ac:dyDescent="0.15">
      <c r="B26" s="610"/>
      <c r="C26" s="534" t="str">
        <f>IF(COUNTIF(K26:AH26,"X")&gt;0,$BB$26,"")</f>
        <v/>
      </c>
      <c r="D26" s="535"/>
      <c r="E26" s="535"/>
      <c r="F26" s="535"/>
      <c r="G26" s="535"/>
      <c r="H26" s="535"/>
      <c r="I26" s="536"/>
      <c r="J26" s="571"/>
      <c r="K26" s="114" t="str">
        <f t="shared" ref="K26:V26" si="8">IF(AND(OR(K13&lt;3,K13="A",K13="B",K13="C"),K14=0,OR(K25="H",K25=""))=TRUE,"",IF(K25="","","X"))</f>
        <v/>
      </c>
      <c r="L26" s="112" t="str">
        <f t="shared" si="8"/>
        <v/>
      </c>
      <c r="M26" s="112" t="str">
        <f t="shared" si="8"/>
        <v/>
      </c>
      <c r="N26" s="112" t="str">
        <f t="shared" si="8"/>
        <v/>
      </c>
      <c r="O26" s="112" t="str">
        <f t="shared" si="8"/>
        <v/>
      </c>
      <c r="P26" s="112" t="str">
        <f t="shared" si="8"/>
        <v/>
      </c>
      <c r="Q26" s="112" t="str">
        <f t="shared" si="8"/>
        <v/>
      </c>
      <c r="R26" s="112" t="str">
        <f t="shared" si="8"/>
        <v/>
      </c>
      <c r="S26" s="112" t="str">
        <f t="shared" si="8"/>
        <v/>
      </c>
      <c r="T26" s="112" t="str">
        <f t="shared" si="8"/>
        <v/>
      </c>
      <c r="U26" s="112" t="str">
        <f t="shared" si="8"/>
        <v/>
      </c>
      <c r="V26" s="112" t="str">
        <f t="shared" si="8"/>
        <v/>
      </c>
      <c r="W26" s="112"/>
      <c r="X26" s="112"/>
      <c r="Y26" s="112"/>
      <c r="Z26" s="112"/>
      <c r="AA26" s="112"/>
      <c r="AB26" s="112"/>
      <c r="AC26" s="112"/>
      <c r="AD26" s="112"/>
      <c r="AE26" s="112"/>
      <c r="AF26" s="112"/>
      <c r="AG26" s="112"/>
      <c r="AH26" s="112"/>
      <c r="AI26" s="571"/>
      <c r="AJ26" s="630"/>
      <c r="AK26" s="631"/>
      <c r="AL26" s="631"/>
      <c r="AM26" s="631"/>
      <c r="AN26" s="631"/>
      <c r="AO26" s="632"/>
      <c r="AP26" s="271"/>
      <c r="AQ26" s="97"/>
      <c r="AR26" s="97"/>
      <c r="AS26" s="97"/>
      <c r="AT26" s="97"/>
      <c r="BB26" s="307" t="s">
        <v>329</v>
      </c>
      <c r="BQ26" s="361" t="s">
        <v>811</v>
      </c>
      <c r="BR26" s="361" t="s">
        <v>812</v>
      </c>
      <c r="BS26" s="361" t="s">
        <v>801</v>
      </c>
      <c r="BT26" s="361" t="s">
        <v>802</v>
      </c>
      <c r="BU26" s="361" t="s">
        <v>813</v>
      </c>
      <c r="BV26" s="361" t="s">
        <v>814</v>
      </c>
      <c r="BW26" s="361" t="s">
        <v>815</v>
      </c>
      <c r="BX26" s="361" t="s">
        <v>816</v>
      </c>
      <c r="BY26" s="361" t="s">
        <v>817</v>
      </c>
      <c r="BZ26" s="361" t="s">
        <v>804</v>
      </c>
      <c r="CA26" s="361" t="s">
        <v>805</v>
      </c>
      <c r="CB26" s="361" t="s">
        <v>818</v>
      </c>
      <c r="CC26" s="361" t="s">
        <v>819</v>
      </c>
      <c r="CD26" s="361" t="s">
        <v>820</v>
      </c>
      <c r="CE26" s="361" t="s">
        <v>821</v>
      </c>
      <c r="CO26" s="361" t="s">
        <v>822</v>
      </c>
      <c r="CR26" s="98" t="str">
        <f t="shared" ref="CR26:DC26" si="9">IF(K40="","","SY50M-38-3A-"&amp;K40)</f>
        <v/>
      </c>
      <c r="CS26" s="98" t="str">
        <f t="shared" si="9"/>
        <v/>
      </c>
      <c r="CT26" s="98" t="str">
        <f t="shared" si="9"/>
        <v/>
      </c>
      <c r="CU26" s="98" t="str">
        <f t="shared" si="9"/>
        <v/>
      </c>
      <c r="CV26" s="98" t="str">
        <f t="shared" si="9"/>
        <v/>
      </c>
      <c r="CW26" s="98" t="str">
        <f t="shared" si="9"/>
        <v/>
      </c>
      <c r="CX26" s="98" t="str">
        <f t="shared" si="9"/>
        <v/>
      </c>
      <c r="CY26" s="98" t="str">
        <f t="shared" si="9"/>
        <v/>
      </c>
      <c r="CZ26" s="98" t="str">
        <f t="shared" si="9"/>
        <v/>
      </c>
      <c r="DA26" s="98" t="str">
        <f t="shared" si="9"/>
        <v/>
      </c>
      <c r="DB26" s="98" t="str">
        <f t="shared" si="9"/>
        <v/>
      </c>
      <c r="DC26" s="98" t="str">
        <f t="shared" si="9"/>
        <v/>
      </c>
      <c r="DD26" s="98"/>
      <c r="DE26" s="98"/>
      <c r="DF26" s="98"/>
      <c r="DG26" s="98"/>
      <c r="DH26" s="98"/>
      <c r="DI26" s="98"/>
      <c r="DJ26" s="98"/>
      <c r="DK26" s="98"/>
      <c r="DL26" s="98"/>
      <c r="DM26" s="98"/>
      <c r="DN26" s="98"/>
      <c r="DO26" s="98"/>
      <c r="DP26" s="98"/>
    </row>
    <row r="27" spans="2:120" ht="15" customHeight="1" x14ac:dyDescent="0.15">
      <c r="B27" s="610"/>
      <c r="C27" s="528" t="s">
        <v>661</v>
      </c>
      <c r="D27" s="529"/>
      <c r="E27" s="529"/>
      <c r="F27" s="529"/>
      <c r="G27" s="529"/>
      <c r="H27" s="529"/>
      <c r="I27" s="530"/>
      <c r="J27" s="570" t="s">
        <v>660</v>
      </c>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570" t="s">
        <v>660</v>
      </c>
      <c r="AJ27" s="630"/>
      <c r="AK27" s="631"/>
      <c r="AL27" s="631"/>
      <c r="AM27" s="631"/>
      <c r="AN27" s="631"/>
      <c r="AO27" s="632"/>
      <c r="AP27" s="271"/>
      <c r="AQ27" s="97"/>
      <c r="AR27" s="97"/>
      <c r="AS27" s="97"/>
      <c r="AT27" s="97"/>
      <c r="CO27" s="361" t="s">
        <v>797</v>
      </c>
      <c r="CR27" s="98"/>
      <c r="CS27" s="98"/>
      <c r="CT27" s="98"/>
      <c r="CU27" s="98"/>
      <c r="CV27" s="98"/>
      <c r="CW27" s="98"/>
      <c r="CX27" s="98"/>
      <c r="CY27" s="98"/>
      <c r="CZ27" s="98"/>
      <c r="DA27" s="98"/>
      <c r="DB27" s="98"/>
      <c r="DC27" s="98"/>
      <c r="DD27" s="98"/>
      <c r="DE27" s="98"/>
      <c r="DF27" s="98"/>
      <c r="DG27" s="98"/>
      <c r="DH27" s="98"/>
      <c r="DI27" s="98"/>
      <c r="DJ27" s="98"/>
      <c r="DK27" s="98"/>
      <c r="DL27" s="98"/>
      <c r="DM27" s="98"/>
      <c r="DN27" s="98"/>
      <c r="DO27" s="98"/>
      <c r="DP27" s="98"/>
    </row>
    <row r="28" spans="2:120" ht="12" customHeight="1" x14ac:dyDescent="0.15">
      <c r="B28" s="610"/>
      <c r="C28" s="534" t="str">
        <f>IF(COUNTIF(K28:AH28,"X")&gt;0,$BB$28,"")</f>
        <v/>
      </c>
      <c r="D28" s="535"/>
      <c r="E28" s="535"/>
      <c r="F28" s="535"/>
      <c r="G28" s="535"/>
      <c r="H28" s="535"/>
      <c r="I28" s="536"/>
      <c r="J28" s="571"/>
      <c r="K28" s="114" t="str">
        <f t="shared" ref="K28:V28" si="10">IF(AND(K14=0,K27="K")=TRUE,"X","")</f>
        <v/>
      </c>
      <c r="L28" s="112" t="str">
        <f t="shared" si="10"/>
        <v/>
      </c>
      <c r="M28" s="112" t="str">
        <f t="shared" si="10"/>
        <v/>
      </c>
      <c r="N28" s="112" t="str">
        <f t="shared" si="10"/>
        <v/>
      </c>
      <c r="O28" s="112" t="str">
        <f t="shared" si="10"/>
        <v/>
      </c>
      <c r="P28" s="112" t="str">
        <f t="shared" si="10"/>
        <v/>
      </c>
      <c r="Q28" s="112" t="str">
        <f t="shared" si="10"/>
        <v/>
      </c>
      <c r="R28" s="112" t="str">
        <f t="shared" si="10"/>
        <v/>
      </c>
      <c r="S28" s="112" t="str">
        <f t="shared" si="10"/>
        <v/>
      </c>
      <c r="T28" s="112" t="str">
        <f t="shared" si="10"/>
        <v/>
      </c>
      <c r="U28" s="112" t="str">
        <f t="shared" si="10"/>
        <v/>
      </c>
      <c r="V28" s="112" t="str">
        <f t="shared" si="10"/>
        <v/>
      </c>
      <c r="W28" s="112"/>
      <c r="X28" s="112"/>
      <c r="Y28" s="112"/>
      <c r="Z28" s="112"/>
      <c r="AA28" s="112"/>
      <c r="AB28" s="112"/>
      <c r="AC28" s="112"/>
      <c r="AD28" s="112"/>
      <c r="AE28" s="112"/>
      <c r="AF28" s="112"/>
      <c r="AG28" s="112"/>
      <c r="AH28" s="112"/>
      <c r="AI28" s="571"/>
      <c r="AJ28" s="630"/>
      <c r="AK28" s="631"/>
      <c r="AL28" s="631"/>
      <c r="AM28" s="631"/>
      <c r="AN28" s="631"/>
      <c r="AO28" s="632"/>
      <c r="AP28" s="271"/>
      <c r="AQ28" s="328"/>
      <c r="AR28" s="327"/>
      <c r="AS28" s="327"/>
      <c r="AT28" s="97"/>
      <c r="BB28" s="307" t="s">
        <v>329</v>
      </c>
      <c r="BQ28" s="361">
        <v>1</v>
      </c>
      <c r="BR28" s="361">
        <v>2</v>
      </c>
      <c r="CO28" s="361" t="s">
        <v>823</v>
      </c>
      <c r="CR28" s="98" t="str">
        <f t="shared" ref="CR28:DC28" si="11">IF(K43="","","SY50M-39-1A-"&amp;K43)</f>
        <v/>
      </c>
      <c r="CS28" s="98" t="str">
        <f t="shared" si="11"/>
        <v/>
      </c>
      <c r="CT28" s="98" t="str">
        <f t="shared" si="11"/>
        <v/>
      </c>
      <c r="CU28" s="98" t="str">
        <f t="shared" si="11"/>
        <v/>
      </c>
      <c r="CV28" s="98" t="str">
        <f t="shared" si="11"/>
        <v/>
      </c>
      <c r="CW28" s="98" t="str">
        <f t="shared" si="11"/>
        <v/>
      </c>
      <c r="CX28" s="98" t="str">
        <f t="shared" si="11"/>
        <v/>
      </c>
      <c r="CY28" s="98" t="str">
        <f t="shared" si="11"/>
        <v/>
      </c>
      <c r="CZ28" s="98" t="str">
        <f t="shared" si="11"/>
        <v/>
      </c>
      <c r="DA28" s="98" t="str">
        <f t="shared" si="11"/>
        <v/>
      </c>
      <c r="DB28" s="98" t="str">
        <f t="shared" si="11"/>
        <v/>
      </c>
      <c r="DC28" s="98" t="str">
        <f t="shared" si="11"/>
        <v/>
      </c>
      <c r="DD28" s="98"/>
      <c r="DE28" s="98"/>
      <c r="DF28" s="98"/>
      <c r="DG28" s="98"/>
      <c r="DH28" s="98"/>
      <c r="DI28" s="98"/>
      <c r="DJ28" s="98"/>
      <c r="DK28" s="98"/>
      <c r="DL28" s="98"/>
      <c r="DM28" s="98"/>
      <c r="DN28" s="98"/>
      <c r="DO28" s="98"/>
      <c r="DP28" s="98"/>
    </row>
    <row r="29" spans="2:120" ht="15" customHeight="1" x14ac:dyDescent="0.15">
      <c r="B29" s="610"/>
      <c r="C29" s="528" t="s">
        <v>291</v>
      </c>
      <c r="D29" s="529"/>
      <c r="E29" s="529"/>
      <c r="F29" s="529"/>
      <c r="G29" s="529"/>
      <c r="H29" s="529"/>
      <c r="I29" s="530"/>
      <c r="J29" s="570" t="s">
        <v>660</v>
      </c>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570" t="s">
        <v>660</v>
      </c>
      <c r="AJ29" s="630"/>
      <c r="AK29" s="631"/>
      <c r="AL29" s="631"/>
      <c r="AM29" s="631"/>
      <c r="AN29" s="631"/>
      <c r="AO29" s="632"/>
      <c r="AP29" s="271"/>
      <c r="AQ29" s="328"/>
      <c r="AR29" s="327"/>
      <c r="AS29" s="327"/>
      <c r="AT29" s="97"/>
      <c r="CO29" s="361" t="s">
        <v>798</v>
      </c>
      <c r="CR29" s="98" t="str">
        <f t="shared" ref="CR29:DC29" si="12">IF(K44="","","SY50M-39-2A-"&amp;K44)</f>
        <v/>
      </c>
      <c r="CS29" s="98" t="str">
        <f t="shared" si="12"/>
        <v/>
      </c>
      <c r="CT29" s="98" t="str">
        <f t="shared" si="12"/>
        <v/>
      </c>
      <c r="CU29" s="98" t="str">
        <f t="shared" si="12"/>
        <v/>
      </c>
      <c r="CV29" s="98" t="str">
        <f t="shared" si="12"/>
        <v/>
      </c>
      <c r="CW29" s="98" t="str">
        <f t="shared" si="12"/>
        <v/>
      </c>
      <c r="CX29" s="98" t="str">
        <f t="shared" si="12"/>
        <v/>
      </c>
      <c r="CY29" s="98" t="str">
        <f t="shared" si="12"/>
        <v/>
      </c>
      <c r="CZ29" s="98" t="str">
        <f t="shared" si="12"/>
        <v/>
      </c>
      <c r="DA29" s="98" t="str">
        <f t="shared" si="12"/>
        <v/>
      </c>
      <c r="DB29" s="98" t="str">
        <f t="shared" si="12"/>
        <v/>
      </c>
      <c r="DC29" s="98" t="str">
        <f t="shared" si="12"/>
        <v/>
      </c>
      <c r="DD29" s="98"/>
      <c r="DE29" s="98"/>
      <c r="DF29" s="98"/>
      <c r="DG29" s="98"/>
      <c r="DH29" s="98"/>
      <c r="DI29" s="98"/>
      <c r="DJ29" s="98"/>
      <c r="DK29" s="98"/>
      <c r="DL29" s="98"/>
      <c r="DM29" s="98"/>
      <c r="DN29" s="98"/>
      <c r="DO29" s="98"/>
      <c r="DP29" s="98"/>
    </row>
    <row r="30" spans="2:120" ht="12" hidden="1" customHeight="1" x14ac:dyDescent="0.15">
      <c r="B30" s="610"/>
      <c r="C30" s="510" t="str">
        <f>IF(COUNTIF(K30:AH30,"X")&gt;0,$BB$30,"")</f>
        <v/>
      </c>
      <c r="D30" s="511"/>
      <c r="E30" s="511"/>
      <c r="F30" s="511"/>
      <c r="G30" s="511"/>
      <c r="H30" s="511"/>
      <c r="I30" s="512"/>
      <c r="J30" s="734"/>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734"/>
      <c r="AJ30" s="630"/>
      <c r="AK30" s="631"/>
      <c r="AL30" s="631"/>
      <c r="AM30" s="631"/>
      <c r="AN30" s="631"/>
      <c r="AO30" s="632"/>
      <c r="AP30" s="271"/>
      <c r="AQ30" s="328"/>
      <c r="AR30" s="327"/>
      <c r="AS30" s="327"/>
      <c r="AT30" s="97"/>
      <c r="BB30" s="307" t="s">
        <v>329</v>
      </c>
      <c r="BQ30" s="361" t="s">
        <v>801</v>
      </c>
      <c r="BR30" s="361" t="s">
        <v>802</v>
      </c>
      <c r="BS30" s="361" t="s">
        <v>803</v>
      </c>
      <c r="BT30" s="361" t="s">
        <v>804</v>
      </c>
      <c r="BU30" s="361" t="s">
        <v>805</v>
      </c>
      <c r="BV30" s="361" t="s">
        <v>806</v>
      </c>
      <c r="CO30" s="361" t="s">
        <v>824</v>
      </c>
      <c r="CR30" s="98" t="str">
        <f t="shared" ref="CR30:DC30" si="13">IF(K46="","","SY50M-39-3A-"&amp;K46)</f>
        <v/>
      </c>
      <c r="CS30" s="98" t="str">
        <f t="shared" si="13"/>
        <v/>
      </c>
      <c r="CT30" s="98" t="str">
        <f t="shared" si="13"/>
        <v/>
      </c>
      <c r="CU30" s="98" t="str">
        <f t="shared" si="13"/>
        <v/>
      </c>
      <c r="CV30" s="98" t="str">
        <f t="shared" si="13"/>
        <v/>
      </c>
      <c r="CW30" s="98" t="str">
        <f t="shared" si="13"/>
        <v/>
      </c>
      <c r="CX30" s="98" t="str">
        <f t="shared" si="13"/>
        <v/>
      </c>
      <c r="CY30" s="98" t="str">
        <f t="shared" si="13"/>
        <v/>
      </c>
      <c r="CZ30" s="98" t="str">
        <f t="shared" si="13"/>
        <v/>
      </c>
      <c r="DA30" s="98" t="str">
        <f t="shared" si="13"/>
        <v/>
      </c>
      <c r="DB30" s="98" t="str">
        <f t="shared" si="13"/>
        <v/>
      </c>
      <c r="DC30" s="98" t="str">
        <f t="shared" si="13"/>
        <v/>
      </c>
      <c r="DD30" s="98"/>
      <c r="DE30" s="98"/>
      <c r="DF30" s="98"/>
      <c r="DG30" s="98"/>
      <c r="DH30" s="98"/>
      <c r="DI30" s="98"/>
      <c r="DJ30" s="98"/>
      <c r="DK30" s="98"/>
      <c r="DL30" s="98"/>
      <c r="DM30" s="98"/>
      <c r="DN30" s="98"/>
      <c r="DO30" s="98"/>
      <c r="DP30" s="98"/>
    </row>
    <row r="31" spans="2:120" ht="12" customHeight="1" x14ac:dyDescent="0.15">
      <c r="B31" s="611"/>
      <c r="C31" s="531" t="str">
        <f>IF(COUNTIF(K31:AH31,"X")&gt;0,$BB$31,"")</f>
        <v/>
      </c>
      <c r="D31" s="532"/>
      <c r="E31" s="532"/>
      <c r="F31" s="532"/>
      <c r="G31" s="532"/>
      <c r="H31" s="532"/>
      <c r="I31" s="533"/>
      <c r="J31" s="735"/>
      <c r="K31" s="116" t="str">
        <f>IF(AND(OR(バルブ!$R$16=$BC$31,バルブ!$R$16="R",バルブ!$R$16="S",バルブ!$R$16="U",バルブ!$R$16="NS"),仕様書作成!K29="T")=TRUE,"X","")</f>
        <v/>
      </c>
      <c r="L31" s="116" t="str">
        <f>IF(AND(OR(バルブ!$R$16=$BC$31,バルブ!$R$16="R",バルブ!$R$16="S",バルブ!$R$16="U",バルブ!$R$16="NS"),仕様書作成!L29="T")=TRUE,"X","")</f>
        <v/>
      </c>
      <c r="M31" s="116" t="str">
        <f>IF(AND(OR(バルブ!$R$16=$BC$31,バルブ!$R$16="R",バルブ!$R$16="S",バルブ!$R$16="U",バルブ!$R$16="NS"),仕様書作成!M29="T")=TRUE,"X","")</f>
        <v/>
      </c>
      <c r="N31" s="116" t="str">
        <f>IF(AND(OR(バルブ!$R$16=$BC$31,バルブ!$R$16="R",バルブ!$R$16="S",バルブ!$R$16="U",バルブ!$R$16="NS"),仕様書作成!N29="T")=TRUE,"X","")</f>
        <v/>
      </c>
      <c r="O31" s="116" t="str">
        <f>IF(AND(OR(バルブ!$R$16=$BC$31,バルブ!$R$16="R",バルブ!$R$16="S",バルブ!$R$16="U",バルブ!$R$16="NS"),仕様書作成!O29="T")=TRUE,"X","")</f>
        <v/>
      </c>
      <c r="P31" s="116" t="str">
        <f>IF(AND(OR(バルブ!$R$16=$BC$31,バルブ!$R$16="R",バルブ!$R$16="S",バルブ!$R$16="U",バルブ!$R$16="NS"),仕様書作成!P29="T")=TRUE,"X","")</f>
        <v/>
      </c>
      <c r="Q31" s="116" t="str">
        <f>IF(AND(OR(バルブ!$R$16=$BC$31,バルブ!$R$16="R",バルブ!$R$16="S",バルブ!$R$16="U",バルブ!$R$16="NS"),仕様書作成!Q29="T")=TRUE,"X","")</f>
        <v/>
      </c>
      <c r="R31" s="116" t="str">
        <f>IF(AND(OR(バルブ!$R$16=$BC$31,バルブ!$R$16="R",バルブ!$R$16="S",バルブ!$R$16="U",バルブ!$R$16="NS"),仕様書作成!R29="T")=TRUE,"X","")</f>
        <v/>
      </c>
      <c r="S31" s="116" t="str">
        <f>IF(AND(OR(バルブ!$R$16=$BC$31,バルブ!$R$16="R",バルブ!$R$16="S",バルブ!$R$16="U",バルブ!$R$16="NS"),仕様書作成!S29="T")=TRUE,"X","")</f>
        <v/>
      </c>
      <c r="T31" s="116" t="str">
        <f>IF(AND(OR(バルブ!$R$16=$BC$31,バルブ!$R$16="R",バルブ!$R$16="S",バルブ!$R$16="U",バルブ!$R$16="NS"),仕様書作成!T29="T")=TRUE,"X","")</f>
        <v/>
      </c>
      <c r="U31" s="116" t="str">
        <f>IF(AND(OR(バルブ!$R$16=$BC$31,バルブ!$R$16="R",バルブ!$R$16="S",バルブ!$R$16="U",バルブ!$R$16="NS"),仕様書作成!U29="T")=TRUE,"X","")</f>
        <v/>
      </c>
      <c r="V31" s="116" t="str">
        <f>IF(AND(OR(バルブ!$R$16=$BC$31,バルブ!$R$16="R",バルブ!$R$16="S",バルブ!$R$16="U",バルブ!$R$16="NS"),仕様書作成!V29="T")=TRUE,"X","")</f>
        <v/>
      </c>
      <c r="W31" s="116"/>
      <c r="X31" s="116"/>
      <c r="Y31" s="116"/>
      <c r="Z31" s="116"/>
      <c r="AA31" s="116"/>
      <c r="AB31" s="116"/>
      <c r="AC31" s="116"/>
      <c r="AD31" s="116"/>
      <c r="AE31" s="116"/>
      <c r="AF31" s="116"/>
      <c r="AG31" s="116"/>
      <c r="AH31" s="116"/>
      <c r="AI31" s="735"/>
      <c r="AJ31" s="633"/>
      <c r="AK31" s="634"/>
      <c r="AL31" s="634"/>
      <c r="AM31" s="634"/>
      <c r="AN31" s="634"/>
      <c r="AO31" s="635"/>
      <c r="AP31" s="272"/>
      <c r="AQ31" s="327"/>
      <c r="AR31" s="327"/>
      <c r="AS31" s="327"/>
      <c r="AT31" s="97"/>
      <c r="BB31" s="307" t="s">
        <v>331</v>
      </c>
      <c r="BC31" s="307" t="s">
        <v>149</v>
      </c>
      <c r="BQ31" s="361" t="s">
        <v>813</v>
      </c>
      <c r="BR31" s="361" t="s">
        <v>814</v>
      </c>
      <c r="BS31" s="361" t="s">
        <v>825</v>
      </c>
      <c r="BT31" s="361" t="s">
        <v>819</v>
      </c>
      <c r="BU31" s="361" t="s">
        <v>826</v>
      </c>
      <c r="CO31" s="361" t="s">
        <v>827</v>
      </c>
      <c r="CR31" s="98" t="str">
        <f t="shared" ref="CR31:DC31" si="14">IF(K63="","","SY50M-120-1A-"&amp;K63)</f>
        <v/>
      </c>
      <c r="CS31" s="98" t="str">
        <f t="shared" si="14"/>
        <v/>
      </c>
      <c r="CT31" s="98" t="str">
        <f t="shared" si="14"/>
        <v/>
      </c>
      <c r="CU31" s="98" t="str">
        <f t="shared" si="14"/>
        <v/>
      </c>
      <c r="CV31" s="98" t="str">
        <f t="shared" si="14"/>
        <v/>
      </c>
      <c r="CW31" s="98" t="str">
        <f t="shared" si="14"/>
        <v/>
      </c>
      <c r="CX31" s="98" t="str">
        <f t="shared" si="14"/>
        <v/>
      </c>
      <c r="CY31" s="98" t="str">
        <f t="shared" si="14"/>
        <v/>
      </c>
      <c r="CZ31" s="98" t="str">
        <f t="shared" si="14"/>
        <v/>
      </c>
      <c r="DA31" s="98" t="str">
        <f t="shared" si="14"/>
        <v/>
      </c>
      <c r="DB31" s="98" t="str">
        <f t="shared" si="14"/>
        <v/>
      </c>
      <c r="DC31" s="98" t="str">
        <f t="shared" si="14"/>
        <v/>
      </c>
      <c r="DD31" s="98"/>
      <c r="DE31" s="98"/>
      <c r="DF31" s="98"/>
      <c r="DG31" s="98"/>
      <c r="DH31" s="98"/>
      <c r="DI31" s="98"/>
      <c r="DJ31" s="98"/>
      <c r="DK31" s="98"/>
      <c r="DL31" s="98"/>
      <c r="DM31" s="98"/>
      <c r="DN31" s="98"/>
      <c r="DO31" s="98"/>
      <c r="DP31" s="98"/>
    </row>
    <row r="32" spans="2:120" ht="15" customHeight="1" x14ac:dyDescent="0.15">
      <c r="B32" s="609"/>
      <c r="C32" s="513" t="s">
        <v>662</v>
      </c>
      <c r="D32" s="514"/>
      <c r="E32" s="514"/>
      <c r="F32" s="514"/>
      <c r="G32" s="514"/>
      <c r="H32" s="514"/>
      <c r="I32" s="515"/>
      <c r="J32" s="572" t="s">
        <v>660</v>
      </c>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572" t="s">
        <v>660</v>
      </c>
      <c r="AJ32" s="705" t="s">
        <v>478</v>
      </c>
      <c r="AK32" s="706"/>
      <c r="AL32" s="706"/>
      <c r="AM32" s="706"/>
      <c r="AN32" s="706"/>
      <c r="AO32" s="707"/>
      <c r="AP32" s="273" t="str">
        <f>IF(COUNTA(K32:AH32)=0,"",COUNTA(K32:AH32))</f>
        <v/>
      </c>
      <c r="AQ32" s="328"/>
      <c r="AR32" s="327"/>
      <c r="AS32" s="327"/>
      <c r="AT32" s="97"/>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row>
    <row r="33" spans="2:112" ht="12" customHeight="1" x14ac:dyDescent="0.15">
      <c r="B33" s="611"/>
      <c r="C33" s="493" t="str">
        <f>IF(COUNTIF(K33:AH33,"X")&gt;0,$BB$33,"")</f>
        <v/>
      </c>
      <c r="D33" s="494"/>
      <c r="E33" s="494"/>
      <c r="F33" s="494"/>
      <c r="G33" s="494"/>
      <c r="H33" s="494"/>
      <c r="I33" s="658"/>
      <c r="J33" s="573"/>
      <c r="K33" s="228" t="str">
        <f t="shared" ref="K33:V33" si="15">IF(AND(AND(K13&lt;&gt;"",K14&lt;&gt;""),K32="O")=TRUE,"X","")</f>
        <v/>
      </c>
      <c r="L33" s="228" t="str">
        <f t="shared" si="15"/>
        <v/>
      </c>
      <c r="M33" s="228" t="str">
        <f t="shared" si="15"/>
        <v/>
      </c>
      <c r="N33" s="228" t="str">
        <f t="shared" si="15"/>
        <v/>
      </c>
      <c r="O33" s="228" t="str">
        <f t="shared" si="15"/>
        <v/>
      </c>
      <c r="P33" s="228" t="str">
        <f t="shared" si="15"/>
        <v/>
      </c>
      <c r="Q33" s="228" t="str">
        <f t="shared" si="15"/>
        <v/>
      </c>
      <c r="R33" s="228" t="str">
        <f t="shared" si="15"/>
        <v/>
      </c>
      <c r="S33" s="228" t="str">
        <f t="shared" si="15"/>
        <v/>
      </c>
      <c r="T33" s="228" t="str">
        <f t="shared" si="15"/>
        <v/>
      </c>
      <c r="U33" s="228" t="str">
        <f t="shared" si="15"/>
        <v/>
      </c>
      <c r="V33" s="228" t="str">
        <f t="shared" si="15"/>
        <v/>
      </c>
      <c r="W33" s="228"/>
      <c r="X33" s="228"/>
      <c r="Y33" s="228"/>
      <c r="Z33" s="228"/>
      <c r="AA33" s="228"/>
      <c r="AB33" s="228"/>
      <c r="AC33" s="228"/>
      <c r="AD33" s="228"/>
      <c r="AE33" s="228"/>
      <c r="AF33" s="228"/>
      <c r="AG33" s="228"/>
      <c r="AH33" s="228"/>
      <c r="AI33" s="573"/>
      <c r="AJ33" s="493" t="str">
        <f>IF(COUNTIF(K33:AH33,"X")&gt;0,$BC$33,"")</f>
        <v/>
      </c>
      <c r="AK33" s="494"/>
      <c r="AL33" s="494"/>
      <c r="AM33" s="494"/>
      <c r="AN33" s="494"/>
      <c r="AO33" s="495"/>
      <c r="AP33" s="229"/>
      <c r="AQ33" s="88"/>
      <c r="AR33" s="327"/>
      <c r="AS33" s="327"/>
      <c r="AT33" s="97"/>
      <c r="BB33" s="307" t="s">
        <v>332</v>
      </c>
      <c r="BC33" s="307" t="s">
        <v>355</v>
      </c>
      <c r="BQ33" s="383" t="s">
        <v>828</v>
      </c>
      <c r="BR33" s="383" t="s">
        <v>829</v>
      </c>
      <c r="BS33" s="383" t="s">
        <v>830</v>
      </c>
      <c r="BT33" s="373" t="s">
        <v>799</v>
      </c>
      <c r="BU33" s="383" t="s">
        <v>487</v>
      </c>
      <c r="BV33" s="383" t="s">
        <v>488</v>
      </c>
      <c r="BW33" s="383" t="s">
        <v>489</v>
      </c>
      <c r="BX33" s="383" t="s">
        <v>457</v>
      </c>
      <c r="BY33" s="383" t="s">
        <v>490</v>
      </c>
      <c r="BZ33" s="383" t="s">
        <v>831</v>
      </c>
      <c r="CA33" s="383" t="s">
        <v>832</v>
      </c>
      <c r="CB33" s="383" t="s">
        <v>833</v>
      </c>
      <c r="CC33" s="383" t="s">
        <v>491</v>
      </c>
      <c r="CD33" s="383" t="s">
        <v>492</v>
      </c>
      <c r="CE33" s="383" t="s">
        <v>493</v>
      </c>
      <c r="CF33" s="383" t="s">
        <v>494</v>
      </c>
      <c r="CG33" s="383" t="s">
        <v>495</v>
      </c>
      <c r="CH33" s="383" t="s">
        <v>496</v>
      </c>
      <c r="CI33" s="383" t="s">
        <v>497</v>
      </c>
      <c r="CJ33" s="383" t="s">
        <v>458</v>
      </c>
      <c r="CK33" s="383" t="s">
        <v>498</v>
      </c>
    </row>
    <row r="34" spans="2:112" ht="15" customHeight="1" x14ac:dyDescent="0.15">
      <c r="B34" s="609" t="s">
        <v>663</v>
      </c>
      <c r="C34" s="496" t="s">
        <v>215</v>
      </c>
      <c r="D34" s="486"/>
      <c r="E34" s="486"/>
      <c r="F34" s="486"/>
      <c r="G34" s="486"/>
      <c r="H34" s="486"/>
      <c r="I34" s="497"/>
      <c r="J34" s="118" t="str">
        <f>IF(ベース!R44="","",IF(ベース!R44&gt;12,"必須",""))</f>
        <v/>
      </c>
      <c r="K34" s="127"/>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18" t="str">
        <f>IF(ベース!R44="","",IF(ベース!R44&gt;12,"必須",""))</f>
        <v/>
      </c>
      <c r="AJ34" s="486" t="s">
        <v>664</v>
      </c>
      <c r="AK34" s="486"/>
      <c r="AL34" s="486"/>
      <c r="AM34" s="486"/>
      <c r="AN34" s="486"/>
      <c r="AO34" s="487"/>
      <c r="AP34" s="274" t="str">
        <f>IF(SUM(K34:AH34)=0,"",SUM(K34:AH34))</f>
        <v/>
      </c>
      <c r="AQ34" s="329"/>
      <c r="AR34" s="330"/>
      <c r="AS34" s="97"/>
      <c r="AT34" s="97"/>
    </row>
    <row r="35" spans="2:112" ht="12" customHeight="1" x14ac:dyDescent="0.15">
      <c r="B35" s="610"/>
      <c r="C35" s="501" t="str">
        <f>IF(COUNTIF(K35:AH35,"X")&gt;0,$BB$35,"")</f>
        <v/>
      </c>
      <c r="D35" s="502"/>
      <c r="E35" s="502"/>
      <c r="F35" s="502"/>
      <c r="G35" s="502"/>
      <c r="H35" s="502"/>
      <c r="I35" s="503"/>
      <c r="J35" s="275"/>
      <c r="K35" s="119" t="str">
        <f t="shared" ref="K35:V35" si="16">IF(K13="","",IF(AND(K13&lt;&gt;1,K34=1),"X",""))</f>
        <v/>
      </c>
      <c r="L35" s="119" t="str">
        <f t="shared" si="16"/>
        <v/>
      </c>
      <c r="M35" s="119" t="str">
        <f t="shared" si="16"/>
        <v/>
      </c>
      <c r="N35" s="119" t="str">
        <f t="shared" si="16"/>
        <v/>
      </c>
      <c r="O35" s="119" t="str">
        <f t="shared" si="16"/>
        <v/>
      </c>
      <c r="P35" s="119" t="str">
        <f t="shared" si="16"/>
        <v/>
      </c>
      <c r="Q35" s="119" t="str">
        <f t="shared" si="16"/>
        <v/>
      </c>
      <c r="R35" s="119" t="str">
        <f t="shared" si="16"/>
        <v/>
      </c>
      <c r="S35" s="119" t="str">
        <f t="shared" si="16"/>
        <v/>
      </c>
      <c r="T35" s="119" t="str">
        <f t="shared" si="16"/>
        <v/>
      </c>
      <c r="U35" s="119" t="str">
        <f t="shared" si="16"/>
        <v/>
      </c>
      <c r="V35" s="119" t="str">
        <f t="shared" si="16"/>
        <v/>
      </c>
      <c r="W35" s="119"/>
      <c r="X35" s="119"/>
      <c r="Y35" s="119"/>
      <c r="Z35" s="119"/>
      <c r="AA35" s="119"/>
      <c r="AB35" s="119"/>
      <c r="AC35" s="119"/>
      <c r="AD35" s="119"/>
      <c r="AE35" s="119"/>
      <c r="AF35" s="119"/>
      <c r="AG35" s="119"/>
      <c r="AH35" s="119"/>
      <c r="AI35" s="275"/>
      <c r="AJ35" s="501" t="str">
        <f>IF(AP34="","",IF(AP34&lt;25,"",$BC$35))</f>
        <v/>
      </c>
      <c r="AK35" s="502"/>
      <c r="AL35" s="502"/>
      <c r="AM35" s="502"/>
      <c r="AN35" s="502"/>
      <c r="AO35" s="560"/>
      <c r="AP35" s="270"/>
      <c r="AQ35" s="329"/>
      <c r="AR35" s="330"/>
      <c r="AS35" s="97"/>
      <c r="AT35" s="97"/>
      <c r="BB35" s="307" t="s">
        <v>333</v>
      </c>
      <c r="BC35" s="307" t="s">
        <v>356</v>
      </c>
      <c r="BQ35" s="383" t="s">
        <v>828</v>
      </c>
      <c r="BR35" s="383" t="s">
        <v>829</v>
      </c>
      <c r="BS35" s="383" t="s">
        <v>830</v>
      </c>
      <c r="BT35" s="373" t="s">
        <v>799</v>
      </c>
      <c r="BU35" s="383" t="s">
        <v>487</v>
      </c>
      <c r="BV35" s="383" t="s">
        <v>488</v>
      </c>
      <c r="BW35" s="383" t="s">
        <v>489</v>
      </c>
      <c r="BX35" s="383" t="s">
        <v>457</v>
      </c>
      <c r="BY35" s="383" t="s">
        <v>490</v>
      </c>
      <c r="BZ35" s="383" t="s">
        <v>831</v>
      </c>
      <c r="CA35" s="383" t="s">
        <v>832</v>
      </c>
      <c r="CB35" s="383" t="s">
        <v>833</v>
      </c>
      <c r="CC35" s="383" t="s">
        <v>491</v>
      </c>
      <c r="CD35" s="383" t="s">
        <v>492</v>
      </c>
      <c r="CE35" s="383" t="s">
        <v>493</v>
      </c>
      <c r="CF35" s="383" t="s">
        <v>494</v>
      </c>
      <c r="CG35" s="383" t="s">
        <v>495</v>
      </c>
      <c r="CH35" s="383" t="s">
        <v>496</v>
      </c>
      <c r="CI35" s="383" t="s">
        <v>497</v>
      </c>
      <c r="CJ35" s="383" t="s">
        <v>458</v>
      </c>
      <c r="CK35" s="383" t="s">
        <v>498</v>
      </c>
    </row>
    <row r="36" spans="2:112" ht="15" customHeight="1" x14ac:dyDescent="0.15">
      <c r="B36" s="610"/>
      <c r="C36" s="496" t="s">
        <v>216</v>
      </c>
      <c r="D36" s="486"/>
      <c r="E36" s="486"/>
      <c r="F36" s="486"/>
      <c r="G36" s="486"/>
      <c r="H36" s="486"/>
      <c r="I36" s="497"/>
      <c r="J36" s="693" t="s">
        <v>660</v>
      </c>
      <c r="K36" s="117" t="s">
        <v>382</v>
      </c>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693" t="s">
        <v>660</v>
      </c>
      <c r="AJ36" s="561"/>
      <c r="AK36" s="562"/>
      <c r="AL36" s="562"/>
      <c r="AM36" s="562"/>
      <c r="AN36" s="562"/>
      <c r="AO36" s="563"/>
      <c r="AP36" s="274"/>
      <c r="AQ36" s="97"/>
      <c r="AR36" s="330"/>
      <c r="AS36" s="97"/>
      <c r="AT36" s="97"/>
      <c r="BQ36" s="383" t="s">
        <v>828</v>
      </c>
      <c r="BR36" s="383" t="s">
        <v>829</v>
      </c>
      <c r="BS36" s="383" t="s">
        <v>830</v>
      </c>
      <c r="BT36" s="373" t="s">
        <v>799</v>
      </c>
      <c r="BU36" s="383" t="s">
        <v>487</v>
      </c>
      <c r="BV36" s="383" t="s">
        <v>488</v>
      </c>
      <c r="BW36" s="383" t="s">
        <v>489</v>
      </c>
      <c r="BX36" s="383" t="s">
        <v>457</v>
      </c>
      <c r="BY36" s="383" t="s">
        <v>490</v>
      </c>
      <c r="BZ36" s="383" t="s">
        <v>516</v>
      </c>
      <c r="CA36" s="383" t="s">
        <v>834</v>
      </c>
      <c r="CB36" s="383" t="s">
        <v>835</v>
      </c>
      <c r="CC36" s="383" t="s">
        <v>836</v>
      </c>
      <c r="CD36" s="383" t="s">
        <v>837</v>
      </c>
      <c r="CE36" s="361" t="s">
        <v>838</v>
      </c>
      <c r="CF36" s="383" t="s">
        <v>499</v>
      </c>
      <c r="CG36" s="383" t="s">
        <v>831</v>
      </c>
      <c r="CH36" s="383" t="s">
        <v>832</v>
      </c>
      <c r="CI36" s="383" t="s">
        <v>833</v>
      </c>
      <c r="CJ36" s="383" t="s">
        <v>491</v>
      </c>
      <c r="CK36" s="383" t="s">
        <v>492</v>
      </c>
      <c r="CL36" s="383" t="s">
        <v>493</v>
      </c>
      <c r="CM36" s="383" t="s">
        <v>494</v>
      </c>
      <c r="CN36" s="383" t="s">
        <v>495</v>
      </c>
      <c r="CO36" s="383" t="s">
        <v>496</v>
      </c>
      <c r="CP36" s="383" t="s">
        <v>839</v>
      </c>
      <c r="CQ36" s="383" t="s">
        <v>840</v>
      </c>
      <c r="CR36" s="383" t="s">
        <v>841</v>
      </c>
      <c r="CS36" s="383" t="s">
        <v>842</v>
      </c>
      <c r="CT36" s="383" t="s">
        <v>843</v>
      </c>
      <c r="CU36" s="383" t="s">
        <v>844</v>
      </c>
      <c r="CV36" s="308" t="s">
        <v>845</v>
      </c>
      <c r="CW36" s="383" t="s">
        <v>501</v>
      </c>
      <c r="CX36" s="383" t="s">
        <v>497</v>
      </c>
      <c r="CY36" s="383" t="s">
        <v>458</v>
      </c>
      <c r="CZ36" s="383" t="s">
        <v>498</v>
      </c>
      <c r="DA36" s="383" t="s">
        <v>846</v>
      </c>
      <c r="DB36" s="383" t="s">
        <v>847</v>
      </c>
      <c r="DC36" s="383" t="s">
        <v>848</v>
      </c>
      <c r="DD36" s="383" t="s">
        <v>849</v>
      </c>
      <c r="DE36" s="383" t="s">
        <v>500</v>
      </c>
      <c r="DF36" s="308" t="s">
        <v>850</v>
      </c>
      <c r="DG36" s="308" t="s">
        <v>851</v>
      </c>
      <c r="DH36" s="308" t="s">
        <v>852</v>
      </c>
    </row>
    <row r="37" spans="2:112" ht="15" customHeight="1" x14ac:dyDescent="0.15">
      <c r="B37" s="610"/>
      <c r="C37" s="498" t="s">
        <v>217</v>
      </c>
      <c r="D37" s="499"/>
      <c r="E37" s="499"/>
      <c r="F37" s="499"/>
      <c r="G37" s="499"/>
      <c r="H37" s="499"/>
      <c r="I37" s="500"/>
      <c r="J37" s="732"/>
      <c r="K37" s="129"/>
      <c r="L37" s="129"/>
      <c r="M37" s="129"/>
      <c r="N37" s="129"/>
      <c r="O37" s="129"/>
      <c r="P37" s="129"/>
      <c r="Q37" s="129"/>
      <c r="R37" s="129"/>
      <c r="S37" s="129"/>
      <c r="T37" s="129"/>
      <c r="U37" s="129"/>
      <c r="V37" s="129"/>
      <c r="W37" s="129"/>
      <c r="X37" s="129"/>
      <c r="Y37" s="129"/>
      <c r="Z37" s="129"/>
      <c r="AA37" s="130"/>
      <c r="AB37" s="130"/>
      <c r="AC37" s="130"/>
      <c r="AD37" s="130"/>
      <c r="AE37" s="130"/>
      <c r="AF37" s="130"/>
      <c r="AG37" s="130"/>
      <c r="AH37" s="130"/>
      <c r="AI37" s="732"/>
      <c r="AJ37" s="582" t="s">
        <v>479</v>
      </c>
      <c r="AK37" s="583"/>
      <c r="AL37" s="583"/>
      <c r="AM37" s="583"/>
      <c r="AN37" s="583"/>
      <c r="AO37" s="584"/>
      <c r="AP37" s="248" t="s">
        <v>660</v>
      </c>
      <c r="AQ37" s="97"/>
      <c r="AR37" s="330"/>
      <c r="AS37" s="97"/>
      <c r="AT37" s="97"/>
    </row>
    <row r="38" spans="2:112" ht="15" customHeight="1" x14ac:dyDescent="0.15">
      <c r="B38" s="610"/>
      <c r="C38" s="522" t="s">
        <v>775</v>
      </c>
      <c r="D38" s="523"/>
      <c r="E38" s="523"/>
      <c r="F38" s="523"/>
      <c r="G38" s="523"/>
      <c r="H38" s="523"/>
      <c r="I38" s="524"/>
      <c r="J38" s="732"/>
      <c r="K38" s="165"/>
      <c r="L38" s="165"/>
      <c r="M38" s="165"/>
      <c r="N38" s="165"/>
      <c r="O38" s="165"/>
      <c r="P38" s="165"/>
      <c r="Q38" s="165"/>
      <c r="R38" s="165"/>
      <c r="S38" s="165"/>
      <c r="T38" s="165"/>
      <c r="U38" s="165"/>
      <c r="V38" s="165"/>
      <c r="W38" s="165"/>
      <c r="X38" s="165"/>
      <c r="Y38" s="165"/>
      <c r="Z38" s="165"/>
      <c r="AA38" s="166"/>
      <c r="AB38" s="166"/>
      <c r="AC38" s="166"/>
      <c r="AD38" s="166"/>
      <c r="AE38" s="166"/>
      <c r="AF38" s="166"/>
      <c r="AG38" s="166"/>
      <c r="AH38" s="166"/>
      <c r="AI38" s="732"/>
      <c r="AJ38" s="652" t="s">
        <v>480</v>
      </c>
      <c r="AK38" s="653"/>
      <c r="AL38" s="653"/>
      <c r="AM38" s="653"/>
      <c r="AN38" s="653"/>
      <c r="AO38" s="654"/>
      <c r="AP38" s="277" t="s">
        <v>660</v>
      </c>
      <c r="AQ38" s="97"/>
      <c r="AR38" s="330"/>
      <c r="AS38" s="97"/>
      <c r="AT38" s="97"/>
      <c r="BQ38" s="383" t="s">
        <v>835</v>
      </c>
      <c r="BR38" s="383" t="s">
        <v>853</v>
      </c>
      <c r="BS38" s="361" t="s">
        <v>854</v>
      </c>
      <c r="BT38" s="383" t="s">
        <v>855</v>
      </c>
      <c r="BU38" s="383" t="s">
        <v>856</v>
      </c>
      <c r="BV38" s="383" t="s">
        <v>499</v>
      </c>
      <c r="BW38" s="383" t="s">
        <v>842</v>
      </c>
      <c r="BX38" s="361" t="s">
        <v>857</v>
      </c>
      <c r="BY38" s="383" t="s">
        <v>858</v>
      </c>
      <c r="BZ38" s="383" t="s">
        <v>859</v>
      </c>
      <c r="CA38" s="383" t="s">
        <v>500</v>
      </c>
      <c r="CB38" s="383" t="s">
        <v>501</v>
      </c>
      <c r="CC38" s="383" t="s">
        <v>860</v>
      </c>
      <c r="CD38" s="383" t="s">
        <v>861</v>
      </c>
      <c r="CE38" s="383" t="s">
        <v>862</v>
      </c>
      <c r="CF38" s="383" t="s">
        <v>849</v>
      </c>
      <c r="CG38" s="383" t="s">
        <v>863</v>
      </c>
    </row>
    <row r="39" spans="2:112" ht="12" customHeight="1" x14ac:dyDescent="0.15">
      <c r="B39" s="610"/>
      <c r="C39" s="519" t="str">
        <f>IF(COUNTIF(K39:AH39,"X")&gt;0,$BB$39,IF(COUNTIF(K39:AH39,"XX")&gt;0,$BC$39,""))</f>
        <v/>
      </c>
      <c r="D39" s="520"/>
      <c r="E39" s="520"/>
      <c r="F39" s="520"/>
      <c r="G39" s="520"/>
      <c r="H39" s="520"/>
      <c r="I39" s="521"/>
      <c r="J39" s="732"/>
      <c r="K39" s="120" t="str">
        <f>IF(AND(OR(K13=3,K13=4,K13=5),K38&lt;&gt;""),"X",
IF(AND(OR(K48="O",K50="O",K53="O"),K38&lt;&gt;""),"XX",""))</f>
        <v/>
      </c>
      <c r="L39" s="120" t="str">
        <f t="shared" ref="L39:V39" si="17">IF(AND(OR(L13=3,L13=4,L13=5),L38&lt;&gt;""),"X",
IF(AND(OR(L48="O",L50="O",L53="O"),L38&lt;&gt;""),"XX",""))</f>
        <v/>
      </c>
      <c r="M39" s="120" t="str">
        <f t="shared" si="17"/>
        <v/>
      </c>
      <c r="N39" s="120" t="str">
        <f t="shared" si="17"/>
        <v/>
      </c>
      <c r="O39" s="120" t="str">
        <f t="shared" si="17"/>
        <v/>
      </c>
      <c r="P39" s="120" t="str">
        <f t="shared" si="17"/>
        <v/>
      </c>
      <c r="Q39" s="120" t="str">
        <f t="shared" si="17"/>
        <v/>
      </c>
      <c r="R39" s="120" t="str">
        <f t="shared" si="17"/>
        <v/>
      </c>
      <c r="S39" s="120" t="str">
        <f t="shared" si="17"/>
        <v/>
      </c>
      <c r="T39" s="120" t="str">
        <f t="shared" si="17"/>
        <v/>
      </c>
      <c r="U39" s="120" t="str">
        <f t="shared" si="17"/>
        <v/>
      </c>
      <c r="V39" s="120" t="str">
        <f t="shared" si="17"/>
        <v/>
      </c>
      <c r="W39" s="120"/>
      <c r="X39" s="120"/>
      <c r="Y39" s="120"/>
      <c r="Z39" s="120"/>
      <c r="AA39" s="120"/>
      <c r="AB39" s="120"/>
      <c r="AC39" s="120"/>
      <c r="AD39" s="120"/>
      <c r="AE39" s="120"/>
      <c r="AF39" s="120"/>
      <c r="AG39" s="120"/>
      <c r="AH39" s="120"/>
      <c r="AI39" s="732"/>
      <c r="AJ39" s="121"/>
      <c r="AK39" s="122"/>
      <c r="AL39" s="122"/>
      <c r="AM39" s="122"/>
      <c r="AN39" s="122"/>
      <c r="AO39" s="123"/>
      <c r="AP39" s="247"/>
      <c r="AQ39" s="97"/>
      <c r="AR39" s="330"/>
      <c r="AS39" s="97"/>
      <c r="AT39" s="97"/>
      <c r="BB39" s="307" t="s">
        <v>334</v>
      </c>
      <c r="BC39" s="307" t="s">
        <v>940</v>
      </c>
      <c r="BQ39" s="383" t="s">
        <v>835</v>
      </c>
      <c r="BR39" s="383" t="s">
        <v>853</v>
      </c>
      <c r="BS39" s="361" t="s">
        <v>854</v>
      </c>
      <c r="BT39" s="383" t="s">
        <v>855</v>
      </c>
      <c r="BU39" s="383" t="s">
        <v>856</v>
      </c>
      <c r="BV39" s="383" t="s">
        <v>864</v>
      </c>
      <c r="BW39" s="383" t="s">
        <v>865</v>
      </c>
      <c r="BX39" s="383" t="s">
        <v>866</v>
      </c>
      <c r="BY39" s="383" t="s">
        <v>499</v>
      </c>
      <c r="BZ39" s="383" t="s">
        <v>842</v>
      </c>
      <c r="CA39" s="361" t="s">
        <v>857</v>
      </c>
      <c r="CB39" s="383" t="s">
        <v>858</v>
      </c>
      <c r="CC39" s="383" t="s">
        <v>859</v>
      </c>
      <c r="CD39" s="383" t="s">
        <v>500</v>
      </c>
      <c r="CE39" s="383" t="s">
        <v>867</v>
      </c>
      <c r="CF39" s="383" t="s">
        <v>868</v>
      </c>
      <c r="CG39" s="383" t="s">
        <v>869</v>
      </c>
      <c r="CH39" s="383" t="s">
        <v>501</v>
      </c>
      <c r="CI39" s="383" t="s">
        <v>860</v>
      </c>
      <c r="CJ39" s="383" t="s">
        <v>861</v>
      </c>
      <c r="CK39" s="383" t="s">
        <v>862</v>
      </c>
      <c r="CL39" s="383" t="s">
        <v>849</v>
      </c>
      <c r="CM39" s="383" t="s">
        <v>863</v>
      </c>
    </row>
    <row r="40" spans="2:112" ht="15" customHeight="1" x14ac:dyDescent="0.15">
      <c r="B40" s="610"/>
      <c r="C40" s="504" t="s">
        <v>776</v>
      </c>
      <c r="D40" s="505"/>
      <c r="E40" s="505"/>
      <c r="F40" s="505"/>
      <c r="G40" s="505"/>
      <c r="H40" s="505"/>
      <c r="I40" s="506"/>
      <c r="J40" s="694"/>
      <c r="K40" s="129"/>
      <c r="L40" s="129"/>
      <c r="M40" s="129"/>
      <c r="N40" s="129"/>
      <c r="O40" s="129"/>
      <c r="P40" s="129"/>
      <c r="Q40" s="129"/>
      <c r="R40" s="129"/>
      <c r="S40" s="129"/>
      <c r="T40" s="129"/>
      <c r="U40" s="129"/>
      <c r="V40" s="129"/>
      <c r="W40" s="129"/>
      <c r="X40" s="129"/>
      <c r="Y40" s="129"/>
      <c r="Z40" s="129"/>
      <c r="AA40" s="130"/>
      <c r="AB40" s="130"/>
      <c r="AC40" s="130"/>
      <c r="AD40" s="130"/>
      <c r="AE40" s="130"/>
      <c r="AF40" s="130"/>
      <c r="AG40" s="130"/>
      <c r="AH40" s="130"/>
      <c r="AI40" s="694"/>
      <c r="AJ40" s="582" t="s">
        <v>481</v>
      </c>
      <c r="AK40" s="583"/>
      <c r="AL40" s="583"/>
      <c r="AM40" s="583"/>
      <c r="AN40" s="583"/>
      <c r="AO40" s="584"/>
      <c r="AP40" s="247" t="s">
        <v>660</v>
      </c>
      <c r="AQ40" s="97"/>
      <c r="AR40" s="330"/>
      <c r="AS40" s="97"/>
      <c r="AT40" s="97"/>
      <c r="BQ40" s="383" t="s">
        <v>870</v>
      </c>
      <c r="BR40" s="383" t="s">
        <v>871</v>
      </c>
      <c r="BS40" s="383" t="s">
        <v>872</v>
      </c>
      <c r="BT40" s="383" t="s">
        <v>873</v>
      </c>
      <c r="BU40" s="383" t="s">
        <v>874</v>
      </c>
    </row>
    <row r="41" spans="2:112" ht="12" customHeight="1" x14ac:dyDescent="0.15">
      <c r="B41" s="610"/>
      <c r="C41" s="501" t="str">
        <f>IF(COUNTIF(K41:AH41,"X")&gt;0,$BB$41,IF(COUNTIF(K41:AH41,"XX")&gt;0,$BC$41,IF(COUNTIF(K41:AH41,"!!")&gt;0,$BF$41,IF(COUNTIF(K41:AH41,"!!!")&gt;0,$BG$41,""))))</f>
        <v/>
      </c>
      <c r="D41" s="502"/>
      <c r="E41" s="502"/>
      <c r="F41" s="502"/>
      <c r="G41" s="502"/>
      <c r="H41" s="502"/>
      <c r="I41" s="503"/>
      <c r="J41" s="278"/>
      <c r="K41" s="124" t="str">
        <f>IF(COUNTA(K37:K38,K40)&gt;1,"X",IF(AND(OR(K38&lt;&gt;"",K40&lt;&gt;""),OR(K43&lt;&gt;"",K44&lt;&gt;"",K46&lt;&gt;"")),"XX",IF(AND(K32="O",OR(K37&lt;&gt;"",K38&lt;&gt;"",K40&lt;&gt;"")),"!!",
IF(AND(OR(バルブ!$R$22="B",バルブ!$R$22="H"),K48="",COUNTA(K37:K38,K40)&gt;0),"!!!",""))))</f>
        <v/>
      </c>
      <c r="L41" s="124" t="str">
        <f>IF(COUNTA(L37:L38,L40)&gt;1,"X",IF(AND(OR(L38&lt;&gt;"",L40&lt;&gt;""),OR(L43&lt;&gt;"",L44&lt;&gt;"",L46&lt;&gt;"")),"XX",IF(AND(L32="O",OR(L37&lt;&gt;"",L38&lt;&gt;"",L40&lt;&gt;"")),"!!",
IF(AND(OR(バルブ!$R$22="B",バルブ!$R$22="H"),L48="",COUNTA(L37:L38,L40)&gt;0),"!!!",""))))</f>
        <v/>
      </c>
      <c r="M41" s="124" t="str">
        <f>IF(COUNTA(M37:M38,M40)&gt;1,"X",IF(AND(OR(M38&lt;&gt;"",M40&lt;&gt;""),OR(M43&lt;&gt;"",M44&lt;&gt;"",M46&lt;&gt;"")),"XX",IF(AND(M32="O",OR(M37&lt;&gt;"",M38&lt;&gt;"",M40&lt;&gt;"")),"!!",
IF(AND(OR(バルブ!$R$22="B",バルブ!$R$22="H"),M48="",COUNTA(M37:M38,M40)&gt;0),"!!!",""))))</f>
        <v/>
      </c>
      <c r="N41" s="124" t="str">
        <f>IF(COUNTA(N37:N38,N40)&gt;1,"X",IF(AND(OR(N38&lt;&gt;"",N40&lt;&gt;""),OR(N43&lt;&gt;"",N44&lt;&gt;"",N46&lt;&gt;"")),"XX",IF(AND(N32="O",OR(N37&lt;&gt;"",N38&lt;&gt;"",N40&lt;&gt;"")),"!!",
IF(AND(OR(バルブ!$R$22="B",バルブ!$R$22="H"),N48="",COUNTA(N37:N38,N40)&gt;0),"!!!",""))))</f>
        <v/>
      </c>
      <c r="O41" s="124" t="str">
        <f>IF(COUNTA(O37:O38,O40)&gt;1,"X",IF(AND(OR(O38&lt;&gt;"",O40&lt;&gt;""),OR(O43&lt;&gt;"",O44&lt;&gt;"",O46&lt;&gt;"")),"XX",IF(AND(O32="O",OR(O37&lt;&gt;"",O38&lt;&gt;"",O40&lt;&gt;"")),"!!",
IF(AND(OR(バルブ!$R$22="B",バルブ!$R$22="H"),O48="",COUNTA(O37:O38,O40)&gt;0),"!!!",""))))</f>
        <v/>
      </c>
      <c r="P41" s="124" t="str">
        <f>IF(COUNTA(P37:P38,P40)&gt;1,"X",IF(AND(OR(P38&lt;&gt;"",P40&lt;&gt;""),OR(P43&lt;&gt;"",P44&lt;&gt;"",P46&lt;&gt;"")),"XX",IF(AND(P32="O",OR(P37&lt;&gt;"",P38&lt;&gt;"",P40&lt;&gt;"")),"!!",
IF(AND(OR(バルブ!$R$22="B",バルブ!$R$22="H"),P48="",COUNTA(P37:P38,P40)&gt;0),"!!!",""))))</f>
        <v/>
      </c>
      <c r="Q41" s="124" t="str">
        <f>IF(COUNTA(Q37:Q38,Q40)&gt;1,"X",IF(AND(OR(Q38&lt;&gt;"",Q40&lt;&gt;""),OR(Q43&lt;&gt;"",Q44&lt;&gt;"",Q46&lt;&gt;"")),"XX",IF(AND(Q32="O",OR(Q37&lt;&gt;"",Q38&lt;&gt;"",Q40&lt;&gt;"")),"!!",
IF(AND(OR(バルブ!$R$22="B",バルブ!$R$22="H"),Q48="",COUNTA(Q37:Q38,Q40)&gt;0),"!!!",""))))</f>
        <v/>
      </c>
      <c r="R41" s="124" t="str">
        <f>IF(COUNTA(R37:R38,R40)&gt;1,"X",IF(AND(OR(R38&lt;&gt;"",R40&lt;&gt;""),OR(R43&lt;&gt;"",R44&lt;&gt;"",R46&lt;&gt;"")),"XX",IF(AND(R32="O",OR(R37&lt;&gt;"",R38&lt;&gt;"",R40&lt;&gt;"")),"!!",
IF(AND(OR(バルブ!$R$22="B",バルブ!$R$22="H"),R48="",COUNTA(R37:R38,R40)&gt;0),"!!!",""))))</f>
        <v/>
      </c>
      <c r="S41" s="124" t="str">
        <f>IF(COUNTA(S37:S38,S40)&gt;1,"X",IF(AND(OR(S38&lt;&gt;"",S40&lt;&gt;""),OR(S43&lt;&gt;"",S44&lt;&gt;"",S46&lt;&gt;"")),"XX",IF(AND(S32="O",OR(S37&lt;&gt;"",S38&lt;&gt;"",S40&lt;&gt;"")),"!!",
IF(AND(OR(バルブ!$R$22="B",バルブ!$R$22="H"),S48="",COUNTA(S37:S38,S40)&gt;0),"!!!",""))))</f>
        <v/>
      </c>
      <c r="T41" s="124" t="str">
        <f>IF(COUNTA(T37:T38,T40)&gt;1,"X",IF(AND(OR(T38&lt;&gt;"",T40&lt;&gt;""),OR(T43&lt;&gt;"",T44&lt;&gt;"",T46&lt;&gt;"")),"XX",IF(AND(T32="O",OR(T37&lt;&gt;"",T38&lt;&gt;"",T40&lt;&gt;"")),"!!",
IF(AND(OR(バルブ!$R$22="B",バルブ!$R$22="H"),T48="",COUNTA(T37:T38,T40)&gt;0),"!!!",""))))</f>
        <v/>
      </c>
      <c r="U41" s="124" t="str">
        <f>IF(COUNTA(U37:U38,U40)&gt;1,"X",IF(AND(OR(U38&lt;&gt;"",U40&lt;&gt;""),OR(U43&lt;&gt;"",U44&lt;&gt;"",U46&lt;&gt;"")),"XX",IF(AND(U32="O",OR(U37&lt;&gt;"",U38&lt;&gt;"",U40&lt;&gt;"")),"!!",
IF(AND(OR(バルブ!$R$22="B",バルブ!$R$22="H"),U48="",COUNTA(U37:U38,U40)&gt;0),"!!!",""))))</f>
        <v/>
      </c>
      <c r="V41" s="124" t="str">
        <f>IF(COUNTA(V37:V38,V40)&gt;1,"X",IF(AND(OR(V38&lt;&gt;"",V40&lt;&gt;""),OR(V43&lt;&gt;"",V44&lt;&gt;"",V46&lt;&gt;"")),"XX",IF(AND(V32="O",OR(V37&lt;&gt;"",V38&lt;&gt;"",V40&lt;&gt;"")),"!!",
IF(AND(OR(バルブ!$R$22="B",バルブ!$R$22="H"),V48="",COUNTA(V37:V38,V40)&gt;0),"!!!",""))))</f>
        <v/>
      </c>
      <c r="W41" s="124" t="str">
        <f t="shared" ref="W41:AH41" si="18">IF(COUNTA(W37:W38,W40)&gt;1,"X",IF(AND(OR(W38&lt;&gt;"",W40&lt;&gt;""),OR(W43&lt;&gt;"",W44&lt;&gt;"",W46&lt;&gt;"")),"XX",""))</f>
        <v/>
      </c>
      <c r="X41" s="124" t="str">
        <f t="shared" si="18"/>
        <v/>
      </c>
      <c r="Y41" s="124" t="str">
        <f t="shared" si="18"/>
        <v/>
      </c>
      <c r="Z41" s="124" t="str">
        <f t="shared" si="18"/>
        <v/>
      </c>
      <c r="AA41" s="124" t="str">
        <f t="shared" si="18"/>
        <v/>
      </c>
      <c r="AB41" s="124" t="str">
        <f t="shared" si="18"/>
        <v/>
      </c>
      <c r="AC41" s="124" t="str">
        <f t="shared" si="18"/>
        <v/>
      </c>
      <c r="AD41" s="124" t="str">
        <f t="shared" si="18"/>
        <v/>
      </c>
      <c r="AE41" s="124" t="str">
        <f t="shared" si="18"/>
        <v/>
      </c>
      <c r="AF41" s="124" t="str">
        <f t="shared" si="18"/>
        <v/>
      </c>
      <c r="AG41" s="124" t="str">
        <f t="shared" si="18"/>
        <v/>
      </c>
      <c r="AH41" s="124" t="str">
        <f t="shared" si="18"/>
        <v/>
      </c>
      <c r="AI41" s="275"/>
      <c r="AJ41" s="121"/>
      <c r="AK41" s="122"/>
      <c r="AL41" s="122"/>
      <c r="AM41" s="122"/>
      <c r="AN41" s="122"/>
      <c r="AO41" s="123"/>
      <c r="AP41" s="279"/>
      <c r="AQ41" s="97"/>
      <c r="AR41" s="330"/>
      <c r="AS41" s="97"/>
      <c r="AT41" s="97"/>
      <c r="BB41" s="307" t="s">
        <v>335</v>
      </c>
      <c r="BC41" s="307" t="s">
        <v>347</v>
      </c>
      <c r="BF41" s="307" t="s">
        <v>764</v>
      </c>
      <c r="BG41" s="361" t="s">
        <v>774</v>
      </c>
    </row>
    <row r="42" spans="2:112" ht="15" customHeight="1" x14ac:dyDescent="0.15">
      <c r="B42" s="610"/>
      <c r="C42" s="496" t="s">
        <v>218</v>
      </c>
      <c r="D42" s="486"/>
      <c r="E42" s="486"/>
      <c r="F42" s="486"/>
      <c r="G42" s="486"/>
      <c r="H42" s="486"/>
      <c r="I42" s="497"/>
      <c r="J42" s="693" t="s">
        <v>660</v>
      </c>
      <c r="K42" s="117" t="s">
        <v>382</v>
      </c>
      <c r="L42" s="276"/>
      <c r="M42" s="276"/>
      <c r="N42" s="276"/>
      <c r="O42" s="276"/>
      <c r="P42" s="276"/>
      <c r="Q42" s="276"/>
      <c r="R42" s="276"/>
      <c r="S42" s="276"/>
      <c r="T42" s="276"/>
      <c r="U42" s="276"/>
      <c r="V42" s="276"/>
      <c r="W42" s="276"/>
      <c r="X42" s="276"/>
      <c r="Y42" s="276"/>
      <c r="Z42" s="276"/>
      <c r="AA42" s="276"/>
      <c r="AB42" s="276"/>
      <c r="AC42" s="276"/>
      <c r="AD42" s="276"/>
      <c r="AE42" s="276"/>
      <c r="AF42" s="276"/>
      <c r="AG42" s="276"/>
      <c r="AH42" s="276"/>
      <c r="AI42" s="693" t="s">
        <v>660</v>
      </c>
      <c r="AJ42" s="561"/>
      <c r="AK42" s="562"/>
      <c r="AL42" s="562"/>
      <c r="AM42" s="562"/>
      <c r="AN42" s="562"/>
      <c r="AO42" s="563"/>
      <c r="AP42" s="280"/>
      <c r="AQ42" s="97"/>
      <c r="AR42" s="330"/>
      <c r="AS42" s="97"/>
      <c r="AT42" s="97"/>
    </row>
    <row r="43" spans="2:112" ht="15" customHeight="1" x14ac:dyDescent="0.15">
      <c r="B43" s="610"/>
      <c r="C43" s="498" t="s">
        <v>217</v>
      </c>
      <c r="D43" s="499"/>
      <c r="E43" s="499"/>
      <c r="F43" s="499"/>
      <c r="G43" s="499"/>
      <c r="H43" s="499"/>
      <c r="I43" s="500"/>
      <c r="J43" s="732"/>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732"/>
      <c r="AJ43" s="583" t="s">
        <v>482</v>
      </c>
      <c r="AK43" s="583"/>
      <c r="AL43" s="583"/>
      <c r="AM43" s="583"/>
      <c r="AN43" s="583"/>
      <c r="AO43" s="584"/>
      <c r="AP43" s="248" t="s">
        <v>660</v>
      </c>
      <c r="AQ43" s="97"/>
      <c r="AR43" s="330"/>
      <c r="AS43" s="97"/>
      <c r="AT43" s="97"/>
    </row>
    <row r="44" spans="2:112" ht="15" customHeight="1" x14ac:dyDescent="0.15">
      <c r="B44" s="610"/>
      <c r="C44" s="522" t="s">
        <v>775</v>
      </c>
      <c r="D44" s="523"/>
      <c r="E44" s="523"/>
      <c r="F44" s="523"/>
      <c r="G44" s="523"/>
      <c r="H44" s="523"/>
      <c r="I44" s="524"/>
      <c r="J44" s="732"/>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732"/>
      <c r="AJ44" s="652" t="s">
        <v>483</v>
      </c>
      <c r="AK44" s="653"/>
      <c r="AL44" s="653"/>
      <c r="AM44" s="653"/>
      <c r="AN44" s="653"/>
      <c r="AO44" s="654"/>
      <c r="AP44" s="277" t="s">
        <v>660</v>
      </c>
      <c r="AQ44" s="97"/>
      <c r="AR44" s="330"/>
      <c r="AS44" s="97"/>
      <c r="AT44" s="97"/>
    </row>
    <row r="45" spans="2:112" ht="12" customHeight="1" x14ac:dyDescent="0.15">
      <c r="B45" s="610"/>
      <c r="C45" s="519" t="str">
        <f>IF(COUNTIF(K45:AH45,"X")&gt;0,$BB$45,IF(COUNTIF(K45:AH45,"XX")&gt;0,$BC$45,""))</f>
        <v/>
      </c>
      <c r="D45" s="520"/>
      <c r="E45" s="520"/>
      <c r="F45" s="520"/>
      <c r="G45" s="520"/>
      <c r="H45" s="520"/>
      <c r="I45" s="521"/>
      <c r="J45" s="732"/>
      <c r="K45" s="120" t="str">
        <f>IF(AND(OR(K13=3,K13=4,K13=5),K44&lt;&gt;""),"X",
IF(AND(OR(K48="O",K50="O",K53="O"),K44&lt;&gt;""),"XX",""))</f>
        <v/>
      </c>
      <c r="L45" s="120" t="str">
        <f t="shared" ref="L45:V45" si="19">IF(AND(OR(L13=3,L13=4,L13=5),L44&lt;&gt;""),"X",
IF(AND(OR(L48="O",L50="O",L53="O"),L44&lt;&gt;""),"XX",""))</f>
        <v/>
      </c>
      <c r="M45" s="120" t="str">
        <f t="shared" si="19"/>
        <v/>
      </c>
      <c r="N45" s="120" t="str">
        <f t="shared" si="19"/>
        <v/>
      </c>
      <c r="O45" s="120" t="str">
        <f t="shared" si="19"/>
        <v/>
      </c>
      <c r="P45" s="120" t="str">
        <f t="shared" si="19"/>
        <v/>
      </c>
      <c r="Q45" s="120" t="str">
        <f t="shared" si="19"/>
        <v/>
      </c>
      <c r="R45" s="120" t="str">
        <f t="shared" si="19"/>
        <v/>
      </c>
      <c r="S45" s="120" t="str">
        <f t="shared" si="19"/>
        <v/>
      </c>
      <c r="T45" s="120" t="str">
        <f t="shared" si="19"/>
        <v/>
      </c>
      <c r="U45" s="120" t="str">
        <f t="shared" si="19"/>
        <v/>
      </c>
      <c r="V45" s="120" t="str">
        <f t="shared" si="19"/>
        <v/>
      </c>
      <c r="W45" s="120"/>
      <c r="X45" s="120"/>
      <c r="Y45" s="120"/>
      <c r="Z45" s="120"/>
      <c r="AA45" s="120"/>
      <c r="AB45" s="120"/>
      <c r="AC45" s="120"/>
      <c r="AD45" s="120"/>
      <c r="AE45" s="120"/>
      <c r="AF45" s="120"/>
      <c r="AG45" s="120"/>
      <c r="AH45" s="120"/>
      <c r="AI45" s="732"/>
      <c r="AJ45" s="122"/>
      <c r="AK45" s="122"/>
      <c r="AL45" s="122"/>
      <c r="AM45" s="122"/>
      <c r="AN45" s="122"/>
      <c r="AO45" s="123"/>
      <c r="AP45" s="247"/>
      <c r="AQ45" s="97"/>
      <c r="AR45" s="330"/>
      <c r="AS45" s="97"/>
      <c r="AT45" s="97"/>
      <c r="BB45" s="307" t="s">
        <v>334</v>
      </c>
      <c r="BC45" s="307" t="s">
        <v>940</v>
      </c>
    </row>
    <row r="46" spans="2:112" ht="15" customHeight="1" x14ac:dyDescent="0.15">
      <c r="B46" s="610"/>
      <c r="C46" s="504" t="s">
        <v>776</v>
      </c>
      <c r="D46" s="505"/>
      <c r="E46" s="505"/>
      <c r="F46" s="505"/>
      <c r="G46" s="505"/>
      <c r="H46" s="505"/>
      <c r="I46" s="506"/>
      <c r="J46" s="694"/>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694"/>
      <c r="AJ46" s="583" t="s">
        <v>484</v>
      </c>
      <c r="AK46" s="583"/>
      <c r="AL46" s="583"/>
      <c r="AM46" s="583"/>
      <c r="AN46" s="583"/>
      <c r="AO46" s="584"/>
      <c r="AP46" s="247" t="s">
        <v>660</v>
      </c>
      <c r="AQ46" s="97"/>
      <c r="AR46" s="97"/>
      <c r="AS46" s="97"/>
      <c r="AT46" s="97"/>
    </row>
    <row r="47" spans="2:112" ht="12" customHeight="1" x14ac:dyDescent="0.15">
      <c r="B47" s="610"/>
      <c r="C47" s="501" t="str">
        <f>IF(COUNTIF(K47:AH47,"X")&gt;0,$BB$47,IF(COUNTIF(K47:AH47,"XX")&gt;0,$BC$47,IF(COUNTIF(K47:AH47,"!!")&gt;0,$BF$47,IF(COUNTIF(K47:AH47,"!!!")&gt;0,$BG$47,""))))</f>
        <v/>
      </c>
      <c r="D47" s="502"/>
      <c r="E47" s="502"/>
      <c r="F47" s="502"/>
      <c r="G47" s="502"/>
      <c r="H47" s="502"/>
      <c r="I47" s="503"/>
      <c r="J47" s="275"/>
      <c r="K47" s="323" t="str">
        <f>IF(COUNTA(K43:K44,K46)&gt;1,"X",IF(AND(OR(K44&lt;&gt;"",K46&lt;&gt;""),OR(K37&lt;&gt;"",K38&lt;&gt;"",K40&lt;&gt;"")),"XX",IF(AND(K32="O",OR(K43&lt;&gt;"",K44&lt;&gt;"",K46&lt;&gt;"")),"!!",
IF(AND(OR(バルブ!$R$22="B",バルブ!$R$22="H"),K48="",COUNTA(K43:K44,K46)&gt;0),"!!!",""))))</f>
        <v/>
      </c>
      <c r="L47" s="324" t="str">
        <f>IF(COUNTA(L43:L44,L46)&gt;1,"X",IF(AND(OR(L44&lt;&gt;"",L46&lt;&gt;""),OR(L37&lt;&gt;"",L38&lt;&gt;"",L40&lt;&gt;"")),"XX",IF(AND(L32="O",OR(L43&lt;&gt;"",L44&lt;&gt;"",L46&lt;&gt;"")),"!!",
IF(AND(OR(バルブ!$R$22="B",バルブ!$R$22="H"),L48="",COUNTA(L43:L44,L46)&gt;0),"!!!",""))))</f>
        <v/>
      </c>
      <c r="M47" s="324" t="str">
        <f>IF(COUNTA(M43:M44,M46)&gt;1,"X",IF(AND(OR(M44&lt;&gt;"",M46&lt;&gt;""),OR(M37&lt;&gt;"",M38&lt;&gt;"",M40&lt;&gt;"")),"XX",IF(AND(M32="O",OR(M43&lt;&gt;"",M44&lt;&gt;"",M46&lt;&gt;"")),"!!",
IF(AND(OR(バルブ!$R$22="B",バルブ!$R$22="H"),M48="",COUNTA(M43:M44,M46)&gt;0),"!!!",""))))</f>
        <v/>
      </c>
      <c r="N47" s="324" t="str">
        <f>IF(COUNTA(N43:N44,N46)&gt;1,"X",IF(AND(OR(N44&lt;&gt;"",N46&lt;&gt;""),OR(N37&lt;&gt;"",N38&lt;&gt;"",N40&lt;&gt;"")),"XX",IF(AND(N32="O",OR(N43&lt;&gt;"",N44&lt;&gt;"",N46&lt;&gt;"")),"!!",
IF(AND(OR(バルブ!$R$22="B",バルブ!$R$22="H"),N48="",COUNTA(N43:N44,N46)&gt;0),"!!!",""))))</f>
        <v/>
      </c>
      <c r="O47" s="324" t="str">
        <f>IF(COUNTA(O43:O44,O46)&gt;1,"X",IF(AND(OR(O44&lt;&gt;"",O46&lt;&gt;""),OR(O37&lt;&gt;"",O38&lt;&gt;"",O40&lt;&gt;"")),"XX",IF(AND(O32="O",OR(O43&lt;&gt;"",O44&lt;&gt;"",O46&lt;&gt;"")),"!!",
IF(AND(OR(バルブ!$R$22="B",バルブ!$R$22="H"),O48="",COUNTA(O43:O44,O46)&gt;0),"!!!",""))))</f>
        <v/>
      </c>
      <c r="P47" s="324" t="str">
        <f>IF(COUNTA(P43:P44,P46)&gt;1,"X",IF(AND(OR(P44&lt;&gt;"",P46&lt;&gt;""),OR(P37&lt;&gt;"",P38&lt;&gt;"",P40&lt;&gt;"")),"XX",IF(AND(P32="O",OR(P43&lt;&gt;"",P44&lt;&gt;"",P46&lt;&gt;"")),"!!",
IF(AND(OR(バルブ!$R$22="B",バルブ!$R$22="H"),P48="",COUNTA(P43:P44,P46)&gt;0),"!!!",""))))</f>
        <v/>
      </c>
      <c r="Q47" s="324" t="str">
        <f>IF(COUNTA(Q43:Q44,Q46)&gt;1,"X",IF(AND(OR(Q44&lt;&gt;"",Q46&lt;&gt;""),OR(Q37&lt;&gt;"",Q38&lt;&gt;"",Q40&lt;&gt;"")),"XX",IF(AND(Q32="O",OR(Q43&lt;&gt;"",Q44&lt;&gt;"",Q46&lt;&gt;"")),"!!",
IF(AND(OR(バルブ!$R$22="B",バルブ!$R$22="H"),Q48="",COUNTA(Q43:Q44,Q46)&gt;0),"!!!",""))))</f>
        <v/>
      </c>
      <c r="R47" s="324" t="str">
        <f>IF(COUNTA(R43:R44,R46)&gt;1,"X",IF(AND(OR(R44&lt;&gt;"",R46&lt;&gt;""),OR(R37&lt;&gt;"",R38&lt;&gt;"",R40&lt;&gt;"")),"XX",IF(AND(R32="O",OR(R43&lt;&gt;"",R44&lt;&gt;"",R46&lt;&gt;"")),"!!",
IF(AND(OR(バルブ!$R$22="B",バルブ!$R$22="H"),R48="",COUNTA(R43:R44,R46)&gt;0),"!!!",""))))</f>
        <v/>
      </c>
      <c r="S47" s="324" t="str">
        <f>IF(COUNTA(S43:S44,S46)&gt;1,"X",IF(AND(OR(S44&lt;&gt;"",S46&lt;&gt;""),OR(S37&lt;&gt;"",S38&lt;&gt;"",S40&lt;&gt;"")),"XX",IF(AND(S32="O",OR(S43&lt;&gt;"",S44&lt;&gt;"",S46&lt;&gt;"")),"!!",
IF(AND(OR(バルブ!$R$22="B",バルブ!$R$22="H"),S48="",COUNTA(S43:S44,S46)&gt;0),"!!!",""))))</f>
        <v/>
      </c>
      <c r="T47" s="324" t="str">
        <f>IF(COUNTA(T43:T44,T46)&gt;1,"X",IF(AND(OR(T44&lt;&gt;"",T46&lt;&gt;""),OR(T37&lt;&gt;"",T38&lt;&gt;"",T40&lt;&gt;"")),"XX",IF(AND(T32="O",OR(T43&lt;&gt;"",T44&lt;&gt;"",T46&lt;&gt;"")),"!!",
IF(AND(OR(バルブ!$R$22="B",バルブ!$R$22="H"),T48="",COUNTA(T43:T44,T46)&gt;0),"!!!",""))))</f>
        <v/>
      </c>
      <c r="U47" s="324" t="str">
        <f>IF(COUNTA(U43:U44,U46)&gt;1,"X",IF(AND(OR(U44&lt;&gt;"",U46&lt;&gt;""),OR(U37&lt;&gt;"",U38&lt;&gt;"",U40&lt;&gt;"")),"XX",IF(AND(U32="O",OR(U43&lt;&gt;"",U44&lt;&gt;"",U46&lt;&gt;"")),"!!",
IF(AND(OR(バルブ!$R$22="B",バルブ!$R$22="H"),U48="",COUNTA(U43:U44,U46)&gt;0),"!!!",""))))</f>
        <v/>
      </c>
      <c r="V47" s="324" t="str">
        <f>IF(COUNTA(V43:V44,V46)&gt;1,"X",IF(AND(OR(V44&lt;&gt;"",V46&lt;&gt;""),OR(V37&lt;&gt;"",V38&lt;&gt;"",V40&lt;&gt;"")),"XX",IF(AND(V32="O",OR(V43&lt;&gt;"",V44&lt;&gt;"",V46&lt;&gt;"")),"!!",
IF(AND(OR(バルブ!$R$22="B",バルブ!$R$22="H"),V48="",COUNTA(V43:V44,V46)&gt;0),"!!!",""))))</f>
        <v/>
      </c>
      <c r="W47" s="124" t="str">
        <f t="shared" ref="W47:AH47" si="20">IF(COUNTA(W43:W44,W46)&gt;1,"X",IF(AND(OR(W44&lt;&gt;"",W46&lt;&gt;""),OR(W37&lt;&gt;"",W38&lt;&gt;"",W40&lt;&gt;"")),"XX",""))</f>
        <v/>
      </c>
      <c r="X47" s="124" t="str">
        <f t="shared" si="20"/>
        <v/>
      </c>
      <c r="Y47" s="124" t="str">
        <f t="shared" si="20"/>
        <v/>
      </c>
      <c r="Z47" s="124" t="str">
        <f t="shared" si="20"/>
        <v/>
      </c>
      <c r="AA47" s="124" t="str">
        <f t="shared" si="20"/>
        <v/>
      </c>
      <c r="AB47" s="124" t="str">
        <f t="shared" si="20"/>
        <v/>
      </c>
      <c r="AC47" s="124" t="str">
        <f t="shared" si="20"/>
        <v/>
      </c>
      <c r="AD47" s="124" t="str">
        <f t="shared" si="20"/>
        <v/>
      </c>
      <c r="AE47" s="124" t="str">
        <f t="shared" si="20"/>
        <v/>
      </c>
      <c r="AF47" s="124" t="str">
        <f t="shared" si="20"/>
        <v/>
      </c>
      <c r="AG47" s="124" t="str">
        <f t="shared" si="20"/>
        <v/>
      </c>
      <c r="AH47" s="192" t="str">
        <f t="shared" si="20"/>
        <v/>
      </c>
      <c r="AI47" s="275"/>
      <c r="AJ47" s="193"/>
      <c r="AK47" s="187"/>
      <c r="AL47" s="187"/>
      <c r="AM47" s="187"/>
      <c r="AN47" s="187"/>
      <c r="AO47" s="188"/>
      <c r="AP47" s="250"/>
      <c r="AQ47" s="97"/>
      <c r="AR47" s="97"/>
      <c r="AS47" s="97"/>
      <c r="AT47" s="97"/>
      <c r="BB47" s="307" t="s">
        <v>336</v>
      </c>
      <c r="BC47" s="307" t="s">
        <v>347</v>
      </c>
      <c r="BF47" s="307" t="s">
        <v>764</v>
      </c>
      <c r="BG47" s="361" t="s">
        <v>774</v>
      </c>
    </row>
    <row r="48" spans="2:112" ht="15" customHeight="1" x14ac:dyDescent="0.15">
      <c r="B48" s="610"/>
      <c r="C48" s="522" t="s">
        <v>219</v>
      </c>
      <c r="D48" s="523"/>
      <c r="E48" s="523"/>
      <c r="F48" s="523"/>
      <c r="G48" s="523"/>
      <c r="H48" s="523"/>
      <c r="I48" s="524"/>
      <c r="J48" s="693" t="s">
        <v>660</v>
      </c>
      <c r="K48" s="190"/>
      <c r="L48" s="190"/>
      <c r="M48" s="190"/>
      <c r="N48" s="190"/>
      <c r="O48" s="190"/>
      <c r="P48" s="190"/>
      <c r="Q48" s="190"/>
      <c r="R48" s="190"/>
      <c r="S48" s="190"/>
      <c r="T48" s="190"/>
      <c r="U48" s="190"/>
      <c r="V48" s="190"/>
      <c r="W48" s="190"/>
      <c r="X48" s="190"/>
      <c r="Y48" s="190"/>
      <c r="Z48" s="190"/>
      <c r="AA48" s="191"/>
      <c r="AB48" s="191"/>
      <c r="AC48" s="191"/>
      <c r="AD48" s="191"/>
      <c r="AE48" s="191"/>
      <c r="AF48" s="191"/>
      <c r="AG48" s="191"/>
      <c r="AH48" s="191"/>
      <c r="AI48" s="693" t="s">
        <v>660</v>
      </c>
      <c r="AJ48" s="648" t="s">
        <v>485</v>
      </c>
      <c r="AK48" s="649"/>
      <c r="AL48" s="649"/>
      <c r="AM48" s="649"/>
      <c r="AN48" s="649"/>
      <c r="AO48" s="650"/>
      <c r="AP48" s="281" t="str">
        <f>IF(COUNTA(K48:AH48)=0,"",COUNTA(K48:AH48))</f>
        <v/>
      </c>
      <c r="AQ48" s="97"/>
      <c r="AR48" s="97"/>
      <c r="AS48" s="97"/>
      <c r="AT48" s="97"/>
      <c r="CI48" s="361">
        <v>1</v>
      </c>
      <c r="CJ48" s="11" t="s">
        <v>875</v>
      </c>
      <c r="CK48" s="308"/>
      <c r="CL48" s="308"/>
      <c r="CM48" s="308" t="str">
        <f t="shared" ref="CM48:CM86" si="21">IF(COUNTIF($CR$24:$DP$30,CJ48)=0,"",COUNTIF($CR$24:$DP$30,CJ48))</f>
        <v/>
      </c>
      <c r="CN48" s="308"/>
      <c r="CO48" s="308"/>
      <c r="CP48" s="308"/>
      <c r="CQ48" s="308"/>
    </row>
    <row r="49" spans="2:95" ht="12" customHeight="1" x14ac:dyDescent="0.15">
      <c r="B49" s="610"/>
      <c r="C49" s="519" t="str">
        <f>IF(COUNTIF(K49:AH49,"X*")&gt;0,$BB$51,"")</f>
        <v/>
      </c>
      <c r="D49" s="520"/>
      <c r="E49" s="520"/>
      <c r="F49" s="520"/>
      <c r="G49" s="520"/>
      <c r="H49" s="520"/>
      <c r="I49" s="521"/>
      <c r="J49" s="732"/>
      <c r="K49" s="125" t="str">
        <f>IF(AND(ベース!$R$7="10-",仕様書作成!K48&lt;&gt;""),"XX","")</f>
        <v/>
      </c>
      <c r="L49" s="125" t="str">
        <f>IF(AND(ベース!$R$7="10-",仕様書作成!L48&lt;&gt;""),"XX","")</f>
        <v/>
      </c>
      <c r="M49" s="125" t="str">
        <f>IF(AND(ベース!$R$7="10-",仕様書作成!M48&lt;&gt;""),"XX","")</f>
        <v/>
      </c>
      <c r="N49" s="125" t="str">
        <f>IF(AND(ベース!$R$7="10-",仕様書作成!N48&lt;&gt;""),"XX","")</f>
        <v/>
      </c>
      <c r="O49" s="125" t="str">
        <f>IF(AND(ベース!$R$7="10-",仕様書作成!O48&lt;&gt;""),"XX","")</f>
        <v/>
      </c>
      <c r="P49" s="125" t="str">
        <f>IF(AND(ベース!$R$7="10-",仕様書作成!P48&lt;&gt;""),"XX","")</f>
        <v/>
      </c>
      <c r="Q49" s="125" t="str">
        <f>IF(AND(ベース!$R$7="10-",仕様書作成!Q48&lt;&gt;""),"XX","")</f>
        <v/>
      </c>
      <c r="R49" s="125" t="str">
        <f>IF(AND(ベース!$R$7="10-",仕様書作成!R48&lt;&gt;""),"XX","")</f>
        <v/>
      </c>
      <c r="S49" s="125" t="str">
        <f>IF(AND(ベース!$R$7="10-",仕様書作成!S48&lt;&gt;""),"XX","")</f>
        <v/>
      </c>
      <c r="T49" s="125" t="str">
        <f>IF(AND(ベース!$R$7="10-",仕様書作成!T48&lt;&gt;""),"XX","")</f>
        <v/>
      </c>
      <c r="U49" s="125" t="str">
        <f>IF(AND(ベース!$R$7="10-",仕様書作成!U48&lt;&gt;""),"XX","")</f>
        <v/>
      </c>
      <c r="V49" s="125" t="str">
        <f>IF(AND(ベース!$R$7="10-",仕様書作成!V48&lt;&gt;""),"XX","")</f>
        <v/>
      </c>
      <c r="W49" s="125"/>
      <c r="X49" s="125"/>
      <c r="Y49" s="125"/>
      <c r="Z49" s="125"/>
      <c r="AA49" s="125"/>
      <c r="AB49" s="125"/>
      <c r="AC49" s="125"/>
      <c r="AD49" s="125"/>
      <c r="AE49" s="125"/>
      <c r="AF49" s="125"/>
      <c r="AG49" s="125"/>
      <c r="AH49" s="125"/>
      <c r="AI49" s="732"/>
      <c r="AJ49" s="519" t="str">
        <f>IF(COUNTIF(K49:AH49,"XX")&gt;0,$BD$51,"")</f>
        <v/>
      </c>
      <c r="AK49" s="520"/>
      <c r="AL49" s="520"/>
      <c r="AM49" s="520"/>
      <c r="AN49" s="520"/>
      <c r="AO49" s="651"/>
      <c r="AP49" s="281"/>
      <c r="AQ49" s="97"/>
      <c r="AR49" s="97"/>
      <c r="AS49" s="97"/>
      <c r="AT49" s="97"/>
      <c r="BB49" s="307" t="s">
        <v>876</v>
      </c>
      <c r="BD49" s="307" t="s">
        <v>384</v>
      </c>
      <c r="CI49" s="361">
        <v>2</v>
      </c>
      <c r="CJ49" s="11" t="s">
        <v>877</v>
      </c>
      <c r="CK49" s="308"/>
      <c r="CL49" s="308"/>
      <c r="CM49" s="308" t="str">
        <f t="shared" si="21"/>
        <v/>
      </c>
      <c r="CN49" s="308"/>
      <c r="CO49" s="308"/>
      <c r="CP49" s="308"/>
      <c r="CQ49" s="308"/>
    </row>
    <row r="50" spans="2:95" ht="15" customHeight="1" x14ac:dyDescent="0.15">
      <c r="B50" s="610"/>
      <c r="C50" s="522" t="s">
        <v>220</v>
      </c>
      <c r="D50" s="523"/>
      <c r="E50" s="523"/>
      <c r="F50" s="523"/>
      <c r="G50" s="523"/>
      <c r="H50" s="523"/>
      <c r="I50" s="524"/>
      <c r="J50" s="732"/>
      <c r="K50" s="165"/>
      <c r="L50" s="165"/>
      <c r="M50" s="165"/>
      <c r="N50" s="165"/>
      <c r="O50" s="165"/>
      <c r="P50" s="165"/>
      <c r="Q50" s="165"/>
      <c r="R50" s="165"/>
      <c r="S50" s="165"/>
      <c r="T50" s="165"/>
      <c r="U50" s="165"/>
      <c r="V50" s="165"/>
      <c r="W50" s="165"/>
      <c r="X50" s="165"/>
      <c r="Y50" s="165"/>
      <c r="Z50" s="165"/>
      <c r="AA50" s="166"/>
      <c r="AB50" s="166"/>
      <c r="AC50" s="166"/>
      <c r="AD50" s="166"/>
      <c r="AE50" s="166"/>
      <c r="AF50" s="166"/>
      <c r="AG50" s="166"/>
      <c r="AH50" s="166"/>
      <c r="AI50" s="732"/>
      <c r="AJ50" s="652" t="s">
        <v>486</v>
      </c>
      <c r="AK50" s="653"/>
      <c r="AL50" s="653"/>
      <c r="AM50" s="653"/>
      <c r="AN50" s="653"/>
      <c r="AO50" s="654"/>
      <c r="AP50" s="282" t="str">
        <f>IF(COUNTA(K50:AH50)=0,"",COUNTA(K50:AH50))</f>
        <v/>
      </c>
      <c r="AQ50" s="97"/>
      <c r="AR50" s="97"/>
      <c r="AS50" s="97"/>
      <c r="AT50" s="97"/>
      <c r="CJ50" s="11" t="s">
        <v>878</v>
      </c>
      <c r="CK50" s="308"/>
      <c r="CL50" s="308"/>
      <c r="CM50" s="308" t="str">
        <f t="shared" si="21"/>
        <v/>
      </c>
      <c r="CN50" s="308"/>
      <c r="CO50" s="308"/>
      <c r="CP50" s="308"/>
      <c r="CQ50" s="308"/>
    </row>
    <row r="51" spans="2:95" ht="12" customHeight="1" x14ac:dyDescent="0.15">
      <c r="B51" s="610"/>
      <c r="C51" s="519" t="str">
        <f>IF(COUNTIF(K51:AH51,"X*")&gt;0,$BB$51,"")</f>
        <v/>
      </c>
      <c r="D51" s="520"/>
      <c r="E51" s="520"/>
      <c r="F51" s="520"/>
      <c r="G51" s="520"/>
      <c r="H51" s="520"/>
      <c r="I51" s="521"/>
      <c r="J51" s="694"/>
      <c r="K51" s="125" t="str">
        <f>IF(AND(ベース!$R$7="10-",仕様書作成!K50&lt;&gt;""),"XX",IF(AND(K50&lt;&gt;"",OR(OR(K13=3,K13=5,K13="A",K13="B",K13="C"),K16&lt;&gt;"")),"X",""))</f>
        <v/>
      </c>
      <c r="L51" s="125" t="str">
        <f>IF(AND(ベース!$R$7="10-",仕様書作成!L50&lt;&gt;""),"XX",IF(AND(L50&lt;&gt;"",OR(OR(L13=3,L13=5,L13="A",L13="B",L13="C"),L16&lt;&gt;"")),"X",""))</f>
        <v/>
      </c>
      <c r="M51" s="125" t="str">
        <f>IF(AND(ベース!$R$7="10-",仕様書作成!M50&lt;&gt;""),"XX",IF(AND(M50&lt;&gt;"",OR(OR(M13=3,M13=5,M13="A",M13="B",M13="C"),M16&lt;&gt;"")),"X",""))</f>
        <v/>
      </c>
      <c r="N51" s="125" t="str">
        <f>IF(AND(ベース!$R$7="10-",仕様書作成!N50&lt;&gt;""),"XX",IF(AND(N50&lt;&gt;"",OR(OR(N13=3,N13=5,N13="A",N13="B",N13="C"),N16&lt;&gt;"")),"X",""))</f>
        <v/>
      </c>
      <c r="O51" s="125" t="str">
        <f>IF(AND(ベース!$R$7="10-",仕様書作成!O50&lt;&gt;""),"XX",IF(AND(O50&lt;&gt;"",OR(OR(O13=3,O13=5,O13="A",O13="B",O13="C"),O16&lt;&gt;"")),"X",""))</f>
        <v/>
      </c>
      <c r="P51" s="125" t="str">
        <f>IF(AND(ベース!$R$7="10-",仕様書作成!P50&lt;&gt;""),"XX",IF(AND(P50&lt;&gt;"",OR(OR(P13=3,P13=5,P13="A",P13="B",P13="C"),P16&lt;&gt;"")),"X",""))</f>
        <v/>
      </c>
      <c r="Q51" s="125" t="str">
        <f>IF(AND(ベース!$R$7="10-",仕様書作成!Q50&lt;&gt;""),"XX",IF(AND(Q50&lt;&gt;"",OR(OR(Q13=3,Q13=5,Q13="A",Q13="B",Q13="C"),Q16&lt;&gt;"")),"X",""))</f>
        <v/>
      </c>
      <c r="R51" s="125" t="str">
        <f>IF(AND(ベース!$R$7="10-",仕様書作成!R50&lt;&gt;""),"XX",IF(AND(R50&lt;&gt;"",OR(OR(R13=3,R13=5,R13="A",R13="B",R13="C"),R16&lt;&gt;"")),"X",""))</f>
        <v/>
      </c>
      <c r="S51" s="125" t="str">
        <f>IF(AND(ベース!$R$7="10-",仕様書作成!S50&lt;&gt;""),"XX",IF(AND(S50&lt;&gt;"",OR(OR(S13=3,S13=5,S13="A",S13="B",S13="C"),S16&lt;&gt;"")),"X",""))</f>
        <v/>
      </c>
      <c r="T51" s="125" t="str">
        <f>IF(AND(ベース!$R$7="10-",仕様書作成!T50&lt;&gt;""),"XX",IF(AND(T50&lt;&gt;"",OR(OR(T13=3,T13=5,T13="A",T13="B",T13="C"),T16&lt;&gt;"")),"X",""))</f>
        <v/>
      </c>
      <c r="U51" s="125" t="str">
        <f>IF(AND(ベース!$R$7="10-",仕様書作成!U50&lt;&gt;""),"XX",IF(AND(U50&lt;&gt;"",OR(OR(U13=3,U13=5,U13="A",U13="B",U13="C"),U16&lt;&gt;"")),"X",""))</f>
        <v/>
      </c>
      <c r="V51" s="125" t="str">
        <f>IF(AND(ベース!$R$7="10-",仕様書作成!V50&lt;&gt;""),"XX",IF(AND(V50&lt;&gt;"",OR(OR(V13=3,V13=5,V13="A",V13="B",V13="C"),V16&lt;&gt;"")),"X",""))</f>
        <v/>
      </c>
      <c r="W51" s="125"/>
      <c r="X51" s="125"/>
      <c r="Y51" s="125"/>
      <c r="Z51" s="125"/>
      <c r="AA51" s="125"/>
      <c r="AB51" s="125"/>
      <c r="AC51" s="125"/>
      <c r="AD51" s="125"/>
      <c r="AE51" s="125"/>
      <c r="AF51" s="125"/>
      <c r="AG51" s="125"/>
      <c r="AH51" s="125"/>
      <c r="AI51" s="694"/>
      <c r="AJ51" s="519" t="str">
        <f>IF(COUNTIF(K51:AH51,"XX")&gt;0,$BD$51,IF(COUNTIF(K51:AH51,"X")&gt;0,$BC$51,""))</f>
        <v/>
      </c>
      <c r="AK51" s="520"/>
      <c r="AL51" s="520"/>
      <c r="AM51" s="520"/>
      <c r="AN51" s="520"/>
      <c r="AO51" s="651"/>
      <c r="AP51" s="281"/>
      <c r="AQ51" s="97"/>
      <c r="AR51" s="97"/>
      <c r="AS51" s="97"/>
      <c r="AT51" s="97"/>
      <c r="BB51" s="307" t="s">
        <v>876</v>
      </c>
      <c r="BC51" s="307" t="s">
        <v>420</v>
      </c>
      <c r="BD51" s="307" t="s">
        <v>384</v>
      </c>
      <c r="CJ51" s="11" t="s">
        <v>879</v>
      </c>
      <c r="CK51" s="308"/>
      <c r="CL51" s="308"/>
      <c r="CM51" s="308" t="str">
        <f t="shared" si="21"/>
        <v/>
      </c>
      <c r="CN51" s="308"/>
      <c r="CO51" s="308"/>
      <c r="CP51" s="308"/>
      <c r="CQ51" s="308"/>
    </row>
    <row r="52" spans="2:95" ht="12" customHeight="1" x14ac:dyDescent="0.15">
      <c r="B52" s="610"/>
      <c r="C52" s="516" t="str">
        <f>IF(COUNTIF(K52:AH52,"X")&gt;0,$BB$52,IF(COUNTIF(K52:AH52,"XX")&gt;0,$BD$52,IF(COUNTIF(K52:AH52,"XXX")&gt;0,$BF$52,"")))</f>
        <v/>
      </c>
      <c r="D52" s="517"/>
      <c r="E52" s="517"/>
      <c r="F52" s="517"/>
      <c r="G52" s="517"/>
      <c r="H52" s="517"/>
      <c r="I52" s="518"/>
      <c r="J52" s="313"/>
      <c r="K52" s="119" t="str">
        <f>IF(AND(OR(K48="O",K50="O"),OR(K38&lt;&gt;"",K44&lt;&gt;"",K53="O")),"XXX",
IF(AND(K53="O",OR(AND(K37&lt;&gt;"",K43&lt;&gt;""),K38&lt;&gt;"",K40&lt;&gt;"",K44&lt;&gt;"",K46&lt;&gt;"",K48&lt;&gt;"",K50&lt;&gt;"")),"XXX",
IF(COUNTA(K37:K38,K40,K43:K44,K46,K48,K50,K53)&gt;3,"XXX",
IF(K32="O","",
IF(AND(OR(バルブ!$R$22="B",バルブ!$R$22="H"),K48="",COUNTA(K37:K38,K40,K43:K44,K46,K50,K53)&gt;0),"X","")))))</f>
        <v/>
      </c>
      <c r="L52" s="119" t="str">
        <f>IF(AND(OR(L48="O",L50="O"),OR(L38&lt;&gt;"",L44&lt;&gt;"",L53="O")),"XXX",
IF(AND(L53="O",OR(AND(L37&lt;&gt;"",L43&lt;&gt;""),L38&lt;&gt;"",L40&lt;&gt;"",L44&lt;&gt;"",L46&lt;&gt;"",L48&lt;&gt;"",L50&lt;&gt;"")),"XXX",
IF(COUNTA(L37:L38,L40,L43:L44,L46,L48,L50,L53)&gt;3,"XXX",
IF(L32="O","",
IF(AND(OR(バルブ!$R$22="B",バルブ!$R$22="H"),L48="",COUNTA(L37:L38,L40,L43:L44,L46,L50,L53)&gt;0),"X","")))))</f>
        <v/>
      </c>
      <c r="M52" s="119" t="str">
        <f>IF(AND(OR(M48="O",M50="O"),OR(M38&lt;&gt;"",M44&lt;&gt;"",M53="O")),"XXX",
IF(AND(M53="O",OR(AND(M37&lt;&gt;"",M43&lt;&gt;""),M38&lt;&gt;"",M40&lt;&gt;"",M44&lt;&gt;"",M46&lt;&gt;"",M48&lt;&gt;"",M50&lt;&gt;"")),"XXX",
IF(COUNTA(M37:M38,M40,M43:M44,M46,M48,M50,M53)&gt;3,"XXX",
IF(M32="O","",
IF(AND(OR(バルブ!$R$22="B",バルブ!$R$22="H"),M48="",COUNTA(M37:M38,M40,M43:M44,M46,M50,M53)&gt;0),"X","")))))</f>
        <v/>
      </c>
      <c r="N52" s="119" t="str">
        <f>IF(AND(OR(N48="O",N50="O"),OR(N38&lt;&gt;"",N44&lt;&gt;"",N53="O")),"XXX",
IF(AND(N53="O",OR(AND(N37&lt;&gt;"",N43&lt;&gt;""),N38&lt;&gt;"",N40&lt;&gt;"",N44&lt;&gt;"",N46&lt;&gt;"",N48&lt;&gt;"",N50&lt;&gt;"")),"XXX",
IF(COUNTA(N37:N38,N40,N43:N44,N46,N48,N50,N53)&gt;3,"XXX",
IF(N32="O","",
IF(AND(OR(バルブ!$R$22="B",バルブ!$R$22="H"),N48="",COUNTA(N37:N38,N40,N43:N44,N46,N50,N53)&gt;0),"X","")))))</f>
        <v/>
      </c>
      <c r="O52" s="119" t="str">
        <f>IF(AND(OR(O48="O",O50="O"),OR(O38&lt;&gt;"",O44&lt;&gt;"",O53="O")),"XXX",
IF(AND(O53="O",OR(AND(O37&lt;&gt;"",O43&lt;&gt;""),O38&lt;&gt;"",O40&lt;&gt;"",O44&lt;&gt;"",O46&lt;&gt;"",O48&lt;&gt;"",O50&lt;&gt;"")),"XXX",
IF(COUNTA(O37:O38,O40,O43:O44,O46,O48,O50,O53)&gt;3,"XXX",
IF(O32="O","",
IF(AND(OR(バルブ!$R$22="B",バルブ!$R$22="H"),O48="",COUNTA(O37:O38,O40,O43:O44,O46,O50,O53)&gt;0),"X","")))))</f>
        <v/>
      </c>
      <c r="P52" s="119" t="str">
        <f>IF(AND(OR(P48="O",P50="O"),OR(P38&lt;&gt;"",P44&lt;&gt;"",P53="O")),"XXX",
IF(AND(P53="O",OR(AND(P37&lt;&gt;"",P43&lt;&gt;""),P38&lt;&gt;"",P40&lt;&gt;"",P44&lt;&gt;"",P46&lt;&gt;"",P48&lt;&gt;"",P50&lt;&gt;"")),"XXX",
IF(COUNTA(P37:P38,P40,P43:P44,P46,P48,P50,P53)&gt;3,"XXX",
IF(P32="O","",
IF(AND(OR(バルブ!$R$22="B",バルブ!$R$22="H"),P48="",COUNTA(P37:P38,P40,P43:P44,P46,P50,P53)&gt;0),"X","")))))</f>
        <v/>
      </c>
      <c r="Q52" s="119" t="str">
        <f>IF(AND(OR(Q48="O",Q50="O"),OR(Q38&lt;&gt;"",Q44&lt;&gt;"",Q53="O")),"XXX",
IF(AND(Q53="O",OR(AND(Q37&lt;&gt;"",Q43&lt;&gt;""),Q38&lt;&gt;"",Q40&lt;&gt;"",Q44&lt;&gt;"",Q46&lt;&gt;"",Q48&lt;&gt;"",Q50&lt;&gt;"")),"XXX",
IF(COUNTA(Q37:Q38,Q40,Q43:Q44,Q46,Q48,Q50,Q53)&gt;3,"XXX",
IF(Q32="O","",
IF(AND(OR(バルブ!$R$22="B",バルブ!$R$22="H"),Q48="",COUNTA(Q37:Q38,Q40,Q43:Q44,Q46,Q50,Q53)&gt;0),"X","")))))</f>
        <v/>
      </c>
      <c r="R52" s="119" t="str">
        <f>IF(AND(OR(R48="O",R50="O"),OR(R38&lt;&gt;"",R44&lt;&gt;"",R53="O")),"XXX",
IF(AND(R53="O",OR(AND(R37&lt;&gt;"",R43&lt;&gt;""),R38&lt;&gt;"",R40&lt;&gt;"",R44&lt;&gt;"",R46&lt;&gt;"",R48&lt;&gt;"",R50&lt;&gt;"")),"XXX",
IF(COUNTA(R37:R38,R40,R43:R44,R46,R48,R50,R53)&gt;3,"XXX",
IF(R32="O","",
IF(AND(OR(バルブ!$R$22="B",バルブ!$R$22="H"),R48="",COUNTA(R37:R38,R40,R43:R44,R46,R50,R53)&gt;0),"X","")))))</f>
        <v/>
      </c>
      <c r="S52" s="119" t="str">
        <f>IF(AND(OR(S48="O",S50="O"),OR(S38&lt;&gt;"",S44&lt;&gt;"",S53="O")),"XXX",
IF(AND(S53="O",OR(AND(S37&lt;&gt;"",S43&lt;&gt;""),S38&lt;&gt;"",S40&lt;&gt;"",S44&lt;&gt;"",S46&lt;&gt;"",S48&lt;&gt;"",S50&lt;&gt;"")),"XXX",
IF(COUNTA(S37:S38,S40,S43:S44,S46,S48,S50,S53)&gt;3,"XXX",
IF(S32="O","",
IF(AND(OR(バルブ!$R$22="B",バルブ!$R$22="H"),S48="",COUNTA(S37:S38,S40,S43:S44,S46,S50,S53)&gt;0),"X","")))))</f>
        <v/>
      </c>
      <c r="T52" s="119" t="str">
        <f>IF(AND(OR(T48="O",T50="O"),OR(T38&lt;&gt;"",T44&lt;&gt;"",T53="O")),"XXX",
IF(AND(T53="O",OR(AND(T37&lt;&gt;"",T43&lt;&gt;""),T38&lt;&gt;"",T40&lt;&gt;"",T44&lt;&gt;"",T46&lt;&gt;"",T48&lt;&gt;"",T50&lt;&gt;"")),"XXX",
IF(COUNTA(T37:T38,T40,T43:T44,T46,T48,T50,T53)&gt;3,"XXX",
IF(T32="O","",
IF(AND(OR(バルブ!$R$22="B",バルブ!$R$22="H"),T48="",COUNTA(T37:T38,T40,T43:T44,T46,T50,T53)&gt;0),"X","")))))</f>
        <v/>
      </c>
      <c r="U52" s="119" t="str">
        <f>IF(AND(OR(U48="O",U50="O"),OR(U38&lt;&gt;"",U44&lt;&gt;"",U53="O")),"XXX",
IF(AND(U53="O",OR(AND(U37&lt;&gt;"",U43&lt;&gt;""),U38&lt;&gt;"",U40&lt;&gt;"",U44&lt;&gt;"",U46&lt;&gt;"",U48&lt;&gt;"",U50&lt;&gt;"")),"XXX",
IF(COUNTA(U37:U38,U40,U43:U44,U46,U48,U50,U53)&gt;3,"XXX",
IF(U32="O","",
IF(AND(OR(バルブ!$R$22="B",バルブ!$R$22="H"),U48="",COUNTA(U37:U38,U40,U43:U44,U46,U50,U53)&gt;0),"X","")))))</f>
        <v/>
      </c>
      <c r="V52" s="119" t="str">
        <f>IF(AND(OR(V48="O",V50="O"),OR(V38&lt;&gt;"",V44&lt;&gt;"",V53="O")),"XXX",
IF(AND(V53="O",OR(AND(V37&lt;&gt;"",V43&lt;&gt;""),V38&lt;&gt;"",V40&lt;&gt;"",V44&lt;&gt;"",V46&lt;&gt;"",V48&lt;&gt;"",V50&lt;&gt;"")),"XXX",
IF(COUNTA(V37:V38,V40,V43:V44,V46,V48,V50,V53)&gt;3,"XXX",
IF(V32="O","",
IF(AND(OR(バルブ!$R$22="B",バルブ!$R$22="H"),V48="",COUNTA(V37:V38,V40,V43:V44,V46,V50,V53)&gt;0),"X","")))))</f>
        <v/>
      </c>
      <c r="W52" s="119" t="str">
        <f>IF(AND(OR(バルブ!$R$22="B",バルブ!$R$22="H"),COUNTA(W37:W38,W40,W43:W44,W46,W50)&gt;0),"X","")</f>
        <v/>
      </c>
      <c r="X52" s="119" t="str">
        <f>IF(AND(OR(バルブ!$R$22="B",バルブ!$R$22="H"),COUNTA(X37:X38,X40,X43:X44,X46,X50)&gt;0),"X","")</f>
        <v/>
      </c>
      <c r="Y52" s="119" t="str">
        <f>IF(AND(OR(バルブ!$R$22="B",バルブ!$R$22="H"),COUNTA(Y37:Y38,Y40,Y43:Y44,Y46,Y50)&gt;0),"X","")</f>
        <v/>
      </c>
      <c r="Z52" s="119" t="str">
        <f>IF(AND(OR(バルブ!$R$22="B",バルブ!$R$22="H"),COUNTA(Z37:Z38,Z40,Z43:Z44,Z46,Z50)&gt;0),"X","")</f>
        <v/>
      </c>
      <c r="AA52" s="119" t="str">
        <f>IF(AND(OR(バルブ!$R$22="B",バルブ!$R$22="H"),COUNTA(AA37:AA38,AA40,AA43:AA44,AA46,AA50)&gt;0),"X","")</f>
        <v/>
      </c>
      <c r="AB52" s="119" t="str">
        <f>IF(AND(OR(バルブ!$R$22="B",バルブ!$R$22="H"),COUNTA(AB37:AB38,AB40,AB43:AB44,AB46,AB50)&gt;0),"X","")</f>
        <v/>
      </c>
      <c r="AC52" s="119" t="str">
        <f>IF(AND(OR(バルブ!$R$22="B",バルブ!$R$22="H"),COUNTA(AC37:AC38,AC40,AC43:AC44,AC46,AC50)&gt;0),"X","")</f>
        <v/>
      </c>
      <c r="AD52" s="119" t="str">
        <f>IF(AND(OR(バルブ!$R$22="B",バルブ!$R$22="H"),COUNTA(AD37:AD38,AD40,AD43:AD44,AD46,AD50)&gt;0),"X","")</f>
        <v/>
      </c>
      <c r="AE52" s="119" t="str">
        <f>IF(AND(OR(バルブ!$R$22="B",バルブ!$R$22="H"),COUNTA(AE37:AE38,AE40,AE43:AE44,AE46,AE50)&gt;0),"X","")</f>
        <v/>
      </c>
      <c r="AF52" s="119" t="str">
        <f>IF(AND(OR(バルブ!$R$22="B",バルブ!$R$22="H"),COUNTA(AF37:AF38,AF40,AF43:AF44,AF46,AF50)&gt;0),"X","")</f>
        <v/>
      </c>
      <c r="AG52" s="119" t="str">
        <f>IF(AND(OR(バルブ!$R$22="B",バルブ!$R$22="H"),COUNTA(AG37:AG38,AG40,AG43:AG44,AG46,AG50)&gt;0),"X","")</f>
        <v/>
      </c>
      <c r="AH52" s="119" t="str">
        <f>IF(AND(OR(バルブ!$R$22="B",バルブ!$R$22="H"),COUNTA(AH37:AH38,AH40,AH43:AH44,AH46,AH50)&gt;0),"X","")</f>
        <v/>
      </c>
      <c r="AI52" s="313"/>
      <c r="AJ52" s="483" t="str">
        <f>IF(COUNTIF(K52:AH52,"X")&gt;0,$BC$52,"")</f>
        <v/>
      </c>
      <c r="AK52" s="484"/>
      <c r="AL52" s="484"/>
      <c r="AM52" s="484"/>
      <c r="AN52" s="484"/>
      <c r="AO52" s="485"/>
      <c r="AP52" s="282"/>
      <c r="AQ52" s="97"/>
      <c r="AR52" s="97"/>
      <c r="AS52" s="97"/>
      <c r="AT52" s="97"/>
      <c r="BB52" s="307" t="s">
        <v>337</v>
      </c>
      <c r="BC52" s="307" t="s">
        <v>880</v>
      </c>
      <c r="BD52" s="307" t="s">
        <v>941</v>
      </c>
      <c r="BE52" s="307" t="s">
        <v>942</v>
      </c>
      <c r="BF52" s="307" t="s">
        <v>943</v>
      </c>
      <c r="CJ52" s="11" t="s">
        <v>881</v>
      </c>
      <c r="CK52" s="308"/>
      <c r="CL52" s="308"/>
      <c r="CM52" s="308" t="str">
        <f t="shared" si="21"/>
        <v/>
      </c>
      <c r="CN52" s="308"/>
      <c r="CO52" s="308"/>
      <c r="CP52" s="308"/>
      <c r="CQ52" s="308"/>
    </row>
    <row r="53" spans="2:95" ht="15" customHeight="1" x14ac:dyDescent="0.15">
      <c r="B53" s="610"/>
      <c r="C53" s="498" t="s">
        <v>665</v>
      </c>
      <c r="D53" s="736"/>
      <c r="E53" s="736"/>
      <c r="F53" s="736"/>
      <c r="G53" s="736"/>
      <c r="H53" s="736"/>
      <c r="I53" s="737"/>
      <c r="J53" s="339"/>
      <c r="K53" s="340"/>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2"/>
      <c r="AI53" s="339"/>
      <c r="AJ53" s="582" t="s">
        <v>666</v>
      </c>
      <c r="AK53" s="676"/>
      <c r="AL53" s="676"/>
      <c r="AM53" s="676"/>
      <c r="AN53" s="676"/>
      <c r="AO53" s="677"/>
      <c r="AP53" s="343"/>
      <c r="AQ53" s="97"/>
      <c r="AR53" s="97"/>
      <c r="AS53" s="97"/>
      <c r="AT53" s="97"/>
      <c r="BQ53" s="361" t="s">
        <v>321</v>
      </c>
      <c r="CJ53" s="11" t="s">
        <v>882</v>
      </c>
      <c r="CK53" s="308"/>
      <c r="CL53" s="308"/>
      <c r="CM53" s="308" t="str">
        <f t="shared" si="21"/>
        <v/>
      </c>
      <c r="CN53" s="308"/>
      <c r="CO53" s="308"/>
      <c r="CP53" s="308"/>
      <c r="CQ53" s="308"/>
    </row>
    <row r="54" spans="2:95" ht="15" customHeight="1" x14ac:dyDescent="0.15">
      <c r="B54" s="610"/>
      <c r="C54" s="661" t="str">
        <f>IF(COUNTIF(K53:AH53,"O")&gt;0,BB54,"")</f>
        <v/>
      </c>
      <c r="D54" s="678"/>
      <c r="E54" s="678"/>
      <c r="F54" s="678"/>
      <c r="G54" s="678"/>
      <c r="H54" s="678"/>
      <c r="I54" s="679"/>
      <c r="J54" s="313"/>
      <c r="K54" s="314"/>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6"/>
      <c r="AI54" s="313"/>
      <c r="AJ54" s="648"/>
      <c r="AK54" s="688"/>
      <c r="AL54" s="688"/>
      <c r="AM54" s="688"/>
      <c r="AN54" s="688"/>
      <c r="AO54" s="689"/>
      <c r="AP54" s="281"/>
      <c r="AQ54" s="97"/>
      <c r="AR54" s="97"/>
      <c r="AS54" s="97"/>
      <c r="AT54" s="97"/>
      <c r="BB54" s="307" t="s">
        <v>667</v>
      </c>
      <c r="BQ54" s="361" t="s">
        <v>883</v>
      </c>
      <c r="BR54" s="384" t="s">
        <v>884</v>
      </c>
      <c r="BS54" s="361" t="s">
        <v>885</v>
      </c>
      <c r="BV54" s="384"/>
      <c r="CJ54" s="11" t="s">
        <v>886</v>
      </c>
      <c r="CK54" s="308"/>
      <c r="CL54" s="308"/>
      <c r="CM54" s="308" t="str">
        <f t="shared" si="21"/>
        <v/>
      </c>
      <c r="CN54" s="308"/>
      <c r="CO54" s="308"/>
      <c r="CP54" s="308"/>
      <c r="CQ54" s="308"/>
    </row>
    <row r="55" spans="2:95" ht="12" customHeight="1" x14ac:dyDescent="0.15">
      <c r="B55" s="610"/>
      <c r="C55" s="504"/>
      <c r="D55" s="686"/>
      <c r="E55" s="686"/>
      <c r="F55" s="686"/>
      <c r="G55" s="686"/>
      <c r="H55" s="686"/>
      <c r="I55" s="687"/>
      <c r="J55" s="317"/>
      <c r="K55" s="318" t="str">
        <f>IF(AND(K53&lt;&gt;"",K58&lt;&gt;"X"),$BB$56,"")</f>
        <v/>
      </c>
      <c r="L55" s="319" t="str">
        <f t="shared" ref="L55:V55" si="22">IF(AND(L53&lt;&gt;"",L58&lt;&gt;"X"),$BB$56,"")</f>
        <v/>
      </c>
      <c r="M55" s="319" t="str">
        <f t="shared" si="22"/>
        <v/>
      </c>
      <c r="N55" s="319" t="str">
        <f t="shared" si="22"/>
        <v/>
      </c>
      <c r="O55" s="319" t="str">
        <f t="shared" si="22"/>
        <v/>
      </c>
      <c r="P55" s="319" t="str">
        <f t="shared" si="22"/>
        <v/>
      </c>
      <c r="Q55" s="319" t="str">
        <f t="shared" si="22"/>
        <v/>
      </c>
      <c r="R55" s="319" t="str">
        <f t="shared" si="22"/>
        <v/>
      </c>
      <c r="S55" s="319" t="str">
        <f t="shared" si="22"/>
        <v/>
      </c>
      <c r="T55" s="319" t="str">
        <f t="shared" si="22"/>
        <v/>
      </c>
      <c r="U55" s="319" t="str">
        <f t="shared" si="22"/>
        <v/>
      </c>
      <c r="V55" s="319" t="str">
        <f t="shared" si="22"/>
        <v/>
      </c>
      <c r="W55" s="319"/>
      <c r="X55" s="319"/>
      <c r="Y55" s="319"/>
      <c r="Z55" s="319"/>
      <c r="AA55" s="319"/>
      <c r="AB55" s="319"/>
      <c r="AC55" s="319"/>
      <c r="AD55" s="319"/>
      <c r="AE55" s="319"/>
      <c r="AF55" s="319"/>
      <c r="AG55" s="319"/>
      <c r="AH55" s="320"/>
      <c r="AI55" s="317"/>
      <c r="AJ55" s="696"/>
      <c r="AK55" s="683"/>
      <c r="AL55" s="683"/>
      <c r="AM55" s="683"/>
      <c r="AN55" s="683"/>
      <c r="AO55" s="684"/>
      <c r="AP55" s="321"/>
      <c r="AQ55" s="97"/>
      <c r="AR55" s="97"/>
      <c r="AS55" s="97"/>
      <c r="AT55" s="97"/>
      <c r="BB55" s="307" t="s">
        <v>668</v>
      </c>
      <c r="BR55" s="384"/>
      <c r="BV55" s="384"/>
      <c r="CJ55" s="11" t="s">
        <v>887</v>
      </c>
      <c r="CK55" s="308"/>
      <c r="CL55" s="308"/>
      <c r="CM55" s="308" t="str">
        <f t="shared" si="21"/>
        <v/>
      </c>
      <c r="CN55" s="308"/>
      <c r="CO55" s="308"/>
      <c r="CP55" s="308"/>
      <c r="CQ55" s="308"/>
    </row>
    <row r="56" spans="2:95" ht="15" customHeight="1" x14ac:dyDescent="0.15">
      <c r="B56" s="610"/>
      <c r="C56" s="680" t="str">
        <f>IF(COUNTIF(K53:AH53,"O")&gt;0,BC56,"")</f>
        <v/>
      </c>
      <c r="D56" s="681"/>
      <c r="E56" s="681"/>
      <c r="F56" s="681"/>
      <c r="G56" s="681"/>
      <c r="H56" s="681"/>
      <c r="I56" s="682"/>
      <c r="J56" s="313"/>
      <c r="K56" s="314"/>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22"/>
      <c r="AI56" s="313"/>
      <c r="AJ56" s="648"/>
      <c r="AK56" s="688"/>
      <c r="AL56" s="688"/>
      <c r="AM56" s="688"/>
      <c r="AN56" s="688"/>
      <c r="AO56" s="689"/>
      <c r="AP56" s="281"/>
      <c r="AQ56" s="97"/>
      <c r="AR56" s="97"/>
      <c r="AS56" s="97"/>
      <c r="AT56" s="97"/>
      <c r="BB56" s="11" t="s">
        <v>669</v>
      </c>
      <c r="BC56" s="98" t="s">
        <v>670</v>
      </c>
      <c r="BD56"/>
      <c r="BE56"/>
      <c r="BF56"/>
      <c r="BG56"/>
      <c r="BH56"/>
      <c r="BI56"/>
      <c r="BQ56" s="361" t="s">
        <v>888</v>
      </c>
      <c r="BR56" s="361" t="s">
        <v>889</v>
      </c>
      <c r="BS56" s="361" t="s">
        <v>890</v>
      </c>
      <c r="CI56" s="361">
        <v>9</v>
      </c>
      <c r="CJ56" s="11" t="s">
        <v>891</v>
      </c>
      <c r="CK56" s="308"/>
      <c r="CL56" s="308"/>
      <c r="CM56" s="308" t="str">
        <f t="shared" si="21"/>
        <v/>
      </c>
      <c r="CN56" s="308"/>
      <c r="CO56" s="308"/>
      <c r="CP56" s="308"/>
      <c r="CQ56" s="308"/>
    </row>
    <row r="57" spans="2:95" ht="12" customHeight="1" x14ac:dyDescent="0.15">
      <c r="B57" s="610"/>
      <c r="C57" s="504"/>
      <c r="D57" s="686"/>
      <c r="E57" s="686"/>
      <c r="F57" s="686"/>
      <c r="G57" s="686"/>
      <c r="H57" s="686"/>
      <c r="I57" s="687"/>
      <c r="J57" s="317"/>
      <c r="K57" s="318" t="str">
        <f>IF(AND(K53&lt;&gt;"",K58&lt;&gt;"X"),$BC$57,"")</f>
        <v/>
      </c>
      <c r="L57" s="319" t="str">
        <f t="shared" ref="L57:V57" si="23">IF(AND(L53&lt;&gt;"",L58&lt;&gt;"X"),$BC$57,"")</f>
        <v/>
      </c>
      <c r="M57" s="319" t="str">
        <f t="shared" si="23"/>
        <v/>
      </c>
      <c r="N57" s="319" t="str">
        <f t="shared" si="23"/>
        <v/>
      </c>
      <c r="O57" s="319" t="str">
        <f t="shared" si="23"/>
        <v/>
      </c>
      <c r="P57" s="319" t="str">
        <f t="shared" si="23"/>
        <v/>
      </c>
      <c r="Q57" s="319" t="str">
        <f t="shared" si="23"/>
        <v/>
      </c>
      <c r="R57" s="319" t="str">
        <f t="shared" si="23"/>
        <v/>
      </c>
      <c r="S57" s="319" t="str">
        <f t="shared" si="23"/>
        <v/>
      </c>
      <c r="T57" s="319" t="str">
        <f t="shared" si="23"/>
        <v/>
      </c>
      <c r="U57" s="319" t="str">
        <f t="shared" si="23"/>
        <v/>
      </c>
      <c r="V57" s="319" t="str">
        <f t="shared" si="23"/>
        <v/>
      </c>
      <c r="W57" s="319"/>
      <c r="X57" s="319"/>
      <c r="Y57" s="319"/>
      <c r="Z57" s="319"/>
      <c r="AA57" s="319"/>
      <c r="AB57" s="319"/>
      <c r="AC57" s="319"/>
      <c r="AD57" s="319"/>
      <c r="AE57" s="319"/>
      <c r="AF57" s="319"/>
      <c r="AG57" s="319"/>
      <c r="AH57" s="320"/>
      <c r="AI57" s="317"/>
      <c r="AJ57" s="696"/>
      <c r="AK57" s="686"/>
      <c r="AL57" s="686"/>
      <c r="AM57" s="686"/>
      <c r="AN57" s="686"/>
      <c r="AO57" s="740"/>
      <c r="AP57" s="321"/>
      <c r="AQ57" s="97"/>
      <c r="AR57" s="97"/>
      <c r="AS57" s="97"/>
      <c r="AT57" s="97"/>
      <c r="BB57" s="307" t="s">
        <v>671</v>
      </c>
      <c r="BC57" s="11" t="s">
        <v>669</v>
      </c>
      <c r="CI57" s="361">
        <v>10</v>
      </c>
      <c r="CJ57" s="11" t="s">
        <v>502</v>
      </c>
      <c r="CK57" s="308"/>
      <c r="CL57" s="308"/>
      <c r="CM57" s="308" t="str">
        <f t="shared" si="21"/>
        <v/>
      </c>
      <c r="CN57" s="308"/>
      <c r="CO57" s="308"/>
      <c r="CP57" s="308"/>
      <c r="CQ57" s="308"/>
    </row>
    <row r="58" spans="2:95" ht="12" customHeight="1" x14ac:dyDescent="0.15">
      <c r="B58" s="610"/>
      <c r="C58" s="501" t="str">
        <f>IF(COUNTIF(K58:AH58,"XX")&gt;0,$BB$58,IF(COUNTIF(K58:AH58,"XXX")&gt;0,$BC$58,IF(COUNTIF(K58:AH58,"X")&gt;0,$BD$58,"")))</f>
        <v/>
      </c>
      <c r="D58" s="700"/>
      <c r="E58" s="700"/>
      <c r="F58" s="700"/>
      <c r="G58" s="700"/>
      <c r="H58" s="700"/>
      <c r="I58" s="701"/>
      <c r="J58" s="275"/>
      <c r="K58" s="323" t="str">
        <f>IF(OR(AND(K53="O",K32="O"),AND(バルブ!$R$7="10-",K53="O")),"X",IF(AND(K53="O",OR(K54="",K56="")),"XX",IF(AND(OR(K13=3,K13=5,K13="A",K13="B",K13="C"),OR(K56="A1",K56="B1")),"XXX","")))</f>
        <v/>
      </c>
      <c r="L58" s="324" t="str">
        <f>IF(OR(AND(L53="O",L32="O"),AND(バルブ!$R$7="10-",L53="O")),"X",IF(AND(L53="O",OR(L54="",L56="")),"XX",IF(AND(OR(L13=3,L13=5,L13="A",L13="B",L13="C"),OR(L56="A1",L56="B1")),"XXX","")))</f>
        <v/>
      </c>
      <c r="M58" s="324" t="str">
        <f>IF(OR(AND(M53="O",M32="O"),AND(バルブ!$R$7="10-",M53="O")),"X",IF(AND(M53="O",OR(M54="",M56="")),"XX",IF(AND(OR(M13=3,M13=5,M13="A",M13="B",M13="C"),OR(M56="A1",M56="B1")),"XXX","")))</f>
        <v/>
      </c>
      <c r="N58" s="324" t="str">
        <f>IF(OR(AND(N53="O",N32="O"),AND(バルブ!$R$7="10-",N53="O")),"X",IF(AND(N53="O",OR(N54="",N56="")),"XX",IF(AND(OR(N13=3,N13=5,N13="A",N13="B",N13="C"),OR(N56="A1",N56="B1")),"XXX","")))</f>
        <v/>
      </c>
      <c r="O58" s="324" t="str">
        <f>IF(OR(AND(O53="O",O32="O"),AND(バルブ!$R$7="10-",O53="O")),"X",IF(AND(O53="O",OR(O54="",O56="")),"XX",IF(AND(OR(O13=3,O13=5,O13="A",O13="B",O13="C"),OR(O56="A1",O56="B1")),"XXX","")))</f>
        <v/>
      </c>
      <c r="P58" s="324" t="str">
        <f>IF(OR(AND(P53="O",P32="O"),AND(バルブ!$R$7="10-",P53="O")),"X",IF(AND(P53="O",OR(P54="",P56="")),"XX",IF(AND(OR(P13=3,P13=5,P13="A",P13="B",P13="C"),OR(P56="A1",P56="B1")),"XXX","")))</f>
        <v/>
      </c>
      <c r="Q58" s="324" t="str">
        <f>IF(OR(AND(Q53="O",Q32="O"),AND(バルブ!$R$7="10-",Q53="O")),"X",IF(AND(Q53="O",OR(Q54="",Q56="")),"XX",IF(AND(OR(Q13=3,Q13=5,Q13="A",Q13="B",Q13="C"),OR(Q56="A1",Q56="B1")),"XXX","")))</f>
        <v/>
      </c>
      <c r="R58" s="324" t="str">
        <f>IF(OR(AND(R53="O",R32="O"),AND(バルブ!$R$7="10-",R53="O")),"X",IF(AND(R53="O",OR(R54="",R56="")),"XX",IF(AND(OR(R13=3,R13=5,R13="A",R13="B",R13="C"),OR(R56="A1",R56="B1")),"XXX","")))</f>
        <v/>
      </c>
      <c r="S58" s="324" t="str">
        <f>IF(OR(AND(S53="O",S32="O"),AND(バルブ!$R$7="10-",S53="O")),"X",IF(AND(S53="O",OR(S54="",S56="")),"XX",IF(AND(OR(S13=3,S13=5,S13="A",S13="B",S13="C"),OR(S56="A1",S56="B1")),"XXX","")))</f>
        <v/>
      </c>
      <c r="T58" s="324" t="str">
        <f>IF(OR(AND(T53="O",T32="O"),AND(バルブ!$R$7="10-",T53="O")),"X",IF(AND(T53="O",OR(T54="",T56="")),"XX",IF(AND(OR(T13=3,T13=5,T13="A",T13="B",T13="C"),OR(T56="A1",T56="B1")),"XXX","")))</f>
        <v/>
      </c>
      <c r="U58" s="324" t="str">
        <f>IF(OR(AND(U53="O",U32="O"),AND(バルブ!$R$7="10-",U53="O")),"X",IF(AND(U53="O",OR(U54="",U56="")),"XX",IF(AND(OR(U13=3,U13=5,U13="A",U13="B",U13="C"),OR(U56="A1",U56="B1")),"XXX","")))</f>
        <v/>
      </c>
      <c r="V58" s="324" t="str">
        <f>IF(OR(AND(V53="O",V32="O"),AND(バルブ!$R$7="10-",V53="O")),"X",IF(AND(V53="O",OR(V54="",V56="")),"XX",IF(AND(OR(V13=3,V13=5,V13="A",V13="B",V13="C"),OR(V56="A1",V56="B1")),"XXX","")))</f>
        <v/>
      </c>
      <c r="W58" s="324"/>
      <c r="X58" s="324"/>
      <c r="Y58" s="324"/>
      <c r="Z58" s="324"/>
      <c r="AA58" s="324"/>
      <c r="AB58" s="324"/>
      <c r="AC58" s="324"/>
      <c r="AD58" s="324"/>
      <c r="AE58" s="324"/>
      <c r="AF58" s="324"/>
      <c r="AG58" s="324"/>
      <c r="AH58" s="325"/>
      <c r="AI58" s="313"/>
      <c r="AJ58" s="673"/>
      <c r="AK58" s="674"/>
      <c r="AL58" s="674"/>
      <c r="AM58" s="674"/>
      <c r="AN58" s="674"/>
      <c r="AO58" s="675"/>
      <c r="AP58" s="326"/>
      <c r="AQ58" s="97"/>
      <c r="AR58" s="97"/>
      <c r="AS58" s="97"/>
      <c r="AT58" s="97"/>
      <c r="BB58" s="307" t="s">
        <v>672</v>
      </c>
      <c r="BC58" s="307" t="s">
        <v>673</v>
      </c>
      <c r="BD58" s="307" t="s">
        <v>674</v>
      </c>
      <c r="CI58" s="361">
        <v>11</v>
      </c>
      <c r="CJ58" s="11" t="s">
        <v>503</v>
      </c>
      <c r="CK58" s="308"/>
      <c r="CL58" s="308"/>
      <c r="CM58" s="308" t="str">
        <f t="shared" si="21"/>
        <v/>
      </c>
      <c r="CN58" s="308"/>
      <c r="CO58" s="308"/>
      <c r="CP58" s="308"/>
      <c r="CQ58" s="308"/>
    </row>
    <row r="59" spans="2:95" ht="12" customHeight="1" x14ac:dyDescent="0.15">
      <c r="B59" s="610"/>
      <c r="C59" s="476" t="str">
        <f>C52</f>
        <v/>
      </c>
      <c r="D59" s="477"/>
      <c r="E59" s="477"/>
      <c r="F59" s="477"/>
      <c r="G59" s="477"/>
      <c r="H59" s="477"/>
      <c r="I59" s="695"/>
      <c r="J59" s="332"/>
      <c r="K59" s="333" t="str">
        <f>K52</f>
        <v/>
      </c>
      <c r="L59" s="333" t="str">
        <f t="shared" ref="L59:V59" si="24">L52</f>
        <v/>
      </c>
      <c r="M59" s="333" t="str">
        <f t="shared" si="24"/>
        <v/>
      </c>
      <c r="N59" s="333" t="str">
        <f t="shared" si="24"/>
        <v/>
      </c>
      <c r="O59" s="333" t="str">
        <f t="shared" si="24"/>
        <v/>
      </c>
      <c r="P59" s="333" t="str">
        <f t="shared" si="24"/>
        <v/>
      </c>
      <c r="Q59" s="333" t="str">
        <f t="shared" si="24"/>
        <v/>
      </c>
      <c r="R59" s="333" t="str">
        <f t="shared" si="24"/>
        <v/>
      </c>
      <c r="S59" s="333" t="str">
        <f t="shared" si="24"/>
        <v/>
      </c>
      <c r="T59" s="333" t="str">
        <f t="shared" si="24"/>
        <v/>
      </c>
      <c r="U59" s="333" t="str">
        <f t="shared" si="24"/>
        <v/>
      </c>
      <c r="V59" s="333" t="str">
        <f t="shared" si="24"/>
        <v/>
      </c>
      <c r="W59" s="334"/>
      <c r="X59" s="334"/>
      <c r="Y59" s="334"/>
      <c r="Z59" s="334"/>
      <c r="AA59" s="335"/>
      <c r="AB59" s="335"/>
      <c r="AC59" s="335"/>
      <c r="AD59" s="335"/>
      <c r="AE59" s="335"/>
      <c r="AF59" s="335"/>
      <c r="AG59" s="335"/>
      <c r="AH59" s="335"/>
      <c r="AI59" s="332"/>
      <c r="AJ59" s="476" t="str">
        <f>AJ52</f>
        <v/>
      </c>
      <c r="AK59" s="477"/>
      <c r="AL59" s="477"/>
      <c r="AM59" s="477"/>
      <c r="AN59" s="477"/>
      <c r="AO59" s="478"/>
      <c r="AP59" s="336"/>
      <c r="AQ59" s="97"/>
      <c r="AR59" s="97"/>
      <c r="AS59" s="97"/>
      <c r="AT59" s="97"/>
      <c r="CJ59" s="11"/>
      <c r="CK59" s="308"/>
      <c r="CL59" s="308"/>
      <c r="CM59" s="308"/>
      <c r="CN59" s="308"/>
      <c r="CO59" s="308"/>
      <c r="CP59" s="308"/>
      <c r="CQ59" s="308"/>
    </row>
    <row r="60" spans="2:95" ht="15" hidden="1" customHeight="1" x14ac:dyDescent="0.15">
      <c r="B60" s="610"/>
      <c r="C60" s="504" t="s">
        <v>221</v>
      </c>
      <c r="D60" s="505"/>
      <c r="E60" s="505"/>
      <c r="F60" s="505"/>
      <c r="G60" s="505"/>
      <c r="H60" s="505"/>
      <c r="I60" s="506"/>
      <c r="J60" s="693" t="s">
        <v>675</v>
      </c>
      <c r="K60" s="127"/>
      <c r="L60" s="127"/>
      <c r="M60" s="127"/>
      <c r="N60" s="127"/>
      <c r="O60" s="127"/>
      <c r="P60" s="127"/>
      <c r="Q60" s="127"/>
      <c r="R60" s="127"/>
      <c r="S60" s="127"/>
      <c r="T60" s="127"/>
      <c r="U60" s="127"/>
      <c r="V60" s="127"/>
      <c r="W60" s="127"/>
      <c r="X60" s="127"/>
      <c r="Y60" s="127"/>
      <c r="Z60" s="127"/>
      <c r="AA60" s="167"/>
      <c r="AB60" s="167"/>
      <c r="AC60" s="167"/>
      <c r="AD60" s="167"/>
      <c r="AE60" s="167"/>
      <c r="AF60" s="167"/>
      <c r="AG60" s="167"/>
      <c r="AH60" s="167"/>
      <c r="AI60" s="693" t="s">
        <v>675</v>
      </c>
      <c r="AJ60" s="683" t="s">
        <v>676</v>
      </c>
      <c r="AK60" s="683"/>
      <c r="AL60" s="683"/>
      <c r="AM60" s="683"/>
      <c r="AN60" s="683"/>
      <c r="AO60" s="684"/>
      <c r="AP60" s="283" t="str">
        <f>IF(COUNTA(K60:AH60)=0,"",COUNTA(K60:AH60))</f>
        <v/>
      </c>
      <c r="AQ60" s="97"/>
      <c r="AR60" s="97"/>
      <c r="AS60" s="97"/>
      <c r="AT60" s="97"/>
      <c r="CI60" s="361">
        <v>12</v>
      </c>
      <c r="CJ60" s="11" t="s">
        <v>892</v>
      </c>
      <c r="CK60" s="308"/>
      <c r="CL60" s="308"/>
      <c r="CM60" s="308" t="str">
        <f t="shared" si="21"/>
        <v/>
      </c>
      <c r="CN60" s="308"/>
      <c r="CO60" s="308"/>
      <c r="CP60" s="308"/>
      <c r="CQ60" s="308"/>
    </row>
    <row r="61" spans="2:95" ht="15" hidden="1" customHeight="1" x14ac:dyDescent="0.15">
      <c r="B61" s="610"/>
      <c r="C61" s="504" t="s">
        <v>677</v>
      </c>
      <c r="D61" s="505"/>
      <c r="E61" s="505"/>
      <c r="F61" s="505"/>
      <c r="G61" s="505"/>
      <c r="H61" s="505"/>
      <c r="I61" s="506"/>
      <c r="J61" s="732"/>
      <c r="K61" s="168"/>
      <c r="L61" s="168"/>
      <c r="M61" s="168"/>
      <c r="N61" s="168"/>
      <c r="O61" s="168"/>
      <c r="P61" s="168"/>
      <c r="Q61" s="168"/>
      <c r="R61" s="168"/>
      <c r="S61" s="168"/>
      <c r="T61" s="168"/>
      <c r="U61" s="168"/>
      <c r="V61" s="168"/>
      <c r="W61" s="168"/>
      <c r="X61" s="168"/>
      <c r="Y61" s="168"/>
      <c r="Z61" s="168"/>
      <c r="AA61" s="169"/>
      <c r="AB61" s="169"/>
      <c r="AC61" s="169"/>
      <c r="AD61" s="169"/>
      <c r="AE61" s="169"/>
      <c r="AF61" s="169"/>
      <c r="AG61" s="169"/>
      <c r="AH61" s="170"/>
      <c r="AI61" s="732"/>
      <c r="AJ61" s="683" t="s">
        <v>678</v>
      </c>
      <c r="AK61" s="683"/>
      <c r="AL61" s="683"/>
      <c r="AM61" s="683"/>
      <c r="AN61" s="683"/>
      <c r="AO61" s="684"/>
      <c r="AP61" s="283" t="str">
        <f>IF(COUNTA(K61:AH61)=0,"",COUNTA(K61:AH61))</f>
        <v/>
      </c>
      <c r="AQ61" s="97"/>
      <c r="AR61" s="97"/>
      <c r="AS61" s="97"/>
      <c r="AT61" s="97"/>
      <c r="CI61" s="361">
        <v>13</v>
      </c>
      <c r="CJ61" s="11" t="s">
        <v>504</v>
      </c>
      <c r="CK61" s="308"/>
      <c r="CL61" s="308"/>
      <c r="CM61" s="308" t="str">
        <f t="shared" si="21"/>
        <v/>
      </c>
      <c r="CN61" s="308"/>
      <c r="CO61" s="308"/>
      <c r="CP61" s="308"/>
      <c r="CQ61" s="308"/>
    </row>
    <row r="62" spans="2:95" ht="15" hidden="1" customHeight="1" x14ac:dyDescent="0.15">
      <c r="B62" s="610"/>
      <c r="C62" s="690" t="s">
        <v>222</v>
      </c>
      <c r="D62" s="691"/>
      <c r="E62" s="691"/>
      <c r="F62" s="691"/>
      <c r="G62" s="691"/>
      <c r="H62" s="691"/>
      <c r="I62" s="692"/>
      <c r="J62" s="733"/>
      <c r="K62" s="171"/>
      <c r="L62" s="172"/>
      <c r="M62" s="173"/>
      <c r="N62" s="173"/>
      <c r="O62" s="173"/>
      <c r="P62" s="173"/>
      <c r="Q62" s="173"/>
      <c r="R62" s="173"/>
      <c r="S62" s="173"/>
      <c r="T62" s="173"/>
      <c r="U62" s="173"/>
      <c r="V62" s="173"/>
      <c r="W62" s="173"/>
      <c r="X62" s="173"/>
      <c r="Y62" s="173"/>
      <c r="Z62" s="173"/>
      <c r="AA62" s="174"/>
      <c r="AB62" s="174"/>
      <c r="AC62" s="174"/>
      <c r="AD62" s="174"/>
      <c r="AE62" s="174"/>
      <c r="AF62" s="174"/>
      <c r="AG62" s="174"/>
      <c r="AH62" s="175"/>
      <c r="AI62" s="733"/>
      <c r="AJ62" s="738" t="s">
        <v>679</v>
      </c>
      <c r="AK62" s="738"/>
      <c r="AL62" s="738"/>
      <c r="AM62" s="738"/>
      <c r="AN62" s="738"/>
      <c r="AO62" s="739"/>
      <c r="AP62" s="268" t="str">
        <f>IF(COUNTA(K62:AH62)=0,"",COUNTA(K62:AH62)*2)</f>
        <v/>
      </c>
      <c r="AQ62" s="97"/>
      <c r="AR62" s="97"/>
      <c r="AS62" s="97"/>
      <c r="AT62" s="97"/>
      <c r="CI62" s="361">
        <v>14</v>
      </c>
      <c r="CJ62" s="11" t="s">
        <v>505</v>
      </c>
      <c r="CK62" s="308"/>
      <c r="CL62" s="308"/>
      <c r="CM62" s="308" t="str">
        <f t="shared" si="21"/>
        <v/>
      </c>
      <c r="CN62" s="308"/>
      <c r="CO62" s="308"/>
      <c r="CP62" s="308"/>
      <c r="CQ62" s="308"/>
    </row>
    <row r="63" spans="2:95" ht="15" hidden="1" customHeight="1" x14ac:dyDescent="0.15">
      <c r="B63" s="610"/>
      <c r="C63" s="507" t="str">
        <f>IF(ベース!R61="M",仕様書作成!$BB$63,仕様書作成!$BD$63)</f>
        <v>この行は使用しません　→→→</v>
      </c>
      <c r="D63" s="508"/>
      <c r="E63" s="508"/>
      <c r="F63" s="508"/>
      <c r="G63" s="508"/>
      <c r="H63" s="508"/>
      <c r="I63" s="509"/>
      <c r="J63" s="693" t="s">
        <v>675</v>
      </c>
      <c r="K63" s="161"/>
      <c r="L63" s="161"/>
      <c r="M63" s="161"/>
      <c r="N63" s="161"/>
      <c r="O63" s="161"/>
      <c r="P63" s="161"/>
      <c r="Q63" s="161"/>
      <c r="R63" s="161"/>
      <c r="S63" s="161"/>
      <c r="T63" s="161"/>
      <c r="U63" s="161"/>
      <c r="V63" s="161"/>
      <c r="W63" s="161"/>
      <c r="X63" s="161"/>
      <c r="Y63" s="161"/>
      <c r="Z63" s="161"/>
      <c r="AA63" s="162"/>
      <c r="AB63" s="162"/>
      <c r="AC63" s="162"/>
      <c r="AD63" s="162"/>
      <c r="AE63" s="162"/>
      <c r="AF63" s="162"/>
      <c r="AG63" s="162"/>
      <c r="AH63" s="163"/>
      <c r="AI63" s="693" t="s">
        <v>675</v>
      </c>
      <c r="AJ63" s="649" t="s">
        <v>680</v>
      </c>
      <c r="AK63" s="649"/>
      <c r="AL63" s="649"/>
      <c r="AM63" s="649"/>
      <c r="AN63" s="649"/>
      <c r="AO63" s="650"/>
      <c r="AP63" s="741" t="s">
        <v>675</v>
      </c>
      <c r="AQ63" s="97"/>
      <c r="AR63" s="97"/>
      <c r="AS63" s="97"/>
      <c r="AT63" s="97"/>
      <c r="BB63" s="307" t="s">
        <v>409</v>
      </c>
      <c r="BC63" s="307" t="s">
        <v>407</v>
      </c>
      <c r="BD63" s="307" t="s">
        <v>410</v>
      </c>
      <c r="CI63" s="361">
        <v>15</v>
      </c>
      <c r="CJ63" s="11" t="s">
        <v>893</v>
      </c>
      <c r="CK63" s="308"/>
      <c r="CL63" s="308"/>
      <c r="CM63" s="308" t="str">
        <f t="shared" si="21"/>
        <v/>
      </c>
      <c r="CN63" s="308"/>
      <c r="CO63" s="308"/>
      <c r="CP63" s="308"/>
      <c r="CQ63" s="308"/>
    </row>
    <row r="64" spans="2:95" ht="12" hidden="1" customHeight="1" x14ac:dyDescent="0.15">
      <c r="B64" s="610"/>
      <c r="C64" s="519" t="str">
        <f>IF(COUNTIF(K64:AH64,"X")&gt;0,$BB$64,"")</f>
        <v/>
      </c>
      <c r="D64" s="520"/>
      <c r="E64" s="520"/>
      <c r="F64" s="520"/>
      <c r="G64" s="520"/>
      <c r="H64" s="520"/>
      <c r="I64" s="521"/>
      <c r="J64" s="694"/>
      <c r="K64" s="285"/>
      <c r="L64" s="126" t="str">
        <f t="shared" ref="L64:V64" si="25">IF(AND(K63&lt;&gt;"",L63&lt;&gt;""),"X",IF(K63&lt;&gt;"","-",""))</f>
        <v/>
      </c>
      <c r="M64" s="126" t="str">
        <f t="shared" si="25"/>
        <v/>
      </c>
      <c r="N64" s="126" t="str">
        <f t="shared" si="25"/>
        <v/>
      </c>
      <c r="O64" s="126" t="str">
        <f t="shared" si="25"/>
        <v/>
      </c>
      <c r="P64" s="126" t="str">
        <f t="shared" si="25"/>
        <v/>
      </c>
      <c r="Q64" s="126" t="str">
        <f t="shared" si="25"/>
        <v/>
      </c>
      <c r="R64" s="126" t="str">
        <f t="shared" si="25"/>
        <v/>
      </c>
      <c r="S64" s="126" t="str">
        <f t="shared" si="25"/>
        <v/>
      </c>
      <c r="T64" s="126" t="str">
        <f t="shared" si="25"/>
        <v/>
      </c>
      <c r="U64" s="126" t="str">
        <f t="shared" si="25"/>
        <v/>
      </c>
      <c r="V64" s="126" t="str">
        <f t="shared" si="25"/>
        <v/>
      </c>
      <c r="W64" s="126"/>
      <c r="X64" s="126"/>
      <c r="Y64" s="126"/>
      <c r="Z64" s="126"/>
      <c r="AA64" s="126"/>
      <c r="AB64" s="126"/>
      <c r="AC64" s="126"/>
      <c r="AD64" s="126"/>
      <c r="AE64" s="126"/>
      <c r="AF64" s="126"/>
      <c r="AG64" s="126"/>
      <c r="AH64" s="126"/>
      <c r="AI64" s="694"/>
      <c r="AJ64" s="752" t="s">
        <v>415</v>
      </c>
      <c r="AK64" s="729"/>
      <c r="AL64" s="729"/>
      <c r="AM64" s="729"/>
      <c r="AN64" s="729"/>
      <c r="AO64" s="753"/>
      <c r="AP64" s="742"/>
      <c r="AQ64" s="97"/>
      <c r="AR64" s="97"/>
      <c r="AS64" s="97"/>
      <c r="AT64" s="97"/>
      <c r="BB64" s="307" t="s">
        <v>338</v>
      </c>
      <c r="CI64" s="361">
        <v>16</v>
      </c>
      <c r="CJ64" s="11" t="s">
        <v>506</v>
      </c>
      <c r="CK64" s="308"/>
      <c r="CL64" s="308"/>
      <c r="CM64" s="308" t="str">
        <f t="shared" si="21"/>
        <v/>
      </c>
      <c r="CN64" s="308"/>
      <c r="CO64" s="308"/>
      <c r="CP64" s="308"/>
      <c r="CQ64" s="308"/>
    </row>
    <row r="65" spans="1:229" ht="12" hidden="1" customHeight="1" x14ac:dyDescent="0.15">
      <c r="B65" s="610"/>
      <c r="C65" s="501" t="str">
        <f>IF(COUNTIF(K65:AH65,"XX")&gt;0,$BD$65,IF(COUNTIF(K65:AH65,"X")&gt;0,$BB$65,""))</f>
        <v/>
      </c>
      <c r="D65" s="502"/>
      <c r="E65" s="502"/>
      <c r="F65" s="502"/>
      <c r="G65" s="502"/>
      <c r="H65" s="502"/>
      <c r="I65" s="503"/>
      <c r="J65" s="284"/>
      <c r="K65" s="124" t="str">
        <f>IF(AND(K12="",K16&lt;&gt;"",OR(K63&lt;&gt;"",K64&lt;&gt;"")),"XX",IF(AND(K63&lt;&gt;"",K8&lt;&gt;L8),"X",""))</f>
        <v/>
      </c>
      <c r="L65" s="124" t="str">
        <f t="shared" ref="L65:V65" si="26">IF(AND(L12="",L16&lt;&gt;"",OR(L63&lt;&gt;"",L64&lt;&gt;"")),"XX",IF(AND(L63&lt;&gt;"",L8&lt;&gt;M8),"X",""))</f>
        <v/>
      </c>
      <c r="M65" s="124" t="str">
        <f t="shared" si="26"/>
        <v/>
      </c>
      <c r="N65" s="124" t="str">
        <f t="shared" si="26"/>
        <v/>
      </c>
      <c r="O65" s="124" t="str">
        <f t="shared" si="26"/>
        <v/>
      </c>
      <c r="P65" s="124" t="str">
        <f t="shared" si="26"/>
        <v/>
      </c>
      <c r="Q65" s="124" t="str">
        <f t="shared" si="26"/>
        <v/>
      </c>
      <c r="R65" s="124" t="str">
        <f t="shared" si="26"/>
        <v/>
      </c>
      <c r="S65" s="124" t="str">
        <f t="shared" si="26"/>
        <v/>
      </c>
      <c r="T65" s="124" t="str">
        <f t="shared" si="26"/>
        <v/>
      </c>
      <c r="U65" s="124" t="str">
        <f t="shared" si="26"/>
        <v/>
      </c>
      <c r="V65" s="124" t="str">
        <f t="shared" si="26"/>
        <v/>
      </c>
      <c r="W65" s="124"/>
      <c r="X65" s="124"/>
      <c r="Y65" s="124"/>
      <c r="Z65" s="124"/>
      <c r="AA65" s="124"/>
      <c r="AB65" s="124"/>
      <c r="AC65" s="124"/>
      <c r="AD65" s="124"/>
      <c r="AE65" s="124"/>
      <c r="AF65" s="124"/>
      <c r="AG65" s="124"/>
      <c r="AH65" s="124"/>
      <c r="AI65" s="284"/>
      <c r="AJ65" s="702" t="str">
        <f>IF(COUNTIF(K65:AH65,"X")&gt;0,$BC$65,"")</f>
        <v/>
      </c>
      <c r="AK65" s="703"/>
      <c r="AL65" s="703"/>
      <c r="AM65" s="703"/>
      <c r="AN65" s="703"/>
      <c r="AO65" s="704"/>
      <c r="AP65" s="279"/>
      <c r="AQ65" s="97"/>
      <c r="AR65" s="97"/>
      <c r="AS65" s="97"/>
      <c r="AT65" s="97"/>
      <c r="BB65" s="307" t="s">
        <v>339</v>
      </c>
      <c r="BC65" s="307" t="s">
        <v>357</v>
      </c>
      <c r="BD65" s="307" t="s">
        <v>406</v>
      </c>
      <c r="CI65" s="361">
        <v>17</v>
      </c>
      <c r="CJ65" s="11" t="s">
        <v>507</v>
      </c>
      <c r="CK65" s="308"/>
      <c r="CL65" s="308"/>
      <c r="CM65" s="308" t="str">
        <f t="shared" si="21"/>
        <v/>
      </c>
      <c r="CN65" s="308"/>
      <c r="CO65" s="308"/>
      <c r="CP65" s="308"/>
      <c r="CQ65" s="308"/>
    </row>
    <row r="66" spans="1:229" ht="15" hidden="1" customHeight="1" x14ac:dyDescent="0.2">
      <c r="B66" s="610"/>
      <c r="C66" s="507" t="str">
        <f>IF(ベース!$R$61="M",$BB$66,IF(AJ8&lt;&gt;"",$BB$66,$BC$66))</f>
        <v>この行は使用しません　→→→</v>
      </c>
      <c r="D66" s="508"/>
      <c r="E66" s="508"/>
      <c r="F66" s="508"/>
      <c r="G66" s="508"/>
      <c r="H66" s="508"/>
      <c r="I66" s="509"/>
      <c r="J66" s="693" t="s">
        <v>675</v>
      </c>
      <c r="K66" s="176"/>
      <c r="L66" s="177"/>
      <c r="M66" s="177"/>
      <c r="N66" s="177"/>
      <c r="O66" s="177"/>
      <c r="P66" s="177"/>
      <c r="Q66" s="177"/>
      <c r="R66" s="177"/>
      <c r="S66" s="177"/>
      <c r="T66" s="177"/>
      <c r="U66" s="177"/>
      <c r="V66" s="177"/>
      <c r="W66" s="177"/>
      <c r="X66" s="177"/>
      <c r="Y66" s="177"/>
      <c r="Z66" s="177"/>
      <c r="AA66" s="178"/>
      <c r="AB66" s="178"/>
      <c r="AC66" s="178"/>
      <c r="AD66" s="178"/>
      <c r="AE66" s="178"/>
      <c r="AF66" s="178"/>
      <c r="AG66" s="178"/>
      <c r="AH66" s="179"/>
      <c r="AI66" s="693" t="s">
        <v>675</v>
      </c>
      <c r="AJ66" s="743" t="str">
        <f>IF(ベース!$R$55="M",$BD$66,IF(AJ8&lt;&gt;"",$BD$66,""))</f>
        <v/>
      </c>
      <c r="AK66" s="744"/>
      <c r="AL66" s="744"/>
      <c r="AM66" s="744"/>
      <c r="AN66" s="744"/>
      <c r="AO66" s="745"/>
      <c r="AP66" s="180"/>
      <c r="AQ66" s="290"/>
      <c r="AR66" s="290"/>
      <c r="AS66" s="290"/>
      <c r="AT66" s="290"/>
      <c r="AU66" s="367"/>
      <c r="AV66" s="367"/>
      <c r="AW66" s="367"/>
      <c r="AX66" s="367"/>
      <c r="BB66" s="307" t="s">
        <v>414</v>
      </c>
      <c r="BC66" s="307" t="s">
        <v>894</v>
      </c>
      <c r="BD66" s="307" t="s">
        <v>358</v>
      </c>
      <c r="CI66" s="361">
        <v>18</v>
      </c>
      <c r="CJ66" s="11" t="s">
        <v>895</v>
      </c>
      <c r="CK66" s="308"/>
      <c r="CL66" s="308"/>
      <c r="CM66" s="308" t="str">
        <f t="shared" si="21"/>
        <v/>
      </c>
      <c r="CN66" s="308"/>
      <c r="CO66" s="308"/>
      <c r="CP66" s="308"/>
      <c r="CQ66" s="308"/>
    </row>
    <row r="67" spans="1:229" ht="12" hidden="1" customHeight="1" x14ac:dyDescent="0.15">
      <c r="B67" s="610"/>
      <c r="C67" s="661"/>
      <c r="D67" s="662"/>
      <c r="E67" s="662"/>
      <c r="F67" s="662"/>
      <c r="G67" s="662"/>
      <c r="H67" s="662"/>
      <c r="I67" s="663"/>
      <c r="J67" s="732"/>
      <c r="K67" s="222" t="str">
        <f>IF(K9="","",IF(AND(K12="O",OR(K63&lt;&gt;"",K64&lt;&gt;"")),$BD$78,IF(AND(K12="O",AND(K63="",K64="")),$BB$78,"")))</f>
        <v/>
      </c>
      <c r="L67" s="222" t="str">
        <f t="shared" ref="L67:V67" si="27">IF(L9="","",IF(AND(L12="O",OR(L63&lt;&gt;"",L64&lt;&gt;"")),$BD$78,IF(AND(L12="O",AND(L63="",L64="")),$BB$78,"")))</f>
        <v/>
      </c>
      <c r="M67" s="222" t="str">
        <f t="shared" si="27"/>
        <v/>
      </c>
      <c r="N67" s="222" t="str">
        <f t="shared" si="27"/>
        <v/>
      </c>
      <c r="O67" s="222" t="str">
        <f t="shared" si="27"/>
        <v/>
      </c>
      <c r="P67" s="222" t="str">
        <f t="shared" si="27"/>
        <v/>
      </c>
      <c r="Q67" s="222" t="str">
        <f t="shared" si="27"/>
        <v/>
      </c>
      <c r="R67" s="222" t="str">
        <f t="shared" si="27"/>
        <v/>
      </c>
      <c r="S67" s="222" t="str">
        <f t="shared" si="27"/>
        <v/>
      </c>
      <c r="T67" s="222" t="str">
        <f t="shared" si="27"/>
        <v/>
      </c>
      <c r="U67" s="222" t="str">
        <f t="shared" si="27"/>
        <v/>
      </c>
      <c r="V67" s="222" t="str">
        <f t="shared" si="27"/>
        <v/>
      </c>
      <c r="W67" s="222"/>
      <c r="X67" s="222"/>
      <c r="Y67" s="222"/>
      <c r="Z67" s="222"/>
      <c r="AA67" s="222"/>
      <c r="AB67" s="222"/>
      <c r="AC67" s="222"/>
      <c r="AD67" s="222"/>
      <c r="AE67" s="222"/>
      <c r="AF67" s="222"/>
      <c r="AG67" s="222"/>
      <c r="AH67" s="222"/>
      <c r="AI67" s="732"/>
      <c r="AJ67" s="749"/>
      <c r="AK67" s="750"/>
      <c r="AL67" s="750"/>
      <c r="AM67" s="750"/>
      <c r="AN67" s="750"/>
      <c r="AO67" s="751"/>
      <c r="AP67" s="226"/>
      <c r="AQ67" s="291"/>
      <c r="AR67" s="291"/>
      <c r="AS67" s="291"/>
      <c r="AT67" s="291"/>
      <c r="AU67" s="368"/>
      <c r="AV67" s="368"/>
      <c r="AW67" s="368"/>
      <c r="AX67" s="368"/>
      <c r="BB67" s="307" t="s">
        <v>348</v>
      </c>
      <c r="BC67" s="307" t="s">
        <v>349</v>
      </c>
      <c r="BD67" s="307" t="s">
        <v>350</v>
      </c>
      <c r="BE67" s="307" t="s">
        <v>371</v>
      </c>
      <c r="CI67" s="361">
        <v>19</v>
      </c>
      <c r="CJ67" s="11" t="s">
        <v>896</v>
      </c>
      <c r="CK67" s="308"/>
      <c r="CL67" s="308"/>
      <c r="CM67" s="308" t="str">
        <f t="shared" si="21"/>
        <v/>
      </c>
      <c r="CN67" s="308"/>
      <c r="CO67" s="308"/>
      <c r="CP67" s="308"/>
      <c r="CQ67" s="308"/>
    </row>
    <row r="68" spans="1:229" ht="12" hidden="1" customHeight="1" x14ac:dyDescent="0.15">
      <c r="B68" s="610"/>
      <c r="C68" s="519" t="str">
        <f>IF(COUNTIF(K68:AH68,"X")&gt;0,$BB$68,"")</f>
        <v/>
      </c>
      <c r="D68" s="520"/>
      <c r="E68" s="520"/>
      <c r="F68" s="520"/>
      <c r="G68" s="520"/>
      <c r="H68" s="520"/>
      <c r="I68" s="521"/>
      <c r="J68" s="694"/>
      <c r="K68" s="225" t="str">
        <f>IF(AND(K67=$BB$78,K66=""),"X",IF(AND(K67=$BD$78,K66&lt;&gt;""),"X",""))</f>
        <v/>
      </c>
      <c r="L68" s="225" t="str">
        <f t="shared" ref="L68:V68" si="28">IF(AND(L67=$BB$78,L66=""),"X",IF(AND(L67=$BD$78,L66&lt;&gt;""),"X",""))</f>
        <v/>
      </c>
      <c r="M68" s="225" t="str">
        <f t="shared" si="28"/>
        <v/>
      </c>
      <c r="N68" s="225" t="str">
        <f t="shared" si="28"/>
        <v/>
      </c>
      <c r="O68" s="225" t="str">
        <f t="shared" si="28"/>
        <v/>
      </c>
      <c r="P68" s="225" t="str">
        <f t="shared" si="28"/>
        <v/>
      </c>
      <c r="Q68" s="225" t="str">
        <f t="shared" si="28"/>
        <v/>
      </c>
      <c r="R68" s="225" t="str">
        <f t="shared" si="28"/>
        <v/>
      </c>
      <c r="S68" s="225" t="str">
        <f t="shared" si="28"/>
        <v/>
      </c>
      <c r="T68" s="225" t="str">
        <f t="shared" si="28"/>
        <v/>
      </c>
      <c r="U68" s="225" t="str">
        <f t="shared" si="28"/>
        <v/>
      </c>
      <c r="V68" s="225" t="str">
        <f t="shared" si="28"/>
        <v/>
      </c>
      <c r="W68" s="225"/>
      <c r="X68" s="225"/>
      <c r="Y68" s="225"/>
      <c r="Z68" s="225"/>
      <c r="AA68" s="225"/>
      <c r="AB68" s="225"/>
      <c r="AC68" s="225"/>
      <c r="AD68" s="225"/>
      <c r="AE68" s="225"/>
      <c r="AF68" s="225"/>
      <c r="AG68" s="225"/>
      <c r="AH68" s="225"/>
      <c r="AI68" s="694"/>
      <c r="AJ68" s="746" t="str">
        <f>IF(COUNTIF(K68:AH68,"X")&gt;0,$BC$22,"")</f>
        <v/>
      </c>
      <c r="AK68" s="747"/>
      <c r="AL68" s="747"/>
      <c r="AM68" s="747"/>
      <c r="AN68" s="747"/>
      <c r="AO68" s="748"/>
      <c r="AP68" s="283"/>
      <c r="AQ68" s="292"/>
      <c r="AR68" s="292"/>
      <c r="AS68" s="292"/>
      <c r="AT68" s="292"/>
      <c r="AU68" s="369"/>
      <c r="AV68" s="369"/>
      <c r="AW68" s="369"/>
      <c r="AX68" s="369"/>
      <c r="BB68" s="307" t="s">
        <v>421</v>
      </c>
      <c r="CI68" s="361">
        <v>20</v>
      </c>
      <c r="CJ68" s="11" t="s">
        <v>897</v>
      </c>
      <c r="CK68" s="308"/>
      <c r="CL68" s="308"/>
      <c r="CM68" s="308" t="str">
        <f t="shared" si="21"/>
        <v/>
      </c>
      <c r="CN68" s="308"/>
      <c r="CO68" s="308"/>
      <c r="CP68" s="308"/>
      <c r="CQ68" s="308"/>
    </row>
    <row r="69" spans="1:229" ht="15" hidden="1" customHeight="1" x14ac:dyDescent="0.15">
      <c r="B69" s="610"/>
      <c r="C69" s="722" t="s">
        <v>404</v>
      </c>
      <c r="D69" s="723"/>
      <c r="E69" s="724"/>
      <c r="F69" s="728" t="s">
        <v>681</v>
      </c>
      <c r="G69" s="729"/>
      <c r="H69" s="729"/>
      <c r="I69" s="730"/>
      <c r="J69" s="731" t="s">
        <v>523</v>
      </c>
      <c r="K69" s="224"/>
      <c r="L69" s="224"/>
      <c r="M69" s="224"/>
      <c r="N69" s="224"/>
      <c r="O69" s="224"/>
      <c r="P69" s="224"/>
      <c r="Q69" s="224"/>
      <c r="R69" s="224"/>
      <c r="S69" s="224"/>
      <c r="T69" s="224"/>
      <c r="U69" s="224"/>
      <c r="V69" s="224"/>
      <c r="W69" s="224"/>
      <c r="X69" s="224"/>
      <c r="Y69" s="224"/>
      <c r="Z69" s="224"/>
      <c r="AA69" s="167"/>
      <c r="AB69" s="167"/>
      <c r="AC69" s="167"/>
      <c r="AD69" s="167"/>
      <c r="AE69" s="167"/>
      <c r="AF69" s="167"/>
      <c r="AG69" s="167"/>
      <c r="AH69" s="167"/>
      <c r="AI69" s="731" t="s">
        <v>523</v>
      </c>
      <c r="AJ69" s="725"/>
      <c r="AK69" s="726"/>
      <c r="AL69" s="726"/>
      <c r="AM69" s="726"/>
      <c r="AN69" s="726"/>
      <c r="AO69" s="727"/>
      <c r="AP69" s="247" t="s">
        <v>523</v>
      </c>
      <c r="AQ69" s="293"/>
      <c r="AR69" s="293"/>
      <c r="AS69" s="293"/>
      <c r="AT69" s="293"/>
      <c r="AU69" s="349"/>
      <c r="AV69" s="349"/>
      <c r="AW69" s="349"/>
      <c r="AX69" s="349"/>
      <c r="BB69" s="307" t="s">
        <v>898</v>
      </c>
      <c r="BC69" s="307" t="s">
        <v>899</v>
      </c>
      <c r="BD69" s="307" t="s">
        <v>377</v>
      </c>
      <c r="CI69" s="361">
        <v>21</v>
      </c>
      <c r="CJ69" s="11" t="s">
        <v>900</v>
      </c>
      <c r="CK69" s="308"/>
      <c r="CL69" s="308"/>
      <c r="CM69" s="308" t="str">
        <f t="shared" si="21"/>
        <v/>
      </c>
      <c r="CN69" s="308"/>
      <c r="CO69" s="308"/>
      <c r="CP69" s="308"/>
      <c r="CQ69" s="308"/>
    </row>
    <row r="70" spans="1:229" ht="15" hidden="1" customHeight="1" x14ac:dyDescent="0.15">
      <c r="B70" s="610"/>
      <c r="C70" s="725"/>
      <c r="D70" s="726"/>
      <c r="E70" s="727"/>
      <c r="F70" s="760" t="s">
        <v>524</v>
      </c>
      <c r="G70" s="761"/>
      <c r="H70" s="761"/>
      <c r="I70" s="762"/>
      <c r="J70" s="732"/>
      <c r="K70" s="129"/>
      <c r="L70" s="129"/>
      <c r="M70" s="129"/>
      <c r="N70" s="129"/>
      <c r="O70" s="129"/>
      <c r="P70" s="130"/>
      <c r="Q70" s="130"/>
      <c r="R70" s="130"/>
      <c r="S70" s="130"/>
      <c r="T70" s="130"/>
      <c r="U70" s="130"/>
      <c r="V70" s="130"/>
      <c r="W70" s="130"/>
      <c r="X70" s="130"/>
      <c r="Y70" s="130"/>
      <c r="Z70" s="130"/>
      <c r="AA70" s="130"/>
      <c r="AB70" s="130"/>
      <c r="AC70" s="130"/>
      <c r="AD70" s="130"/>
      <c r="AE70" s="130"/>
      <c r="AF70" s="130"/>
      <c r="AG70" s="130"/>
      <c r="AH70" s="130"/>
      <c r="AI70" s="732"/>
      <c r="AJ70" s="763"/>
      <c r="AK70" s="764"/>
      <c r="AL70" s="764"/>
      <c r="AM70" s="764"/>
      <c r="AN70" s="764"/>
      <c r="AO70" s="765"/>
      <c r="AP70" s="248" t="s">
        <v>523</v>
      </c>
      <c r="AQ70" s="293"/>
      <c r="AR70" s="293"/>
      <c r="AS70" s="293"/>
      <c r="AT70" s="293"/>
      <c r="AU70" s="349"/>
      <c r="AV70" s="349"/>
      <c r="AW70" s="349"/>
      <c r="AX70" s="349"/>
      <c r="BB70" s="307" t="s">
        <v>359</v>
      </c>
      <c r="BC70" s="307" t="s">
        <v>360</v>
      </c>
      <c r="BD70" s="307" t="s">
        <v>361</v>
      </c>
      <c r="BE70" s="307" t="s">
        <v>362</v>
      </c>
      <c r="CI70" s="361">
        <v>22</v>
      </c>
      <c r="CJ70" s="11" t="s">
        <v>901</v>
      </c>
      <c r="CK70" s="308"/>
      <c r="CL70" s="308"/>
      <c r="CM70" s="308" t="str">
        <f t="shared" si="21"/>
        <v/>
      </c>
      <c r="CN70" s="308"/>
      <c r="CO70" s="308"/>
      <c r="CP70" s="308"/>
      <c r="CQ70" s="308"/>
    </row>
    <row r="71" spans="1:229" ht="12" hidden="1" customHeight="1" x14ac:dyDescent="0.15">
      <c r="B71" s="611"/>
      <c r="C71" s="501" t="str">
        <f>IF(COUNTIF(K71:AH71,"X")&gt;0,$BB$71,"")</f>
        <v/>
      </c>
      <c r="D71" s="502"/>
      <c r="E71" s="502"/>
      <c r="F71" s="502"/>
      <c r="G71" s="502"/>
      <c r="H71" s="502"/>
      <c r="I71" s="503"/>
      <c r="J71" s="733"/>
      <c r="K71" s="207" t="str">
        <f>IF(AND(K66="",OR(K69&lt;&gt;"",K70&lt;&gt;"")),"X","")</f>
        <v/>
      </c>
      <c r="L71" s="207" t="str">
        <f t="shared" ref="L71:V71" si="29">IF(AND(L66="",OR(L69&lt;&gt;"",L70&lt;&gt;"")),"X","")</f>
        <v/>
      </c>
      <c r="M71" s="207" t="str">
        <f t="shared" si="29"/>
        <v/>
      </c>
      <c r="N71" s="207" t="str">
        <f t="shared" si="29"/>
        <v/>
      </c>
      <c r="O71" s="207" t="str">
        <f t="shared" si="29"/>
        <v/>
      </c>
      <c r="P71" s="207" t="str">
        <f t="shared" si="29"/>
        <v/>
      </c>
      <c r="Q71" s="207" t="str">
        <f t="shared" si="29"/>
        <v/>
      </c>
      <c r="R71" s="207" t="str">
        <f t="shared" si="29"/>
        <v/>
      </c>
      <c r="S71" s="207" t="str">
        <f t="shared" si="29"/>
        <v/>
      </c>
      <c r="T71" s="207" t="str">
        <f t="shared" si="29"/>
        <v/>
      </c>
      <c r="U71" s="207" t="str">
        <f t="shared" si="29"/>
        <v/>
      </c>
      <c r="V71" s="207" t="str">
        <f t="shared" si="29"/>
        <v/>
      </c>
      <c r="W71" s="207"/>
      <c r="X71" s="207"/>
      <c r="Y71" s="207"/>
      <c r="Z71" s="207"/>
      <c r="AA71" s="207"/>
      <c r="AB71" s="207"/>
      <c r="AC71" s="207"/>
      <c r="AD71" s="207"/>
      <c r="AE71" s="207"/>
      <c r="AF71" s="207"/>
      <c r="AG71" s="207"/>
      <c r="AH71" s="207"/>
      <c r="AI71" s="733"/>
      <c r="AJ71" s="766"/>
      <c r="AK71" s="767"/>
      <c r="AL71" s="767"/>
      <c r="AM71" s="767"/>
      <c r="AN71" s="767"/>
      <c r="AO71" s="768"/>
      <c r="AP71" s="286"/>
      <c r="AQ71" s="293"/>
      <c r="AR71" s="293"/>
      <c r="AS71" s="293"/>
      <c r="AT71" s="293"/>
      <c r="AU71" s="349"/>
      <c r="AV71" s="349"/>
      <c r="AW71" s="349"/>
      <c r="AX71" s="349"/>
      <c r="BB71" s="307" t="s">
        <v>413</v>
      </c>
      <c r="CI71" s="361">
        <v>23</v>
      </c>
      <c r="CJ71" s="11" t="s">
        <v>902</v>
      </c>
      <c r="CK71" s="308"/>
      <c r="CL71" s="308"/>
      <c r="CM71" s="308" t="str">
        <f t="shared" si="21"/>
        <v/>
      </c>
      <c r="CN71" s="308"/>
      <c r="CO71" s="308"/>
      <c r="CP71" s="308"/>
      <c r="CQ71" s="308"/>
    </row>
    <row r="72" spans="1:229" s="97" customFormat="1" ht="15" customHeight="1" x14ac:dyDescent="0.15">
      <c r="A72" s="194"/>
      <c r="B72" s="609" t="s">
        <v>223</v>
      </c>
      <c r="C72" s="504" t="s">
        <v>224</v>
      </c>
      <c r="D72" s="505"/>
      <c r="E72" s="505"/>
      <c r="F72" s="505"/>
      <c r="G72" s="505"/>
      <c r="H72" s="505"/>
      <c r="I72" s="506"/>
      <c r="J72" s="246"/>
      <c r="K72" s="302" t="str">
        <f>IF(ベース!$R$46="U",$BB$72,IF(ベース!$R$46="D",$BC$72,""))</f>
        <v/>
      </c>
      <c r="L72" s="194"/>
      <c r="M72" s="194"/>
      <c r="N72" s="194"/>
      <c r="O72" s="194"/>
      <c r="P72" s="194"/>
      <c r="Q72" s="194"/>
      <c r="R72" s="194"/>
      <c r="S72" s="194"/>
      <c r="T72" s="194"/>
      <c r="U72" s="194"/>
      <c r="V72" s="301" t="str">
        <f>IF(ベース!$R$46="D",$BD$72,IF(ベース!$R$46="U",$BE$72,""))</f>
        <v/>
      </c>
      <c r="W72" s="194"/>
      <c r="X72" s="194"/>
      <c r="Y72" s="194"/>
      <c r="Z72" s="194"/>
      <c r="AA72" s="194"/>
      <c r="AB72" s="194"/>
      <c r="AC72" s="194"/>
      <c r="AD72" s="194"/>
      <c r="AE72" s="194"/>
      <c r="AF72" s="194"/>
      <c r="AG72" s="194"/>
      <c r="AH72" s="194"/>
      <c r="AI72" s="246"/>
      <c r="AJ72" s="784"/>
      <c r="AK72" s="785"/>
      <c r="AL72" s="785"/>
      <c r="AM72" s="785"/>
      <c r="AN72" s="785"/>
      <c r="AO72" s="786"/>
      <c r="AP72" s="247" t="s">
        <v>682</v>
      </c>
      <c r="AQ72" s="293"/>
      <c r="AR72" s="293"/>
      <c r="AS72" s="293"/>
      <c r="AT72" s="293"/>
      <c r="AU72" s="349"/>
      <c r="AV72" s="349"/>
      <c r="AW72" s="349"/>
      <c r="AX72" s="349"/>
      <c r="AY72" s="361"/>
      <c r="AZ72" s="361"/>
      <c r="BA72" s="361"/>
      <c r="BB72" s="307" t="s">
        <v>903</v>
      </c>
      <c r="BC72" s="307" t="s">
        <v>445</v>
      </c>
      <c r="BD72" s="307" t="s">
        <v>904</v>
      </c>
      <c r="BE72" s="307" t="s">
        <v>446</v>
      </c>
      <c r="BF72" s="307"/>
      <c r="BG72" s="361"/>
      <c r="BH72" s="361"/>
      <c r="BI72" s="361"/>
      <c r="BJ72" s="361"/>
      <c r="BK72" s="361"/>
      <c r="BL72" s="361"/>
      <c r="BM72" s="361"/>
      <c r="BN72" s="361"/>
      <c r="BO72" s="361"/>
      <c r="BP72" s="361"/>
      <c r="BQ72" s="361"/>
      <c r="BR72" s="361"/>
      <c r="BS72" s="361"/>
      <c r="BT72" s="361"/>
      <c r="BU72" s="361"/>
      <c r="BV72" s="361"/>
      <c r="BW72" s="361"/>
      <c r="BX72" s="361"/>
      <c r="BY72" s="361"/>
      <c r="BZ72" s="361"/>
      <c r="CA72" s="361"/>
      <c r="CB72" s="361"/>
      <c r="CC72" s="361"/>
      <c r="CD72" s="361"/>
      <c r="CE72" s="361"/>
      <c r="CF72" s="361"/>
      <c r="CG72" s="361"/>
      <c r="CH72" s="361"/>
      <c r="CI72" s="361">
        <v>24</v>
      </c>
      <c r="CJ72" s="11" t="s">
        <v>905</v>
      </c>
      <c r="CK72" s="308"/>
      <c r="CL72" s="308"/>
      <c r="CM72" s="308" t="str">
        <f t="shared" si="21"/>
        <v/>
      </c>
      <c r="CN72" s="308"/>
      <c r="CO72" s="308"/>
      <c r="CP72" s="308"/>
      <c r="CQ72" s="308"/>
      <c r="CR72" s="308"/>
      <c r="CS72" s="308"/>
      <c r="CT72" s="308"/>
      <c r="CU72" s="308"/>
      <c r="CV72" s="308"/>
      <c r="CW72" s="308"/>
      <c r="CX72" s="308"/>
      <c r="CY72" s="308"/>
      <c r="CZ72" s="308"/>
      <c r="DA72" s="308"/>
      <c r="DB72" s="308"/>
      <c r="DC72" s="308"/>
      <c r="DD72" s="308"/>
      <c r="DE72" s="308"/>
      <c r="DF72" s="308"/>
      <c r="DG72" s="308"/>
      <c r="DH72" s="308"/>
      <c r="DI72" s="308"/>
      <c r="DJ72" s="308"/>
      <c r="DK72" s="308"/>
      <c r="DL72" s="308"/>
      <c r="DM72" s="308"/>
      <c r="DN72" s="308"/>
      <c r="DO72" s="308"/>
      <c r="DP72" s="308"/>
      <c r="DQ72" s="361"/>
      <c r="DR72" s="361"/>
      <c r="DS72" s="361"/>
      <c r="DT72" s="361"/>
      <c r="DU72" s="361"/>
      <c r="DV72" s="361"/>
      <c r="DW72" s="361"/>
      <c r="DX72" s="361"/>
      <c r="DY72" s="361"/>
      <c r="DZ72" s="361"/>
      <c r="EA72" s="361"/>
      <c r="EB72" s="361"/>
      <c r="EC72" s="361"/>
      <c r="ED72" s="361"/>
      <c r="EE72" s="361"/>
      <c r="EF72" s="361"/>
      <c r="EG72" s="361"/>
      <c r="EH72" s="361"/>
      <c r="EI72" s="361"/>
      <c r="EJ72" s="361"/>
      <c r="EK72" s="361"/>
      <c r="EL72" s="361"/>
      <c r="EM72" s="361"/>
      <c r="EN72" s="361"/>
      <c r="EO72" s="361"/>
      <c r="EP72" s="361"/>
      <c r="EQ72" s="361"/>
      <c r="ER72" s="361"/>
      <c r="ES72" s="361"/>
      <c r="ET72" s="361"/>
      <c r="EU72" s="361"/>
      <c r="EV72" s="361"/>
      <c r="EW72" s="361"/>
      <c r="EX72" s="361"/>
      <c r="EY72" s="361"/>
      <c r="EZ72" s="361"/>
      <c r="FA72" s="361"/>
      <c r="FB72" s="361"/>
      <c r="FC72" s="361"/>
      <c r="FD72" s="361"/>
      <c r="FE72" s="361"/>
      <c r="FF72" s="361"/>
      <c r="FG72" s="361"/>
      <c r="FH72" s="361"/>
      <c r="FI72" s="361"/>
      <c r="FJ72" s="361"/>
      <c r="FK72" s="361"/>
      <c r="FL72" s="361"/>
      <c r="FM72" s="361"/>
      <c r="FN72" s="361"/>
      <c r="FO72" s="361"/>
      <c r="FP72" s="361"/>
      <c r="FQ72" s="361"/>
      <c r="FR72" s="361"/>
      <c r="FS72" s="361"/>
      <c r="FT72" s="361"/>
      <c r="FU72" s="361"/>
      <c r="FV72" s="361"/>
      <c r="FW72" s="361"/>
      <c r="FX72" s="361"/>
      <c r="FY72" s="361"/>
      <c r="FZ72" s="361"/>
      <c r="GA72" s="361"/>
      <c r="GB72" s="361"/>
      <c r="GC72" s="361"/>
      <c r="GD72" s="361"/>
      <c r="GE72" s="361"/>
      <c r="GF72" s="361"/>
      <c r="GG72" s="361"/>
      <c r="GH72" s="361"/>
      <c r="GI72" s="361"/>
      <c r="GJ72" s="361"/>
      <c r="GK72" s="361"/>
      <c r="GL72" s="361"/>
      <c r="GM72" s="361"/>
      <c r="GN72" s="361"/>
      <c r="GO72" s="361"/>
      <c r="GP72" s="361"/>
      <c r="GQ72" s="361"/>
      <c r="GR72" s="361"/>
      <c r="GS72" s="361"/>
      <c r="GT72" s="361"/>
      <c r="GU72" s="361"/>
      <c r="GV72" s="361"/>
      <c r="GW72" s="361"/>
      <c r="GX72" s="361"/>
      <c r="GY72" s="361"/>
      <c r="GZ72" s="361"/>
      <c r="HA72" s="361"/>
      <c r="HB72" s="361"/>
      <c r="HC72" s="361"/>
      <c r="HD72" s="361"/>
      <c r="HE72" s="361"/>
      <c r="HF72" s="361"/>
      <c r="HG72" s="361"/>
      <c r="HH72" s="361"/>
      <c r="HI72" s="361"/>
      <c r="HJ72" s="361"/>
      <c r="HK72" s="361"/>
      <c r="HL72" s="361"/>
      <c r="HM72" s="361"/>
      <c r="HN72" s="361"/>
      <c r="HO72" s="361"/>
      <c r="HP72" s="361"/>
      <c r="HQ72" s="361"/>
      <c r="HR72" s="361"/>
      <c r="HS72" s="361"/>
      <c r="HT72" s="361"/>
      <c r="HU72" s="361"/>
    </row>
    <row r="73" spans="1:229" s="97" customFormat="1" ht="15" customHeight="1" x14ac:dyDescent="0.15">
      <c r="A73" s="194"/>
      <c r="B73" s="610"/>
      <c r="C73" s="498" t="s">
        <v>450</v>
      </c>
      <c r="D73" s="499"/>
      <c r="E73" s="499"/>
      <c r="F73" s="499"/>
      <c r="G73" s="499"/>
      <c r="H73" s="499"/>
      <c r="I73" s="500"/>
      <c r="J73" s="160"/>
      <c r="K73" s="302" t="str">
        <f>IF(ベース!$R$46="U",$BB$73,IF(ベース!$R$49="S",$BB$73,IF(ベース!$R$46="D",$BC$73,"")))</f>
        <v/>
      </c>
      <c r="L73" s="194"/>
      <c r="M73" s="194"/>
      <c r="N73" s="194"/>
      <c r="O73" s="194"/>
      <c r="P73" s="194"/>
      <c r="Q73" s="194"/>
      <c r="R73" s="194"/>
      <c r="S73" s="194"/>
      <c r="T73" s="194"/>
      <c r="U73" s="194"/>
      <c r="V73" s="301" t="str">
        <f>IF(ベース!$R$46="D",$BD$73,IF(ベース!$R$49="S",$BD$73,IF(ベース!$R$46="U",$BE$73,"")))</f>
        <v/>
      </c>
      <c r="W73" s="194"/>
      <c r="X73" s="194"/>
      <c r="Y73" s="194"/>
      <c r="Z73" s="194"/>
      <c r="AA73" s="194"/>
      <c r="AB73" s="194"/>
      <c r="AC73" s="194"/>
      <c r="AD73" s="194"/>
      <c r="AE73" s="194"/>
      <c r="AF73" s="194"/>
      <c r="AG73" s="194"/>
      <c r="AH73" s="194"/>
      <c r="AI73" s="160"/>
      <c r="AJ73" s="754"/>
      <c r="AK73" s="755"/>
      <c r="AL73" s="755"/>
      <c r="AM73" s="755"/>
      <c r="AN73" s="755"/>
      <c r="AO73" s="756"/>
      <c r="AP73" s="248" t="s">
        <v>682</v>
      </c>
      <c r="AU73" s="361"/>
      <c r="AV73" s="361"/>
      <c r="AW73" s="361"/>
      <c r="AX73" s="361"/>
      <c r="AY73" s="361"/>
      <c r="AZ73" s="361"/>
      <c r="BA73" s="361"/>
      <c r="BB73" s="307" t="s">
        <v>447</v>
      </c>
      <c r="BC73" s="307" t="s">
        <v>445</v>
      </c>
      <c r="BD73" s="307" t="s">
        <v>904</v>
      </c>
      <c r="BE73" s="307" t="s">
        <v>446</v>
      </c>
      <c r="BF73" s="307"/>
      <c r="BG73" s="361"/>
      <c r="BH73" s="361"/>
      <c r="BI73" s="361"/>
      <c r="BJ73" s="361"/>
      <c r="BK73" s="361"/>
      <c r="BL73" s="361"/>
      <c r="BM73" s="361"/>
      <c r="BN73" s="361"/>
      <c r="BO73" s="361"/>
      <c r="BP73" s="361"/>
      <c r="BQ73" s="361"/>
      <c r="BR73" s="361"/>
      <c r="BS73" s="361"/>
      <c r="BT73" s="361"/>
      <c r="BU73" s="361"/>
      <c r="BV73" s="361"/>
      <c r="BW73" s="361"/>
      <c r="BX73" s="361"/>
      <c r="BY73" s="361"/>
      <c r="BZ73" s="361"/>
      <c r="CA73" s="361"/>
      <c r="CB73" s="361"/>
      <c r="CC73" s="361"/>
      <c r="CD73" s="361"/>
      <c r="CE73" s="361"/>
      <c r="CF73" s="361"/>
      <c r="CG73" s="361"/>
      <c r="CH73" s="361"/>
      <c r="CI73" s="361">
        <v>25</v>
      </c>
      <c r="CJ73" s="11" t="s">
        <v>906</v>
      </c>
      <c r="CK73" s="308"/>
      <c r="CL73" s="308"/>
      <c r="CM73" s="308" t="str">
        <f t="shared" si="21"/>
        <v/>
      </c>
      <c r="CN73" s="308"/>
      <c r="CO73" s="308"/>
      <c r="CP73" s="308"/>
      <c r="CQ73" s="308"/>
      <c r="CR73" s="308"/>
      <c r="CS73" s="308"/>
      <c r="CT73" s="308"/>
      <c r="CU73" s="308"/>
      <c r="CV73" s="308"/>
      <c r="CW73" s="308"/>
      <c r="CX73" s="308"/>
      <c r="CY73" s="308"/>
      <c r="CZ73" s="308"/>
      <c r="DA73" s="308"/>
      <c r="DB73" s="308"/>
      <c r="DC73" s="308"/>
      <c r="DD73" s="308"/>
      <c r="DE73" s="308"/>
      <c r="DF73" s="308"/>
      <c r="DG73" s="308"/>
      <c r="DH73" s="308"/>
      <c r="DI73" s="308"/>
      <c r="DJ73" s="308"/>
      <c r="DK73" s="308"/>
      <c r="DL73" s="308"/>
      <c r="DM73" s="308"/>
      <c r="DN73" s="308"/>
      <c r="DO73" s="308"/>
      <c r="DP73" s="308"/>
      <c r="DQ73" s="361"/>
      <c r="DR73" s="361"/>
      <c r="DS73" s="361"/>
      <c r="DT73" s="361"/>
      <c r="DU73" s="361"/>
      <c r="DV73" s="361"/>
      <c r="DW73" s="361"/>
      <c r="DX73" s="361"/>
      <c r="DY73" s="361"/>
      <c r="DZ73" s="361"/>
      <c r="EA73" s="361"/>
      <c r="EB73" s="361"/>
      <c r="EC73" s="361"/>
      <c r="ED73" s="361"/>
      <c r="EE73" s="361"/>
      <c r="EF73" s="361"/>
      <c r="EG73" s="361"/>
      <c r="EH73" s="361"/>
      <c r="EI73" s="361"/>
      <c r="EJ73" s="361"/>
      <c r="EK73" s="361"/>
      <c r="EL73" s="361"/>
      <c r="EM73" s="361"/>
      <c r="EN73" s="361"/>
      <c r="EO73" s="361"/>
      <c r="EP73" s="361"/>
      <c r="EQ73" s="361"/>
      <c r="ER73" s="361"/>
      <c r="ES73" s="361"/>
      <c r="ET73" s="361"/>
      <c r="EU73" s="361"/>
      <c r="EV73" s="361"/>
      <c r="EW73" s="361"/>
      <c r="EX73" s="361"/>
      <c r="EY73" s="361"/>
      <c r="EZ73" s="361"/>
      <c r="FA73" s="361"/>
      <c r="FB73" s="361"/>
      <c r="FC73" s="361"/>
      <c r="FD73" s="361"/>
      <c r="FE73" s="361"/>
      <c r="FF73" s="361"/>
      <c r="FG73" s="361"/>
      <c r="FH73" s="361"/>
      <c r="FI73" s="361"/>
      <c r="FJ73" s="361"/>
      <c r="FK73" s="361"/>
      <c r="FL73" s="361"/>
      <c r="FM73" s="361"/>
      <c r="FN73" s="361"/>
      <c r="FO73" s="361"/>
      <c r="FP73" s="361"/>
      <c r="FQ73" s="361"/>
      <c r="FR73" s="361"/>
      <c r="FS73" s="361"/>
      <c r="FT73" s="361"/>
      <c r="FU73" s="361"/>
      <c r="FV73" s="361"/>
      <c r="FW73" s="361"/>
      <c r="FX73" s="361"/>
      <c r="FY73" s="361"/>
      <c r="FZ73" s="361"/>
      <c r="GA73" s="361"/>
      <c r="GB73" s="361"/>
      <c r="GC73" s="361"/>
      <c r="GD73" s="361"/>
      <c r="GE73" s="361"/>
      <c r="GF73" s="361"/>
      <c r="GG73" s="361"/>
      <c r="GH73" s="361"/>
      <c r="GI73" s="361"/>
      <c r="GJ73" s="361"/>
      <c r="GK73" s="361"/>
      <c r="GL73" s="361"/>
      <c r="GM73" s="361"/>
      <c r="GN73" s="361"/>
      <c r="GO73" s="361"/>
      <c r="GP73" s="361"/>
      <c r="GQ73" s="361"/>
      <c r="GR73" s="361"/>
      <c r="GS73" s="361"/>
      <c r="GT73" s="361"/>
      <c r="GU73" s="361"/>
      <c r="GV73" s="361"/>
      <c r="GW73" s="361"/>
      <c r="GX73" s="361"/>
      <c r="GY73" s="361"/>
      <c r="GZ73" s="361"/>
      <c r="HA73" s="361"/>
      <c r="HB73" s="361"/>
      <c r="HC73" s="361"/>
      <c r="HD73" s="361"/>
      <c r="HE73" s="361"/>
      <c r="HF73" s="361"/>
      <c r="HG73" s="361"/>
      <c r="HH73" s="361"/>
      <c r="HI73" s="361"/>
      <c r="HJ73" s="361"/>
      <c r="HK73" s="361"/>
      <c r="HL73" s="361"/>
      <c r="HM73" s="361"/>
      <c r="HN73" s="361"/>
      <c r="HO73" s="361"/>
      <c r="HP73" s="361"/>
      <c r="HQ73" s="361"/>
      <c r="HR73" s="361"/>
      <c r="HS73" s="361"/>
      <c r="HT73" s="361"/>
      <c r="HU73" s="361"/>
    </row>
    <row r="74" spans="1:229" s="97" customFormat="1" ht="15" customHeight="1" x14ac:dyDescent="0.15">
      <c r="A74" s="194"/>
      <c r="B74" s="610"/>
      <c r="C74" s="498" t="s">
        <v>451</v>
      </c>
      <c r="D74" s="499"/>
      <c r="E74" s="499"/>
      <c r="F74" s="499"/>
      <c r="G74" s="499"/>
      <c r="H74" s="499"/>
      <c r="I74" s="500"/>
      <c r="J74" s="160"/>
      <c r="K74" s="302" t="str">
        <f>IF(ベース!$R$46="U",$BB$73,IF(ベース!$R$49="S",$BB$73,IF(ベース!$R$46="D",$BC$73,"")))</f>
        <v/>
      </c>
      <c r="L74" s="194"/>
      <c r="M74" s="194"/>
      <c r="N74" s="194"/>
      <c r="O74" s="194"/>
      <c r="P74" s="194"/>
      <c r="Q74" s="194"/>
      <c r="R74" s="194"/>
      <c r="S74" s="194"/>
      <c r="T74" s="194"/>
      <c r="U74" s="194"/>
      <c r="V74" s="301" t="str">
        <f>IF(ベース!$R$46="D",$BD$73,IF(ベース!$R$49="S",$BD$73,IF(ベース!$R$46="U",$BE$73,"")))</f>
        <v/>
      </c>
      <c r="W74" s="194"/>
      <c r="X74" s="194"/>
      <c r="Y74" s="194"/>
      <c r="Z74" s="194"/>
      <c r="AA74" s="194"/>
      <c r="AB74" s="194"/>
      <c r="AC74" s="194"/>
      <c r="AD74" s="194"/>
      <c r="AE74" s="194"/>
      <c r="AF74" s="194"/>
      <c r="AG74" s="194"/>
      <c r="AH74" s="194"/>
      <c r="AI74" s="160"/>
      <c r="AJ74" s="239"/>
      <c r="AK74" s="240"/>
      <c r="AL74" s="240"/>
      <c r="AM74" s="240"/>
      <c r="AN74" s="240"/>
      <c r="AO74" s="241"/>
      <c r="AP74" s="248" t="s">
        <v>683</v>
      </c>
      <c r="AU74" s="361"/>
      <c r="AV74" s="361"/>
      <c r="AW74" s="361"/>
      <c r="AX74" s="361"/>
      <c r="AY74" s="361"/>
      <c r="AZ74" s="361"/>
      <c r="BA74" s="361"/>
      <c r="BB74" s="307" t="s">
        <v>903</v>
      </c>
      <c r="BC74" s="307" t="s">
        <v>445</v>
      </c>
      <c r="BD74" s="307" t="s">
        <v>904</v>
      </c>
      <c r="BE74" s="307" t="s">
        <v>446</v>
      </c>
      <c r="BF74" s="307" t="s">
        <v>149</v>
      </c>
      <c r="BG74" s="361"/>
      <c r="BH74" s="361"/>
      <c r="BI74" s="361"/>
      <c r="BJ74" s="361"/>
      <c r="BK74" s="361"/>
      <c r="BL74" s="361"/>
      <c r="BM74" s="361"/>
      <c r="BN74" s="361"/>
      <c r="BO74" s="361"/>
      <c r="BP74" s="361"/>
      <c r="BQ74" s="361"/>
      <c r="BR74" s="361"/>
      <c r="BS74" s="361"/>
      <c r="BT74" s="361"/>
      <c r="BU74" s="361"/>
      <c r="BV74" s="361"/>
      <c r="BW74" s="361"/>
      <c r="BX74" s="361"/>
      <c r="BY74" s="361"/>
      <c r="BZ74" s="361"/>
      <c r="CA74" s="361"/>
      <c r="CB74" s="361"/>
      <c r="CC74" s="361"/>
      <c r="CD74" s="361"/>
      <c r="CE74" s="361"/>
      <c r="CF74" s="361"/>
      <c r="CG74" s="361"/>
      <c r="CH74" s="361"/>
      <c r="CI74" s="361">
        <v>26</v>
      </c>
      <c r="CJ74" s="11" t="s">
        <v>907</v>
      </c>
      <c r="CK74" s="308"/>
      <c r="CL74" s="308"/>
      <c r="CM74" s="308" t="str">
        <f t="shared" si="21"/>
        <v/>
      </c>
      <c r="CN74" s="308"/>
      <c r="CO74" s="308"/>
      <c r="CP74" s="308"/>
      <c r="CQ74" s="308"/>
      <c r="CR74" s="308"/>
      <c r="CS74" s="308"/>
      <c r="CT74" s="308"/>
      <c r="CU74" s="308"/>
      <c r="CV74" s="308"/>
      <c r="CW74" s="308"/>
      <c r="CX74" s="308"/>
      <c r="CY74" s="308"/>
      <c r="CZ74" s="308"/>
      <c r="DA74" s="308"/>
      <c r="DB74" s="308"/>
      <c r="DC74" s="308"/>
      <c r="DD74" s="308"/>
      <c r="DE74" s="308"/>
      <c r="DF74" s="308"/>
      <c r="DG74" s="308"/>
      <c r="DH74" s="308"/>
      <c r="DI74" s="308"/>
      <c r="DJ74" s="308"/>
      <c r="DK74" s="308"/>
      <c r="DL74" s="308"/>
      <c r="DM74" s="308"/>
      <c r="DN74" s="308"/>
      <c r="DO74" s="308"/>
      <c r="DP74" s="308"/>
      <c r="DQ74" s="361"/>
      <c r="DR74" s="361"/>
      <c r="DS74" s="361"/>
      <c r="DT74" s="361"/>
      <c r="DU74" s="361"/>
      <c r="DV74" s="361"/>
      <c r="DW74" s="361"/>
      <c r="DX74" s="361"/>
      <c r="DY74" s="361"/>
      <c r="DZ74" s="361"/>
      <c r="EA74" s="361"/>
      <c r="EB74" s="361"/>
      <c r="EC74" s="361"/>
      <c r="ED74" s="361"/>
      <c r="EE74" s="361"/>
      <c r="EF74" s="361"/>
      <c r="EG74" s="361"/>
      <c r="EH74" s="361"/>
      <c r="EI74" s="361"/>
      <c r="EJ74" s="361"/>
      <c r="EK74" s="361"/>
      <c r="EL74" s="361"/>
      <c r="EM74" s="361"/>
      <c r="EN74" s="361"/>
      <c r="EO74" s="361"/>
      <c r="EP74" s="361"/>
      <c r="EQ74" s="361"/>
      <c r="ER74" s="361"/>
      <c r="ES74" s="361"/>
      <c r="ET74" s="361"/>
      <c r="EU74" s="361"/>
      <c r="EV74" s="361"/>
      <c r="EW74" s="361"/>
      <c r="EX74" s="361"/>
      <c r="EY74" s="361"/>
      <c r="EZ74" s="361"/>
      <c r="FA74" s="361"/>
      <c r="FB74" s="361"/>
      <c r="FC74" s="361"/>
      <c r="FD74" s="361"/>
      <c r="FE74" s="361"/>
      <c r="FF74" s="361"/>
      <c r="FG74" s="361"/>
      <c r="FH74" s="361"/>
      <c r="FI74" s="361"/>
      <c r="FJ74" s="361"/>
      <c r="FK74" s="361"/>
      <c r="FL74" s="361"/>
      <c r="FM74" s="361"/>
      <c r="FN74" s="361"/>
      <c r="FO74" s="361"/>
      <c r="FP74" s="361"/>
      <c r="FQ74" s="361"/>
      <c r="FR74" s="361"/>
      <c r="FS74" s="361"/>
      <c r="FT74" s="361"/>
      <c r="FU74" s="361"/>
      <c r="FV74" s="361"/>
      <c r="FW74" s="361"/>
      <c r="FX74" s="361"/>
      <c r="FY74" s="361"/>
      <c r="FZ74" s="361"/>
      <c r="GA74" s="361"/>
      <c r="GB74" s="361"/>
      <c r="GC74" s="361"/>
      <c r="GD74" s="361"/>
      <c r="GE74" s="361"/>
      <c r="GF74" s="361"/>
      <c r="GG74" s="361"/>
      <c r="GH74" s="361"/>
      <c r="GI74" s="361"/>
      <c r="GJ74" s="361"/>
      <c r="GK74" s="361"/>
      <c r="GL74" s="361"/>
      <c r="GM74" s="361"/>
      <c r="GN74" s="361"/>
      <c r="GO74" s="361"/>
      <c r="GP74" s="361"/>
      <c r="GQ74" s="361"/>
      <c r="GR74" s="361"/>
      <c r="GS74" s="361"/>
      <c r="GT74" s="361"/>
      <c r="GU74" s="361"/>
      <c r="GV74" s="361"/>
      <c r="GW74" s="361"/>
      <c r="GX74" s="361"/>
      <c r="GY74" s="361"/>
      <c r="GZ74" s="361"/>
      <c r="HA74" s="361"/>
      <c r="HB74" s="361"/>
      <c r="HC74" s="361"/>
      <c r="HD74" s="361"/>
      <c r="HE74" s="361"/>
      <c r="HF74" s="361"/>
      <c r="HG74" s="361"/>
      <c r="HH74" s="361"/>
      <c r="HI74" s="361"/>
      <c r="HJ74" s="361"/>
      <c r="HK74" s="361"/>
      <c r="HL74" s="361"/>
      <c r="HM74" s="361"/>
      <c r="HN74" s="361"/>
      <c r="HO74" s="361"/>
      <c r="HP74" s="361"/>
      <c r="HQ74" s="361"/>
      <c r="HR74" s="361"/>
      <c r="HS74" s="361"/>
      <c r="HT74" s="361"/>
      <c r="HU74" s="361"/>
    </row>
    <row r="75" spans="1:229" s="97" customFormat="1" ht="15" customHeight="1" x14ac:dyDescent="0.15">
      <c r="A75" s="194"/>
      <c r="B75" s="610"/>
      <c r="C75" s="498" t="s">
        <v>225</v>
      </c>
      <c r="D75" s="499"/>
      <c r="E75" s="499"/>
      <c r="F75" s="499"/>
      <c r="G75" s="499"/>
      <c r="H75" s="499"/>
      <c r="I75" s="500"/>
      <c r="J75" s="160"/>
      <c r="K75" s="302" t="str">
        <f>IF(AND(ベース!R22="52R",ベース!R46="B"),"",IF(AND(ベース!R22="52R",ベース!R46="D"),仕様書作成!$BC$76,IF(AND(ベース!R22="52R",ベース!R46="U"),仕様書作成!$BB$76,IF(ベース!R22="52",仕様書作成!$BG$76,""))))</f>
        <v/>
      </c>
      <c r="L75" s="194"/>
      <c r="M75" s="194"/>
      <c r="N75" s="194"/>
      <c r="O75" s="194"/>
      <c r="P75" s="194"/>
      <c r="Q75" s="194"/>
      <c r="R75" s="194"/>
      <c r="S75" s="194"/>
      <c r="T75" s="194"/>
      <c r="U75" s="194"/>
      <c r="V75" s="301" t="str">
        <f>IF(AND(ベース!R22="52R",ベース!R46="B"),"",IF(AND(ベース!R22="52R",ベース!R46="U"),$BE$76,IF(AND(ベース!R22="52R",ベース!R46="D"),$BD$76,IF(ベース!R22="52",BH76,""))))</f>
        <v/>
      </c>
      <c r="W75" s="194"/>
      <c r="X75" s="194"/>
      <c r="Y75" s="194"/>
      <c r="Z75" s="194"/>
      <c r="AA75" s="194"/>
      <c r="AB75" s="194"/>
      <c r="AC75" s="194"/>
      <c r="AD75" s="194"/>
      <c r="AE75" s="194"/>
      <c r="AF75" s="194"/>
      <c r="AG75" s="194"/>
      <c r="AH75" s="194"/>
      <c r="AI75" s="160"/>
      <c r="AJ75" s="754"/>
      <c r="AK75" s="755"/>
      <c r="AL75" s="755"/>
      <c r="AM75" s="755"/>
      <c r="AN75" s="755"/>
      <c r="AO75" s="756"/>
      <c r="AP75" s="248" t="s">
        <v>683</v>
      </c>
      <c r="AU75" s="361"/>
      <c r="AV75" s="361"/>
      <c r="AW75" s="361"/>
      <c r="AX75" s="361"/>
      <c r="AY75" s="361"/>
      <c r="AZ75" s="361"/>
      <c r="BA75" s="361"/>
      <c r="BB75" s="307"/>
      <c r="BC75" s="307"/>
      <c r="BD75" s="307"/>
      <c r="BE75" s="307"/>
      <c r="BF75" s="307"/>
      <c r="BG75" s="361"/>
      <c r="BH75" s="361"/>
      <c r="BI75" s="361"/>
      <c r="BJ75" s="361"/>
      <c r="BK75" s="361"/>
      <c r="BL75" s="361"/>
      <c r="BM75" s="361"/>
      <c r="BN75" s="361"/>
      <c r="BO75" s="361"/>
      <c r="BP75" s="361"/>
      <c r="BQ75" s="361"/>
      <c r="BR75" s="361"/>
      <c r="BS75" s="361"/>
      <c r="BT75" s="361"/>
      <c r="BU75" s="361"/>
      <c r="BV75" s="361"/>
      <c r="BW75" s="361"/>
      <c r="BX75" s="361"/>
      <c r="BY75" s="361"/>
      <c r="BZ75" s="361"/>
      <c r="CA75" s="361"/>
      <c r="CB75" s="361"/>
      <c r="CC75" s="361"/>
      <c r="CD75" s="361"/>
      <c r="CE75" s="361"/>
      <c r="CF75" s="361"/>
      <c r="CG75" s="361"/>
      <c r="CH75" s="361"/>
      <c r="CI75" s="361">
        <v>27</v>
      </c>
      <c r="CJ75" s="11" t="s">
        <v>908</v>
      </c>
      <c r="CK75" s="308"/>
      <c r="CL75" s="308"/>
      <c r="CM75" s="308" t="str">
        <f t="shared" si="21"/>
        <v/>
      </c>
      <c r="CN75" s="308"/>
      <c r="CO75" s="308"/>
      <c r="CP75" s="308"/>
      <c r="CQ75" s="308"/>
      <c r="CR75" s="308"/>
      <c r="CS75" s="308"/>
      <c r="CT75" s="308"/>
      <c r="CU75" s="308"/>
      <c r="CV75" s="308"/>
      <c r="CW75" s="308"/>
      <c r="CX75" s="308"/>
      <c r="CY75" s="308"/>
      <c r="CZ75" s="308"/>
      <c r="DA75" s="308"/>
      <c r="DB75" s="308"/>
      <c r="DC75" s="308"/>
      <c r="DD75" s="308"/>
      <c r="DE75" s="308"/>
      <c r="DF75" s="308"/>
      <c r="DG75" s="308"/>
      <c r="DH75" s="308"/>
      <c r="DI75" s="308"/>
      <c r="DJ75" s="308"/>
      <c r="DK75" s="308"/>
      <c r="DL75" s="308"/>
      <c r="DM75" s="308"/>
      <c r="DN75" s="308"/>
      <c r="DO75" s="308"/>
      <c r="DP75" s="308"/>
      <c r="DQ75" s="361"/>
      <c r="DR75" s="361"/>
      <c r="DS75" s="361"/>
      <c r="DT75" s="361"/>
      <c r="DU75" s="361"/>
      <c r="DV75" s="361"/>
      <c r="DW75" s="361"/>
      <c r="DX75" s="361"/>
      <c r="DY75" s="361"/>
      <c r="DZ75" s="361"/>
      <c r="EA75" s="361"/>
      <c r="EB75" s="361"/>
      <c r="EC75" s="361"/>
      <c r="ED75" s="361"/>
      <c r="EE75" s="361"/>
      <c r="EF75" s="361"/>
      <c r="EG75" s="361"/>
      <c r="EH75" s="361"/>
      <c r="EI75" s="361"/>
      <c r="EJ75" s="361"/>
      <c r="EK75" s="361"/>
      <c r="EL75" s="361"/>
      <c r="EM75" s="361"/>
      <c r="EN75" s="361"/>
      <c r="EO75" s="361"/>
      <c r="EP75" s="361"/>
      <c r="EQ75" s="361"/>
      <c r="ER75" s="361"/>
      <c r="ES75" s="361"/>
      <c r="ET75" s="361"/>
      <c r="EU75" s="361"/>
      <c r="EV75" s="361"/>
      <c r="EW75" s="361"/>
      <c r="EX75" s="361"/>
      <c r="EY75" s="361"/>
      <c r="EZ75" s="361"/>
      <c r="FA75" s="361"/>
      <c r="FB75" s="361"/>
      <c r="FC75" s="361"/>
      <c r="FD75" s="361"/>
      <c r="FE75" s="361"/>
      <c r="FF75" s="361"/>
      <c r="FG75" s="361"/>
      <c r="FH75" s="361"/>
      <c r="FI75" s="361"/>
      <c r="FJ75" s="361"/>
      <c r="FK75" s="361"/>
      <c r="FL75" s="361"/>
      <c r="FM75" s="361"/>
      <c r="FN75" s="361"/>
      <c r="FO75" s="361"/>
      <c r="FP75" s="361"/>
      <c r="FQ75" s="361"/>
      <c r="FR75" s="361"/>
      <c r="FS75" s="361"/>
      <c r="FT75" s="361"/>
      <c r="FU75" s="361"/>
      <c r="FV75" s="361"/>
      <c r="FW75" s="361"/>
      <c r="FX75" s="361"/>
      <c r="FY75" s="361"/>
      <c r="FZ75" s="361"/>
      <c r="GA75" s="361"/>
      <c r="GB75" s="361"/>
      <c r="GC75" s="361"/>
      <c r="GD75" s="361"/>
      <c r="GE75" s="361"/>
      <c r="GF75" s="361"/>
      <c r="GG75" s="361"/>
      <c r="GH75" s="361"/>
      <c r="GI75" s="361"/>
      <c r="GJ75" s="361"/>
      <c r="GK75" s="361"/>
      <c r="GL75" s="361"/>
      <c r="GM75" s="361"/>
      <c r="GN75" s="361"/>
      <c r="GO75" s="361"/>
      <c r="GP75" s="361"/>
      <c r="GQ75" s="361"/>
      <c r="GR75" s="361"/>
      <c r="GS75" s="361"/>
      <c r="GT75" s="361"/>
      <c r="GU75" s="361"/>
      <c r="GV75" s="361"/>
      <c r="GW75" s="361"/>
      <c r="GX75" s="361"/>
      <c r="GY75" s="361"/>
      <c r="GZ75" s="361"/>
      <c r="HA75" s="361"/>
      <c r="HB75" s="361"/>
      <c r="HC75" s="361"/>
      <c r="HD75" s="361"/>
      <c r="HE75" s="361"/>
      <c r="HF75" s="361"/>
      <c r="HG75" s="361"/>
      <c r="HH75" s="361"/>
      <c r="HI75" s="361"/>
      <c r="HJ75" s="361"/>
      <c r="HK75" s="361"/>
      <c r="HL75" s="361"/>
      <c r="HM75" s="361"/>
      <c r="HN75" s="361"/>
      <c r="HO75" s="361"/>
      <c r="HP75" s="361"/>
      <c r="HQ75" s="361"/>
      <c r="HR75" s="361"/>
      <c r="HS75" s="361"/>
      <c r="HT75" s="361"/>
      <c r="HU75" s="361"/>
    </row>
    <row r="76" spans="1:229" s="97" customFormat="1" ht="15" customHeight="1" x14ac:dyDescent="0.15">
      <c r="A76" s="194"/>
      <c r="B76" s="611"/>
      <c r="C76" s="690" t="s">
        <v>226</v>
      </c>
      <c r="D76" s="691"/>
      <c r="E76" s="691"/>
      <c r="F76" s="691"/>
      <c r="G76" s="691"/>
      <c r="H76" s="691"/>
      <c r="I76" s="692"/>
      <c r="J76" s="164"/>
      <c r="K76" s="303" t="str">
        <f>IF(AND(ベース!R22="52R",ベース!R46="B"),"",IF(AND(ベース!R22="52R",ベース!R46="D"),仕様書作成!$BC$76,IF(AND(ベース!R22="52R",ベース!R46="U"),仕様書作成!$BB$76,IF(ベース!R22="52",仕様書作成!$BG$76,""))))</f>
        <v/>
      </c>
      <c r="L76" s="249"/>
      <c r="M76" s="249"/>
      <c r="N76" s="249"/>
      <c r="O76" s="249"/>
      <c r="P76" s="249"/>
      <c r="Q76" s="249"/>
      <c r="R76" s="249"/>
      <c r="S76" s="249"/>
      <c r="T76" s="249"/>
      <c r="U76" s="249"/>
      <c r="V76" s="301" t="str">
        <f>IF(AND(ベース!R22="52R",ベース!R46="B"),"",IF(AND(ベース!R22="52R",ベース!R46="U"),$BE$76,IF(AND(ベース!R22="52R",ベース!R46="D"),$BD$76,IF(ベース!R22="52",BH76,""))))</f>
        <v/>
      </c>
      <c r="W76" s="249"/>
      <c r="X76" s="249"/>
      <c r="Y76" s="249"/>
      <c r="Z76" s="249"/>
      <c r="AA76" s="249"/>
      <c r="AB76" s="249"/>
      <c r="AC76" s="249"/>
      <c r="AD76" s="249"/>
      <c r="AE76" s="249"/>
      <c r="AF76" s="249"/>
      <c r="AG76" s="249"/>
      <c r="AH76" s="194"/>
      <c r="AI76" s="164"/>
      <c r="AJ76" s="757"/>
      <c r="AK76" s="758"/>
      <c r="AL76" s="758"/>
      <c r="AM76" s="758"/>
      <c r="AN76" s="758"/>
      <c r="AO76" s="759"/>
      <c r="AP76" s="250" t="s">
        <v>683</v>
      </c>
      <c r="AU76" s="361"/>
      <c r="AV76" s="361"/>
      <c r="AW76" s="361"/>
      <c r="AX76" s="361"/>
      <c r="AY76" s="361"/>
      <c r="AZ76" s="361"/>
      <c r="BA76" s="361"/>
      <c r="BB76" s="307" t="s">
        <v>903</v>
      </c>
      <c r="BC76" s="307" t="s">
        <v>445</v>
      </c>
      <c r="BD76" s="307" t="s">
        <v>904</v>
      </c>
      <c r="BE76" s="307" t="s">
        <v>446</v>
      </c>
      <c r="BF76" s="307" t="s">
        <v>149</v>
      </c>
      <c r="BG76" s="11" t="s">
        <v>448</v>
      </c>
      <c r="BH76" s="11" t="s">
        <v>449</v>
      </c>
      <c r="BI76" s="11"/>
      <c r="BJ76" s="11"/>
      <c r="BK76" s="11"/>
      <c r="BL76" s="361"/>
      <c r="BM76" s="361"/>
      <c r="BN76" s="361"/>
      <c r="BO76" s="361"/>
      <c r="BP76" s="361"/>
      <c r="BQ76" s="361"/>
      <c r="BR76" s="361"/>
      <c r="BS76" s="361"/>
      <c r="BT76" s="361"/>
      <c r="BU76" s="361"/>
      <c r="BV76" s="361"/>
      <c r="BW76" s="361"/>
      <c r="BX76" s="361"/>
      <c r="BY76" s="361"/>
      <c r="BZ76" s="361"/>
      <c r="CA76" s="361"/>
      <c r="CB76" s="361"/>
      <c r="CC76" s="361"/>
      <c r="CD76" s="361"/>
      <c r="CE76" s="361"/>
      <c r="CF76" s="361"/>
      <c r="CG76" s="361"/>
      <c r="CH76" s="361"/>
      <c r="CI76" s="361">
        <v>28</v>
      </c>
      <c r="CJ76" s="11" t="s">
        <v>508</v>
      </c>
      <c r="CK76" s="308"/>
      <c r="CL76" s="308"/>
      <c r="CM76" s="308" t="str">
        <f t="shared" si="21"/>
        <v/>
      </c>
      <c r="CN76" s="308"/>
      <c r="CO76" s="308"/>
      <c r="CP76" s="308"/>
      <c r="CQ76" s="308"/>
      <c r="CR76" s="308"/>
      <c r="CS76" s="308"/>
      <c r="CT76" s="308"/>
      <c r="CU76" s="308"/>
      <c r="CV76" s="308"/>
      <c r="CW76" s="308"/>
      <c r="CX76" s="308"/>
      <c r="CY76" s="308"/>
      <c r="CZ76" s="308"/>
      <c r="DA76" s="308"/>
      <c r="DB76" s="308"/>
      <c r="DC76" s="308"/>
      <c r="DD76" s="308"/>
      <c r="DE76" s="308"/>
      <c r="DF76" s="308"/>
      <c r="DG76" s="308"/>
      <c r="DH76" s="308"/>
      <c r="DI76" s="308"/>
      <c r="DJ76" s="308"/>
      <c r="DK76" s="308"/>
      <c r="DL76" s="308"/>
      <c r="DM76" s="308"/>
      <c r="DN76" s="308"/>
      <c r="DO76" s="308"/>
      <c r="DP76" s="308"/>
      <c r="DQ76" s="361"/>
      <c r="DR76" s="361"/>
      <c r="DS76" s="361"/>
      <c r="DT76" s="361"/>
      <c r="DU76" s="361"/>
      <c r="DV76" s="361"/>
      <c r="DW76" s="361"/>
      <c r="DX76" s="361"/>
      <c r="DY76" s="361"/>
      <c r="DZ76" s="361"/>
      <c r="EA76" s="361"/>
      <c r="EB76" s="361"/>
      <c r="EC76" s="361"/>
      <c r="ED76" s="361"/>
      <c r="EE76" s="361"/>
      <c r="EF76" s="361"/>
      <c r="EG76" s="361"/>
      <c r="EH76" s="361"/>
      <c r="EI76" s="361"/>
      <c r="EJ76" s="361"/>
      <c r="EK76" s="361"/>
      <c r="EL76" s="361"/>
      <c r="EM76" s="361"/>
      <c r="EN76" s="361"/>
      <c r="EO76" s="361"/>
      <c r="EP76" s="361"/>
      <c r="EQ76" s="361"/>
      <c r="ER76" s="361"/>
      <c r="ES76" s="361"/>
      <c r="ET76" s="361"/>
      <c r="EU76" s="361"/>
      <c r="EV76" s="361"/>
      <c r="EW76" s="361"/>
      <c r="EX76" s="361"/>
      <c r="EY76" s="361"/>
      <c r="EZ76" s="361"/>
      <c r="FA76" s="361"/>
      <c r="FB76" s="361"/>
      <c r="FC76" s="361"/>
      <c r="FD76" s="361"/>
      <c r="FE76" s="361"/>
      <c r="FF76" s="361"/>
      <c r="FG76" s="361"/>
      <c r="FH76" s="361"/>
      <c r="FI76" s="361"/>
      <c r="FJ76" s="361"/>
      <c r="FK76" s="361"/>
      <c r="FL76" s="361"/>
      <c r="FM76" s="361"/>
      <c r="FN76" s="361"/>
      <c r="FO76" s="361"/>
      <c r="FP76" s="361"/>
      <c r="FQ76" s="361"/>
      <c r="FR76" s="361"/>
      <c r="FS76" s="361"/>
      <c r="FT76" s="361"/>
      <c r="FU76" s="361"/>
      <c r="FV76" s="361"/>
      <c r="FW76" s="361"/>
      <c r="FX76" s="361"/>
      <c r="FY76" s="361"/>
      <c r="FZ76" s="361"/>
      <c r="GA76" s="361"/>
      <c r="GB76" s="361"/>
      <c r="GC76" s="361"/>
      <c r="GD76" s="361"/>
      <c r="GE76" s="361"/>
      <c r="GF76" s="361"/>
      <c r="GG76" s="361"/>
      <c r="GH76" s="361"/>
      <c r="GI76" s="361"/>
      <c r="GJ76" s="361"/>
      <c r="GK76" s="361"/>
      <c r="GL76" s="361"/>
      <c r="GM76" s="361"/>
      <c r="GN76" s="361"/>
      <c r="GO76" s="361"/>
      <c r="GP76" s="361"/>
      <c r="GQ76" s="361"/>
      <c r="GR76" s="361"/>
      <c r="GS76" s="361"/>
      <c r="GT76" s="361"/>
      <c r="GU76" s="361"/>
      <c r="GV76" s="361"/>
      <c r="GW76" s="361"/>
      <c r="GX76" s="361"/>
      <c r="GY76" s="361"/>
      <c r="GZ76" s="361"/>
      <c r="HA76" s="361"/>
      <c r="HB76" s="361"/>
      <c r="HC76" s="361"/>
      <c r="HD76" s="361"/>
      <c r="HE76" s="361"/>
      <c r="HF76" s="361"/>
      <c r="HG76" s="361"/>
      <c r="HH76" s="361"/>
      <c r="HI76" s="361"/>
      <c r="HJ76" s="361"/>
      <c r="HK76" s="361"/>
      <c r="HL76" s="361"/>
      <c r="HM76" s="361"/>
      <c r="HN76" s="361"/>
      <c r="HO76" s="361"/>
      <c r="HP76" s="361"/>
      <c r="HQ76" s="361"/>
      <c r="HR76" s="361"/>
      <c r="HS76" s="361"/>
      <c r="HT76" s="361"/>
      <c r="HU76" s="361"/>
    </row>
    <row r="77" spans="1:229" s="97" customFormat="1" ht="12" customHeight="1" x14ac:dyDescent="0.15">
      <c r="B77" s="770"/>
      <c r="C77" s="771"/>
      <c r="D77" s="771"/>
      <c r="E77" s="771"/>
      <c r="F77" s="771"/>
      <c r="G77" s="771"/>
      <c r="H77" s="771"/>
      <c r="I77" s="772"/>
      <c r="J77" s="776" t="s">
        <v>684</v>
      </c>
      <c r="K77" s="252" t="str">
        <f>IF(K9="","",K9)</f>
        <v/>
      </c>
      <c r="L77" s="253" t="str">
        <f t="shared" ref="L77:V77" si="30">IF(L9="","",L9)</f>
        <v/>
      </c>
      <c r="M77" s="253" t="str">
        <f t="shared" si="30"/>
        <v/>
      </c>
      <c r="N77" s="253" t="str">
        <f t="shared" si="30"/>
        <v/>
      </c>
      <c r="O77" s="253" t="str">
        <f t="shared" si="30"/>
        <v/>
      </c>
      <c r="P77" s="253" t="str">
        <f t="shared" si="30"/>
        <v/>
      </c>
      <c r="Q77" s="253" t="str">
        <f t="shared" si="30"/>
        <v/>
      </c>
      <c r="R77" s="253" t="str">
        <f t="shared" si="30"/>
        <v/>
      </c>
      <c r="S77" s="253" t="str">
        <f t="shared" si="30"/>
        <v/>
      </c>
      <c r="T77" s="253" t="str">
        <f t="shared" si="30"/>
        <v/>
      </c>
      <c r="U77" s="253" t="str">
        <f t="shared" si="30"/>
        <v/>
      </c>
      <c r="V77" s="253" t="str">
        <f t="shared" si="30"/>
        <v/>
      </c>
      <c r="W77" s="131"/>
      <c r="X77" s="131"/>
      <c r="Y77" s="131"/>
      <c r="Z77" s="131"/>
      <c r="AA77" s="131"/>
      <c r="AB77" s="131"/>
      <c r="AC77" s="131"/>
      <c r="AD77" s="131"/>
      <c r="AE77" s="131"/>
      <c r="AF77" s="131"/>
      <c r="AG77" s="131"/>
      <c r="AH77" s="131"/>
      <c r="AI77" s="776" t="s">
        <v>685</v>
      </c>
      <c r="AJ77" s="778"/>
      <c r="AK77" s="779"/>
      <c r="AL77" s="779"/>
      <c r="AM77" s="779"/>
      <c r="AN77" s="779"/>
      <c r="AO77" s="780"/>
      <c r="AP77" s="741"/>
      <c r="AU77" s="361"/>
      <c r="AV77" s="361"/>
      <c r="AW77" s="361"/>
      <c r="AX77" s="361"/>
      <c r="AY77" s="361"/>
      <c r="AZ77" s="361"/>
      <c r="BA77" s="361"/>
      <c r="BB77" s="307"/>
      <c r="BC77" s="307"/>
      <c r="BD77" s="307"/>
      <c r="BE77" s="307"/>
      <c r="BF77" s="307"/>
      <c r="BG77" s="361"/>
      <c r="BH77" s="361"/>
      <c r="BI77" s="361"/>
      <c r="BJ77" s="361"/>
      <c r="BK77" s="361"/>
      <c r="BL77" s="361"/>
      <c r="BM77" s="361"/>
      <c r="BN77" s="361"/>
      <c r="BO77" s="361"/>
      <c r="BP77" s="361"/>
      <c r="BQ77" s="361"/>
      <c r="BR77" s="361"/>
      <c r="BS77" s="361"/>
      <c r="BT77" s="361"/>
      <c r="BU77" s="361"/>
      <c r="BV77" s="361"/>
      <c r="BW77" s="361"/>
      <c r="BX77" s="361"/>
      <c r="BY77" s="361"/>
      <c r="BZ77" s="361"/>
      <c r="CA77" s="361"/>
      <c r="CB77" s="361"/>
      <c r="CC77" s="361"/>
      <c r="CD77" s="361"/>
      <c r="CE77" s="361"/>
      <c r="CF77" s="361"/>
      <c r="CG77" s="361"/>
      <c r="CH77" s="361"/>
      <c r="CI77" s="361">
        <v>29</v>
      </c>
      <c r="CJ77" s="11" t="s">
        <v>509</v>
      </c>
      <c r="CK77" s="308"/>
      <c r="CL77" s="308"/>
      <c r="CM77" s="308" t="str">
        <f t="shared" si="21"/>
        <v/>
      </c>
      <c r="CN77" s="308"/>
      <c r="CO77" s="308"/>
      <c r="CP77" s="308"/>
      <c r="CQ77" s="308"/>
      <c r="CR77" s="308"/>
      <c r="CS77" s="308"/>
      <c r="CT77" s="308"/>
      <c r="CU77" s="308"/>
      <c r="CV77" s="308"/>
      <c r="CW77" s="308"/>
      <c r="CX77" s="308"/>
      <c r="CY77" s="308"/>
      <c r="CZ77" s="308"/>
      <c r="DA77" s="308"/>
      <c r="DB77" s="308"/>
      <c r="DC77" s="308"/>
      <c r="DD77" s="308"/>
      <c r="DE77" s="308"/>
      <c r="DF77" s="308"/>
      <c r="DG77" s="308"/>
      <c r="DH77" s="308"/>
      <c r="DI77" s="308"/>
      <c r="DJ77" s="308"/>
      <c r="DK77" s="308"/>
      <c r="DL77" s="308"/>
      <c r="DM77" s="308"/>
      <c r="DN77" s="308"/>
      <c r="DO77" s="308"/>
      <c r="DP77" s="308"/>
      <c r="DQ77" s="361"/>
      <c r="DR77" s="361"/>
      <c r="DS77" s="361"/>
      <c r="DT77" s="361"/>
      <c r="DU77" s="361"/>
      <c r="DV77" s="361"/>
      <c r="DW77" s="361"/>
      <c r="DX77" s="361"/>
      <c r="DY77" s="361"/>
      <c r="DZ77" s="361"/>
      <c r="EA77" s="361"/>
      <c r="EB77" s="361"/>
      <c r="EC77" s="361"/>
      <c r="ED77" s="361"/>
      <c r="EE77" s="361"/>
      <c r="EF77" s="361"/>
      <c r="EG77" s="361"/>
      <c r="EH77" s="361"/>
      <c r="EI77" s="361"/>
      <c r="EJ77" s="361"/>
      <c r="EK77" s="361"/>
      <c r="EL77" s="361"/>
      <c r="EM77" s="361"/>
      <c r="EN77" s="361"/>
      <c r="EO77" s="361"/>
      <c r="EP77" s="361"/>
      <c r="EQ77" s="361"/>
      <c r="ER77" s="361"/>
      <c r="ES77" s="361"/>
      <c r="ET77" s="361"/>
      <c r="EU77" s="361"/>
      <c r="EV77" s="361"/>
      <c r="EW77" s="361"/>
      <c r="EX77" s="361"/>
      <c r="EY77" s="361"/>
      <c r="EZ77" s="361"/>
      <c r="FA77" s="361"/>
      <c r="FB77" s="361"/>
      <c r="FC77" s="361"/>
      <c r="FD77" s="361"/>
      <c r="FE77" s="361"/>
      <c r="FF77" s="361"/>
      <c r="FG77" s="361"/>
      <c r="FH77" s="361"/>
      <c r="FI77" s="361"/>
      <c r="FJ77" s="361"/>
      <c r="FK77" s="361"/>
      <c r="FL77" s="361"/>
      <c r="FM77" s="361"/>
      <c r="FN77" s="361"/>
      <c r="FO77" s="361"/>
      <c r="FP77" s="361"/>
      <c r="FQ77" s="361"/>
      <c r="FR77" s="361"/>
      <c r="FS77" s="361"/>
      <c r="FT77" s="361"/>
      <c r="FU77" s="361"/>
      <c r="FV77" s="361"/>
      <c r="FW77" s="361"/>
      <c r="FX77" s="361"/>
      <c r="FY77" s="361"/>
      <c r="FZ77" s="361"/>
      <c r="GA77" s="361"/>
      <c r="GB77" s="361"/>
      <c r="GC77" s="361"/>
      <c r="GD77" s="361"/>
      <c r="GE77" s="361"/>
      <c r="GF77" s="361"/>
      <c r="GG77" s="361"/>
      <c r="GH77" s="361"/>
      <c r="GI77" s="361"/>
      <c r="GJ77" s="361"/>
      <c r="GK77" s="361"/>
      <c r="GL77" s="361"/>
      <c r="GM77" s="361"/>
      <c r="GN77" s="361"/>
      <c r="GO77" s="361"/>
      <c r="GP77" s="361"/>
      <c r="GQ77" s="361"/>
      <c r="GR77" s="361"/>
      <c r="GS77" s="361"/>
      <c r="GT77" s="361"/>
      <c r="GU77" s="361"/>
      <c r="GV77" s="361"/>
      <c r="GW77" s="361"/>
      <c r="GX77" s="361"/>
      <c r="GY77" s="361"/>
      <c r="GZ77" s="361"/>
      <c r="HA77" s="361"/>
      <c r="HB77" s="361"/>
      <c r="HC77" s="361"/>
      <c r="HD77" s="361"/>
      <c r="HE77" s="361"/>
      <c r="HF77" s="361"/>
      <c r="HG77" s="361"/>
      <c r="HH77" s="361"/>
      <c r="HI77" s="361"/>
      <c r="HJ77" s="361"/>
      <c r="HK77" s="361"/>
      <c r="HL77" s="361"/>
      <c r="HM77" s="361"/>
      <c r="HN77" s="361"/>
      <c r="HO77" s="361"/>
      <c r="HP77" s="361"/>
      <c r="HQ77" s="361"/>
      <c r="HR77" s="361"/>
      <c r="HS77" s="361"/>
      <c r="HT77" s="361"/>
      <c r="HU77" s="361"/>
    </row>
    <row r="78" spans="1:229" s="97" customFormat="1" x14ac:dyDescent="0.15">
      <c r="B78" s="773"/>
      <c r="C78" s="774"/>
      <c r="D78" s="774"/>
      <c r="E78" s="774"/>
      <c r="F78" s="774"/>
      <c r="G78" s="774"/>
      <c r="H78" s="774"/>
      <c r="I78" s="775"/>
      <c r="J78" s="777"/>
      <c r="K78" s="287">
        <v>1</v>
      </c>
      <c r="L78" s="267">
        <v>2</v>
      </c>
      <c r="M78" s="267">
        <v>3</v>
      </c>
      <c r="N78" s="267">
        <v>4</v>
      </c>
      <c r="O78" s="267">
        <v>5</v>
      </c>
      <c r="P78" s="267">
        <v>6</v>
      </c>
      <c r="Q78" s="267">
        <v>7</v>
      </c>
      <c r="R78" s="267">
        <v>8</v>
      </c>
      <c r="S78" s="267">
        <v>9</v>
      </c>
      <c r="T78" s="267">
        <v>10</v>
      </c>
      <c r="U78" s="267">
        <v>11</v>
      </c>
      <c r="V78" s="267">
        <v>12</v>
      </c>
      <c r="W78" s="267"/>
      <c r="X78" s="267"/>
      <c r="Y78" s="267"/>
      <c r="Z78" s="267"/>
      <c r="AA78" s="267"/>
      <c r="AB78" s="267"/>
      <c r="AC78" s="267"/>
      <c r="AD78" s="267"/>
      <c r="AE78" s="267"/>
      <c r="AF78" s="267"/>
      <c r="AG78" s="267"/>
      <c r="AH78" s="267"/>
      <c r="AI78" s="777"/>
      <c r="AJ78" s="781"/>
      <c r="AK78" s="782"/>
      <c r="AL78" s="782"/>
      <c r="AM78" s="782"/>
      <c r="AN78" s="782"/>
      <c r="AO78" s="783"/>
      <c r="AP78" s="769"/>
      <c r="AU78" s="361"/>
      <c r="AV78" s="361"/>
      <c r="AW78" s="361"/>
      <c r="AX78" s="361"/>
      <c r="AY78" s="361"/>
      <c r="AZ78" s="361"/>
      <c r="BA78" s="361"/>
      <c r="BB78" s="307" t="s">
        <v>403</v>
      </c>
      <c r="BC78" s="307" t="s">
        <v>376</v>
      </c>
      <c r="BD78" s="307" t="s">
        <v>412</v>
      </c>
      <c r="BE78" s="307"/>
      <c r="BF78" s="307"/>
      <c r="BG78" s="361"/>
      <c r="BH78" s="361"/>
      <c r="BI78" s="361"/>
      <c r="BJ78" s="361"/>
      <c r="BK78" s="361"/>
      <c r="BL78" s="361"/>
      <c r="BM78" s="361"/>
      <c r="BN78" s="361"/>
      <c r="BO78" s="361"/>
      <c r="BP78" s="361"/>
      <c r="BQ78" s="361"/>
      <c r="BR78" s="361"/>
      <c r="BS78" s="361"/>
      <c r="BT78" s="361"/>
      <c r="BU78" s="361"/>
      <c r="BV78" s="361"/>
      <c r="BW78" s="361"/>
      <c r="BX78" s="361"/>
      <c r="BY78" s="361"/>
      <c r="BZ78" s="361"/>
      <c r="CA78" s="361"/>
      <c r="CB78" s="361"/>
      <c r="CC78" s="361"/>
      <c r="CD78" s="361"/>
      <c r="CE78" s="361"/>
      <c r="CF78" s="361"/>
      <c r="CG78" s="361"/>
      <c r="CH78" s="361"/>
      <c r="CI78" s="361">
        <v>30</v>
      </c>
      <c r="CJ78" s="11" t="s">
        <v>909</v>
      </c>
      <c r="CK78" s="308"/>
      <c r="CL78" s="308"/>
      <c r="CM78" s="308" t="str">
        <f t="shared" si="21"/>
        <v/>
      </c>
      <c r="CN78" s="308"/>
      <c r="CO78" s="308"/>
      <c r="CP78" s="308"/>
      <c r="CQ78" s="308"/>
      <c r="CR78" s="308"/>
      <c r="CS78" s="308"/>
      <c r="CT78" s="308"/>
      <c r="CU78" s="308"/>
      <c r="CV78" s="308"/>
      <c r="CW78" s="308"/>
      <c r="CX78" s="308"/>
      <c r="CY78" s="308"/>
      <c r="CZ78" s="308"/>
      <c r="DA78" s="308"/>
      <c r="DB78" s="308"/>
      <c r="DC78" s="308"/>
      <c r="DD78" s="308"/>
      <c r="DE78" s="308"/>
      <c r="DF78" s="308"/>
      <c r="DG78" s="308"/>
      <c r="DH78" s="308"/>
      <c r="DI78" s="308"/>
      <c r="DJ78" s="308"/>
      <c r="DK78" s="308"/>
      <c r="DL78" s="308"/>
      <c r="DM78" s="308"/>
      <c r="DN78" s="308"/>
      <c r="DO78" s="308"/>
      <c r="DP78" s="308"/>
      <c r="DQ78" s="361"/>
      <c r="DR78" s="361"/>
      <c r="DS78" s="361"/>
      <c r="DT78" s="361"/>
      <c r="DU78" s="361"/>
      <c r="DV78" s="361"/>
      <c r="DW78" s="361"/>
      <c r="DX78" s="361"/>
      <c r="DY78" s="361"/>
      <c r="DZ78" s="361"/>
      <c r="EA78" s="361"/>
      <c r="EB78" s="361"/>
      <c r="EC78" s="361"/>
      <c r="ED78" s="361"/>
      <c r="EE78" s="361"/>
      <c r="EF78" s="361"/>
      <c r="EG78" s="361"/>
      <c r="EH78" s="361"/>
      <c r="EI78" s="361"/>
      <c r="EJ78" s="361"/>
      <c r="EK78" s="361"/>
      <c r="EL78" s="361"/>
      <c r="EM78" s="361"/>
      <c r="EN78" s="361"/>
      <c r="EO78" s="361"/>
      <c r="EP78" s="361"/>
      <c r="EQ78" s="361"/>
      <c r="ER78" s="361"/>
      <c r="ES78" s="361"/>
      <c r="ET78" s="361"/>
      <c r="EU78" s="361"/>
      <c r="EV78" s="361"/>
      <c r="EW78" s="361"/>
      <c r="EX78" s="361"/>
      <c r="EY78" s="361"/>
      <c r="EZ78" s="361"/>
      <c r="FA78" s="361"/>
      <c r="FB78" s="361"/>
      <c r="FC78" s="361"/>
      <c r="FD78" s="361"/>
      <c r="FE78" s="361"/>
      <c r="FF78" s="361"/>
      <c r="FG78" s="361"/>
      <c r="FH78" s="361"/>
      <c r="FI78" s="361"/>
      <c r="FJ78" s="361"/>
      <c r="FK78" s="361"/>
      <c r="FL78" s="361"/>
      <c r="FM78" s="361"/>
      <c r="FN78" s="361"/>
      <c r="FO78" s="361"/>
      <c r="FP78" s="361"/>
      <c r="FQ78" s="361"/>
      <c r="FR78" s="361"/>
      <c r="FS78" s="361"/>
      <c r="FT78" s="361"/>
      <c r="FU78" s="361"/>
      <c r="FV78" s="361"/>
      <c r="FW78" s="361"/>
      <c r="FX78" s="361"/>
      <c r="FY78" s="361"/>
      <c r="FZ78" s="361"/>
      <c r="GA78" s="361"/>
      <c r="GB78" s="361"/>
      <c r="GC78" s="361"/>
      <c r="GD78" s="361"/>
      <c r="GE78" s="361"/>
      <c r="GF78" s="361"/>
      <c r="GG78" s="361"/>
      <c r="GH78" s="361"/>
      <c r="GI78" s="361"/>
      <c r="GJ78" s="361"/>
      <c r="GK78" s="361"/>
      <c r="GL78" s="361"/>
      <c r="GM78" s="361"/>
      <c r="GN78" s="361"/>
      <c r="GO78" s="361"/>
      <c r="GP78" s="361"/>
      <c r="GQ78" s="361"/>
      <c r="GR78" s="361"/>
      <c r="GS78" s="361"/>
      <c r="GT78" s="361"/>
      <c r="GU78" s="361"/>
      <c r="GV78" s="361"/>
      <c r="GW78" s="361"/>
      <c r="GX78" s="361"/>
      <c r="GY78" s="361"/>
      <c r="GZ78" s="361"/>
      <c r="HA78" s="361"/>
      <c r="HB78" s="361"/>
      <c r="HC78" s="361"/>
      <c r="HD78" s="361"/>
      <c r="HE78" s="361"/>
      <c r="HF78" s="361"/>
      <c r="HG78" s="361"/>
      <c r="HH78" s="361"/>
      <c r="HI78" s="361"/>
      <c r="HJ78" s="361"/>
      <c r="HK78" s="361"/>
      <c r="HL78" s="361"/>
      <c r="HM78" s="361"/>
      <c r="HN78" s="361"/>
      <c r="HO78" s="361"/>
      <c r="HP78" s="361"/>
      <c r="HQ78" s="361"/>
      <c r="HR78" s="361"/>
      <c r="HS78" s="361"/>
      <c r="HT78" s="361"/>
      <c r="HU78" s="361"/>
    </row>
    <row r="79" spans="1:229" s="97" customFormat="1" hidden="1" x14ac:dyDescent="0.15">
      <c r="A79" s="361"/>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2"/>
      <c r="AA79" s="361"/>
      <c r="AB79" s="361"/>
      <c r="AC79" s="361"/>
      <c r="AD79" s="361"/>
      <c r="AE79" s="361"/>
      <c r="AF79" s="361"/>
      <c r="AG79" s="361"/>
      <c r="AH79" s="361"/>
      <c r="AI79" s="361"/>
      <c r="AJ79" s="361"/>
      <c r="AK79" s="361"/>
      <c r="AL79" s="361"/>
      <c r="AM79" s="361"/>
      <c r="AN79" s="361"/>
      <c r="AO79" s="361"/>
      <c r="AP79" s="361"/>
      <c r="AU79" s="361"/>
      <c r="AV79" s="361"/>
      <c r="AW79" s="361"/>
      <c r="AX79" s="361"/>
      <c r="AY79" s="361"/>
      <c r="AZ79" s="361"/>
      <c r="BA79" s="361"/>
      <c r="BB79" s="307" t="s">
        <v>365</v>
      </c>
      <c r="BC79" s="307" t="s">
        <v>366</v>
      </c>
      <c r="BD79" s="307" t="s">
        <v>367</v>
      </c>
      <c r="BE79" s="307"/>
      <c r="BF79" s="307"/>
      <c r="BG79" s="361"/>
      <c r="BH79" s="361"/>
      <c r="BI79" s="361"/>
      <c r="BJ79" s="361"/>
      <c r="BK79" s="361"/>
      <c r="BL79" s="361"/>
      <c r="BM79" s="361"/>
      <c r="BN79" s="361"/>
      <c r="BO79" s="361"/>
      <c r="BP79" s="361"/>
      <c r="BQ79" s="361"/>
      <c r="BR79" s="361"/>
      <c r="BS79" s="361"/>
      <c r="BT79" s="361"/>
      <c r="BU79" s="361"/>
      <c r="BV79" s="361"/>
      <c r="BW79" s="361"/>
      <c r="BX79" s="361"/>
      <c r="BY79" s="361"/>
      <c r="BZ79" s="361"/>
      <c r="CA79" s="361"/>
      <c r="CB79" s="361"/>
      <c r="CC79" s="361"/>
      <c r="CD79" s="361"/>
      <c r="CE79" s="361"/>
      <c r="CF79" s="361"/>
      <c r="CG79" s="361"/>
      <c r="CH79" s="361"/>
      <c r="CI79" s="361">
        <v>31</v>
      </c>
      <c r="CJ79" s="11" t="s">
        <v>510</v>
      </c>
      <c r="CK79" s="308"/>
      <c r="CL79" s="308"/>
      <c r="CM79" s="308" t="str">
        <f t="shared" si="21"/>
        <v/>
      </c>
      <c r="CN79" s="308"/>
      <c r="CO79" s="308"/>
      <c r="CP79" s="308"/>
      <c r="CQ79" s="308"/>
      <c r="CR79" s="308"/>
      <c r="CS79" s="308"/>
      <c r="CT79" s="308"/>
      <c r="CU79" s="308"/>
      <c r="CV79" s="308"/>
      <c r="CW79" s="308"/>
      <c r="CX79" s="308"/>
      <c r="CY79" s="308"/>
      <c r="CZ79" s="308"/>
      <c r="DA79" s="308"/>
      <c r="DB79" s="308"/>
      <c r="DC79" s="308"/>
      <c r="DD79" s="308"/>
      <c r="DE79" s="308"/>
      <c r="DF79" s="308"/>
      <c r="DG79" s="308"/>
      <c r="DH79" s="308"/>
      <c r="DI79" s="308"/>
      <c r="DJ79" s="308"/>
      <c r="DK79" s="308"/>
      <c r="DL79" s="308"/>
      <c r="DM79" s="308"/>
      <c r="DN79" s="308"/>
      <c r="DO79" s="308"/>
      <c r="DP79" s="308"/>
      <c r="DQ79" s="361"/>
      <c r="DR79" s="361"/>
      <c r="DS79" s="361"/>
      <c r="DT79" s="361"/>
      <c r="DU79" s="361"/>
      <c r="DV79" s="361"/>
      <c r="DW79" s="361"/>
      <c r="DX79" s="361"/>
      <c r="DY79" s="361"/>
      <c r="DZ79" s="361"/>
      <c r="EA79" s="361"/>
      <c r="EB79" s="361"/>
      <c r="EC79" s="361"/>
      <c r="ED79" s="361"/>
      <c r="EE79" s="361"/>
      <c r="EF79" s="361"/>
      <c r="EG79" s="361"/>
      <c r="EH79" s="361"/>
      <c r="EI79" s="361"/>
      <c r="EJ79" s="361"/>
      <c r="EK79" s="361"/>
      <c r="EL79" s="361"/>
      <c r="EM79" s="361"/>
      <c r="EN79" s="361"/>
      <c r="EO79" s="361"/>
      <c r="EP79" s="361"/>
      <c r="EQ79" s="361"/>
      <c r="ER79" s="361"/>
      <c r="ES79" s="361"/>
      <c r="ET79" s="361"/>
      <c r="EU79" s="361"/>
      <c r="EV79" s="361"/>
      <c r="EW79" s="361"/>
      <c r="EX79" s="361"/>
      <c r="EY79" s="361"/>
      <c r="EZ79" s="361"/>
      <c r="FA79" s="361"/>
      <c r="FB79" s="361"/>
      <c r="FC79" s="361"/>
      <c r="FD79" s="361"/>
      <c r="FE79" s="361"/>
      <c r="FF79" s="361"/>
      <c r="FG79" s="361"/>
      <c r="FH79" s="361"/>
      <c r="FI79" s="361"/>
      <c r="FJ79" s="361"/>
      <c r="FK79" s="361"/>
      <c r="FL79" s="361"/>
      <c r="FM79" s="361"/>
      <c r="FN79" s="361"/>
      <c r="FO79" s="361"/>
      <c r="FP79" s="361"/>
      <c r="FQ79" s="361"/>
      <c r="FR79" s="361"/>
      <c r="FS79" s="361"/>
      <c r="FT79" s="361"/>
      <c r="FU79" s="361"/>
      <c r="FV79" s="361"/>
      <c r="FW79" s="361"/>
      <c r="FX79" s="361"/>
      <c r="FY79" s="361"/>
      <c r="FZ79" s="361"/>
      <c r="GA79" s="361"/>
      <c r="GB79" s="361"/>
      <c r="GC79" s="361"/>
      <c r="GD79" s="361"/>
      <c r="GE79" s="361"/>
      <c r="GF79" s="361"/>
      <c r="GG79" s="361"/>
      <c r="GH79" s="361"/>
      <c r="GI79" s="361"/>
      <c r="GJ79" s="361"/>
      <c r="GK79" s="361"/>
      <c r="GL79" s="361"/>
      <c r="GM79" s="361"/>
      <c r="GN79" s="361"/>
      <c r="GO79" s="361"/>
      <c r="GP79" s="361"/>
      <c r="GQ79" s="361"/>
      <c r="GR79" s="361"/>
      <c r="GS79" s="361"/>
      <c r="GT79" s="361"/>
      <c r="GU79" s="361"/>
      <c r="GV79" s="361"/>
      <c r="GW79" s="361"/>
      <c r="GX79" s="361"/>
      <c r="GY79" s="361"/>
      <c r="GZ79" s="361"/>
      <c r="HA79" s="361"/>
      <c r="HB79" s="361"/>
      <c r="HC79" s="361"/>
      <c r="HD79" s="361"/>
      <c r="HE79" s="361"/>
      <c r="HF79" s="361"/>
      <c r="HG79" s="361"/>
      <c r="HH79" s="361"/>
      <c r="HI79" s="361"/>
      <c r="HJ79" s="361"/>
      <c r="HK79" s="361"/>
      <c r="HL79" s="361"/>
      <c r="HM79" s="361"/>
      <c r="HN79" s="361"/>
      <c r="HO79" s="361"/>
      <c r="HP79" s="361"/>
      <c r="HQ79" s="361"/>
      <c r="HR79" s="361"/>
      <c r="HS79" s="361"/>
      <c r="HT79" s="361"/>
      <c r="HU79" s="361"/>
    </row>
    <row r="80" spans="1:229" s="97" customFormat="1" hidden="1" x14ac:dyDescent="0.15">
      <c r="A80" s="361"/>
      <c r="B80" s="361"/>
      <c r="C80" s="362"/>
      <c r="D80" s="361"/>
      <c r="E80" s="361"/>
      <c r="F80" s="361"/>
      <c r="G80" s="361"/>
      <c r="H80" s="361"/>
      <c r="I80" s="361"/>
      <c r="J80" s="361"/>
      <c r="K80" s="361" t="str">
        <f>LEFT(K66,1)</f>
        <v/>
      </c>
      <c r="L80" s="361" t="str">
        <f t="shared" ref="L80:AH80" si="31">LEFT(L66,1)</f>
        <v/>
      </c>
      <c r="M80" s="361" t="str">
        <f t="shared" si="31"/>
        <v/>
      </c>
      <c r="N80" s="361" t="str">
        <f t="shared" si="31"/>
        <v/>
      </c>
      <c r="O80" s="361" t="str">
        <f t="shared" si="31"/>
        <v/>
      </c>
      <c r="P80" s="361" t="str">
        <f t="shared" si="31"/>
        <v/>
      </c>
      <c r="Q80" s="361" t="str">
        <f t="shared" si="31"/>
        <v/>
      </c>
      <c r="R80" s="361" t="str">
        <f t="shared" si="31"/>
        <v/>
      </c>
      <c r="S80" s="361" t="str">
        <f t="shared" si="31"/>
        <v/>
      </c>
      <c r="T80" s="361" t="str">
        <f t="shared" si="31"/>
        <v/>
      </c>
      <c r="U80" s="361" t="str">
        <f t="shared" si="31"/>
        <v/>
      </c>
      <c r="V80" s="361" t="str">
        <f t="shared" si="31"/>
        <v/>
      </c>
      <c r="W80" s="361" t="str">
        <f t="shared" si="31"/>
        <v/>
      </c>
      <c r="X80" s="361" t="str">
        <f t="shared" si="31"/>
        <v/>
      </c>
      <c r="Y80" s="361" t="str">
        <f t="shared" si="31"/>
        <v/>
      </c>
      <c r="Z80" s="361" t="str">
        <f t="shared" si="31"/>
        <v/>
      </c>
      <c r="AA80" s="361" t="str">
        <f t="shared" si="31"/>
        <v/>
      </c>
      <c r="AB80" s="361" t="str">
        <f t="shared" si="31"/>
        <v/>
      </c>
      <c r="AC80" s="361" t="str">
        <f t="shared" si="31"/>
        <v/>
      </c>
      <c r="AD80" s="361" t="str">
        <f t="shared" si="31"/>
        <v/>
      </c>
      <c r="AE80" s="361" t="str">
        <f t="shared" si="31"/>
        <v/>
      </c>
      <c r="AF80" s="361" t="str">
        <f t="shared" si="31"/>
        <v/>
      </c>
      <c r="AG80" s="361" t="str">
        <f t="shared" si="31"/>
        <v/>
      </c>
      <c r="AH80" s="361" t="str">
        <f t="shared" si="31"/>
        <v/>
      </c>
      <c r="AI80" s="11"/>
      <c r="AJ80" s="11">
        <f>COUNTIF(K80:AH80,"C")</f>
        <v>0</v>
      </c>
      <c r="AK80" s="11">
        <f>COUNTIF(K80:AH80,"L")</f>
        <v>0</v>
      </c>
      <c r="AL80" s="11">
        <f>COUNTIF(K80:AH80,"B")</f>
        <v>0</v>
      </c>
      <c r="AM80" s="11">
        <f>COUNTIF(K80:AH80,"N")</f>
        <v>0</v>
      </c>
      <c r="AN80" s="11"/>
      <c r="AO80" s="11"/>
      <c r="AP80" s="361"/>
      <c r="AU80" s="361"/>
      <c r="AV80" s="361"/>
      <c r="AW80" s="361"/>
      <c r="AX80" s="361"/>
      <c r="AY80" s="361"/>
      <c r="AZ80" s="361"/>
      <c r="BA80" s="361"/>
      <c r="BB80" s="307"/>
      <c r="BC80" s="307"/>
      <c r="BD80" s="307"/>
      <c r="BE80" s="307"/>
      <c r="BF80" s="307"/>
      <c r="BG80" s="361"/>
      <c r="BH80" s="361"/>
      <c r="BI80" s="361"/>
      <c r="BJ80" s="361"/>
      <c r="BK80" s="361"/>
      <c r="BL80" s="361"/>
      <c r="BM80" s="361"/>
      <c r="BN80" s="361"/>
      <c r="BO80" s="361"/>
      <c r="BP80" s="361"/>
      <c r="BQ80" s="361"/>
      <c r="BR80" s="361"/>
      <c r="BS80" s="361"/>
      <c r="BT80" s="361"/>
      <c r="BU80" s="361"/>
      <c r="BV80" s="361"/>
      <c r="BW80" s="361"/>
      <c r="BX80" s="361"/>
      <c r="BY80" s="361"/>
      <c r="BZ80" s="361"/>
      <c r="CA80" s="361"/>
      <c r="CB80" s="361"/>
      <c r="CC80" s="361"/>
      <c r="CD80" s="361"/>
      <c r="CE80" s="361"/>
      <c r="CF80" s="361"/>
      <c r="CG80" s="361"/>
      <c r="CH80" s="361"/>
      <c r="CI80" s="361">
        <v>32</v>
      </c>
      <c r="CJ80" s="11" t="s">
        <v>511</v>
      </c>
      <c r="CK80" s="308"/>
      <c r="CL80" s="308"/>
      <c r="CM80" s="308" t="str">
        <f t="shared" si="21"/>
        <v/>
      </c>
      <c r="CN80" s="308"/>
      <c r="CO80" s="308"/>
      <c r="CP80" s="308"/>
      <c r="CQ80" s="308"/>
      <c r="CR80" s="308"/>
      <c r="CS80" s="308"/>
      <c r="CT80" s="308"/>
      <c r="CU80" s="308"/>
      <c r="CV80" s="308"/>
      <c r="CW80" s="308"/>
      <c r="CX80" s="308"/>
      <c r="CY80" s="308"/>
      <c r="CZ80" s="308"/>
      <c r="DA80" s="308"/>
      <c r="DB80" s="308"/>
      <c r="DC80" s="308"/>
      <c r="DD80" s="308"/>
      <c r="DE80" s="308"/>
      <c r="DF80" s="308"/>
      <c r="DG80" s="308"/>
      <c r="DH80" s="308"/>
      <c r="DI80" s="308"/>
      <c r="DJ80" s="308"/>
      <c r="DK80" s="308"/>
      <c r="DL80" s="308"/>
      <c r="DM80" s="308"/>
      <c r="DN80" s="308"/>
      <c r="DO80" s="308"/>
      <c r="DP80" s="308"/>
      <c r="DQ80" s="361"/>
      <c r="DR80" s="361"/>
      <c r="DS80" s="361"/>
      <c r="DT80" s="361"/>
      <c r="DU80" s="361"/>
      <c r="DV80" s="361"/>
      <c r="DW80" s="361"/>
      <c r="DX80" s="361"/>
      <c r="DY80" s="361"/>
      <c r="DZ80" s="361"/>
      <c r="EA80" s="361"/>
      <c r="EB80" s="361"/>
      <c r="EC80" s="361"/>
      <c r="ED80" s="361"/>
      <c r="EE80" s="361"/>
      <c r="EF80" s="361"/>
      <c r="EG80" s="361"/>
      <c r="EH80" s="361"/>
      <c r="EI80" s="361"/>
      <c r="EJ80" s="361"/>
      <c r="EK80" s="361"/>
      <c r="EL80" s="361"/>
      <c r="EM80" s="361"/>
      <c r="EN80" s="361"/>
      <c r="EO80" s="361"/>
      <c r="EP80" s="361"/>
      <c r="EQ80" s="361"/>
      <c r="ER80" s="361"/>
      <c r="ES80" s="361"/>
      <c r="ET80" s="361"/>
      <c r="EU80" s="361"/>
      <c r="EV80" s="361"/>
      <c r="EW80" s="361"/>
      <c r="EX80" s="361"/>
      <c r="EY80" s="361"/>
      <c r="EZ80" s="361"/>
      <c r="FA80" s="361"/>
      <c r="FB80" s="361"/>
      <c r="FC80" s="361"/>
      <c r="FD80" s="361"/>
      <c r="FE80" s="361"/>
      <c r="FF80" s="361"/>
      <c r="FG80" s="361"/>
      <c r="FH80" s="361"/>
      <c r="FI80" s="361"/>
      <c r="FJ80" s="361"/>
      <c r="FK80" s="361"/>
      <c r="FL80" s="361"/>
      <c r="FM80" s="361"/>
      <c r="FN80" s="361"/>
      <c r="FO80" s="361"/>
      <c r="FP80" s="361"/>
      <c r="FQ80" s="361"/>
      <c r="FR80" s="361"/>
      <c r="FS80" s="361"/>
      <c r="FT80" s="361"/>
      <c r="FU80" s="361"/>
      <c r="FV80" s="361"/>
      <c r="FW80" s="361"/>
      <c r="FX80" s="361"/>
      <c r="FY80" s="361"/>
      <c r="FZ80" s="361"/>
      <c r="GA80" s="361"/>
      <c r="GB80" s="361"/>
      <c r="GC80" s="361"/>
      <c r="GD80" s="361"/>
      <c r="GE80" s="361"/>
      <c r="GF80" s="361"/>
      <c r="GG80" s="361"/>
      <c r="GH80" s="361"/>
      <c r="GI80" s="361"/>
      <c r="GJ80" s="361"/>
      <c r="GK80" s="361"/>
      <c r="GL80" s="361"/>
      <c r="GM80" s="361"/>
      <c r="GN80" s="361"/>
      <c r="GO80" s="361"/>
      <c r="GP80" s="361"/>
      <c r="GQ80" s="361"/>
      <c r="GR80" s="361"/>
      <c r="GS80" s="361"/>
      <c r="GT80" s="361"/>
      <c r="GU80" s="361"/>
      <c r="GV80" s="361"/>
      <c r="GW80" s="361"/>
      <c r="GX80" s="361"/>
      <c r="GY80" s="361"/>
      <c r="GZ80" s="361"/>
      <c r="HA80" s="361"/>
      <c r="HB80" s="361"/>
      <c r="HC80" s="361"/>
      <c r="HD80" s="361"/>
      <c r="HE80" s="361"/>
      <c r="HF80" s="361"/>
      <c r="HG80" s="361"/>
      <c r="HH80" s="361"/>
      <c r="HI80" s="361"/>
      <c r="HJ80" s="361"/>
      <c r="HK80" s="361"/>
      <c r="HL80" s="361"/>
      <c r="HM80" s="361"/>
      <c r="HN80" s="361"/>
      <c r="HO80" s="361"/>
      <c r="HP80" s="361"/>
      <c r="HQ80" s="361"/>
      <c r="HR80" s="361"/>
      <c r="HS80" s="361"/>
      <c r="HT80" s="361"/>
      <c r="HU80" s="361"/>
    </row>
    <row r="81" spans="1:140" hidden="1" x14ac:dyDescent="0.15">
      <c r="A81" s="361"/>
      <c r="B81" s="361"/>
      <c r="C81" s="363"/>
      <c r="D81" s="70"/>
      <c r="E81" s="70"/>
      <c r="F81" s="70"/>
      <c r="G81" s="70"/>
      <c r="H81" s="70"/>
      <c r="I81" s="363"/>
      <c r="J81" s="361"/>
      <c r="K81" s="361"/>
      <c r="L81" s="361"/>
      <c r="M81" s="361"/>
      <c r="N81" s="70"/>
      <c r="O81" s="70"/>
      <c r="P81" s="70"/>
      <c r="Q81" s="70"/>
      <c r="R81" s="70"/>
      <c r="S81" s="70"/>
      <c r="T81" s="364"/>
      <c r="U81" s="70"/>
      <c r="V81" s="70"/>
      <c r="W81" s="70"/>
      <c r="X81" s="70"/>
      <c r="Y81" s="70"/>
      <c r="Z81" s="363"/>
      <c r="AA81" s="11"/>
      <c r="AB81" s="11"/>
      <c r="AC81" s="11"/>
      <c r="AD81" s="11"/>
      <c r="AE81" s="11"/>
      <c r="AF81" s="11"/>
      <c r="AG81" s="361"/>
      <c r="AH81" s="11"/>
      <c r="AI81" s="11"/>
      <c r="AJ81" s="11" t="str">
        <f>IF(U68="","",MATCH(U68,BB67:BD67,0))</f>
        <v/>
      </c>
      <c r="AK81" s="338" t="str">
        <f>IF(AJ81="","",INDEX(BB68:BD68,1,AJ81))</f>
        <v/>
      </c>
      <c r="AL81" s="338" t="str">
        <f>IF(AK81="C",$BB$79,IF(AK81="L",$BC$79,IF(AK81="B",$BD$79,"")))</f>
        <v/>
      </c>
      <c r="AM81" s="11"/>
      <c r="AN81" s="11"/>
      <c r="AO81" s="11"/>
      <c r="AP81" s="361"/>
      <c r="AQ81" s="97"/>
      <c r="AR81" s="97"/>
      <c r="AS81" s="97"/>
      <c r="AT81" s="97"/>
      <c r="CI81" s="361">
        <v>33</v>
      </c>
      <c r="CJ81" s="11" t="s">
        <v>910</v>
      </c>
      <c r="CK81" s="41"/>
      <c r="CL81" s="41"/>
      <c r="CM81" s="308" t="str">
        <f t="shared" si="21"/>
        <v/>
      </c>
      <c r="CN81" s="41"/>
      <c r="CO81" s="308" t="str">
        <f t="shared" ref="CO81:CO86" si="32">IF($J$68=$CJ81,"P",IF($J$71=$CJ81,"X",""))</f>
        <v/>
      </c>
      <c r="CP81" s="308" t="str">
        <f t="shared" ref="CP81:CP86" si="33">IF($J$69=$CJ81,"E",IF($J$72=$CJ81,"PE",""))</f>
        <v/>
      </c>
      <c r="CQ81" s="308"/>
      <c r="CR81" s="98" t="str">
        <f t="shared" ref="CR81:DC86" si="34">IF(K$66=$CJ81,"A","")&amp;IF(K$67=$CJ81,"B","")&amp;IF(K$27=$CJ81,"A'","")&amp;IF(K$28=$CJ81,"B'","")</f>
        <v/>
      </c>
      <c r="CS81" s="98" t="str">
        <f t="shared" si="34"/>
        <v/>
      </c>
      <c r="CT81" s="98" t="str">
        <f t="shared" si="34"/>
        <v/>
      </c>
      <c r="CU81" s="98" t="str">
        <f t="shared" si="34"/>
        <v/>
      </c>
      <c r="CV81" s="98" t="str">
        <f t="shared" si="34"/>
        <v/>
      </c>
      <c r="CW81" s="98" t="str">
        <f t="shared" si="34"/>
        <v/>
      </c>
      <c r="CX81" s="98" t="str">
        <f t="shared" si="34"/>
        <v/>
      </c>
      <c r="CY81" s="98" t="str">
        <f t="shared" si="34"/>
        <v/>
      </c>
      <c r="CZ81" s="98" t="str">
        <f t="shared" si="34"/>
        <v/>
      </c>
      <c r="DA81" s="98" t="str">
        <f t="shared" si="34"/>
        <v/>
      </c>
      <c r="DB81" s="98" t="str">
        <f t="shared" si="34"/>
        <v/>
      </c>
      <c r="DC81" s="98" t="str">
        <f t="shared" si="34"/>
        <v/>
      </c>
      <c r="DD81" s="98"/>
      <c r="DE81" s="98"/>
      <c r="DF81" s="98"/>
      <c r="DG81" s="98"/>
      <c r="DH81" s="98"/>
      <c r="DI81" s="98"/>
      <c r="DJ81" s="98"/>
      <c r="DK81" s="98"/>
      <c r="DL81" s="98"/>
      <c r="DM81" s="98"/>
      <c r="DN81" s="98"/>
      <c r="DO81" s="98"/>
      <c r="DP81" s="98" t="str">
        <f t="shared" ref="DP81:DP144" si="35">IF(AI$66=$CJ81,"A","")&amp;IF(AI$67=$CJ81,"B","")&amp;IF(AI$27=$CJ81,"C","")&amp;IF(AI$28=$CJ81,"D","")</f>
        <v/>
      </c>
      <c r="DQ81" s="361" t="str">
        <f t="shared" ref="DQ81:DQ86" si="36">IF($AI$68=$CJ81,"P",IF($AI$71=$CJ81,"X",""))</f>
        <v/>
      </c>
      <c r="DR81" s="361" t="str">
        <f t="shared" ref="DR81:DR86" si="37">IF($AI$69=$CJ81,"E",IF($AI$72=$CJ81,"PE",""))</f>
        <v/>
      </c>
      <c r="DS81" s="98"/>
      <c r="DT81" s="98"/>
      <c r="DU81" s="98"/>
      <c r="DV81" s="98"/>
      <c r="DW81" s="98"/>
      <c r="DX81" s="98"/>
      <c r="DY81" s="98"/>
      <c r="DZ81" s="98"/>
      <c r="EA81" s="98"/>
      <c r="EB81" s="98"/>
      <c r="EC81" s="98"/>
      <c r="ED81" s="98"/>
      <c r="EE81" s="98"/>
      <c r="EF81" s="98"/>
      <c r="EG81" s="98"/>
      <c r="EH81" s="98"/>
      <c r="EI81" s="98"/>
      <c r="EJ81" s="98"/>
    </row>
    <row r="82" spans="1:140" hidden="1" x14ac:dyDescent="0.15">
      <c r="A82" s="361"/>
      <c r="B82" s="361"/>
      <c r="C82" s="363"/>
      <c r="D82" s="70"/>
      <c r="E82" s="70"/>
      <c r="F82" s="70"/>
      <c r="G82" s="70"/>
      <c r="H82" s="70"/>
      <c r="I82" s="363"/>
      <c r="J82" s="361"/>
      <c r="K82" s="361"/>
      <c r="L82" s="361"/>
      <c r="M82" s="361"/>
      <c r="N82" s="70"/>
      <c r="O82" s="70"/>
      <c r="P82" s="70"/>
      <c r="Q82" s="70"/>
      <c r="R82" s="70"/>
      <c r="S82" s="70"/>
      <c r="T82" s="364"/>
      <c r="U82" s="70"/>
      <c r="V82" s="70"/>
      <c r="W82" s="70"/>
      <c r="X82" s="70"/>
      <c r="Y82" s="70"/>
      <c r="Z82" s="363"/>
      <c r="AA82" s="11"/>
      <c r="AB82" s="11"/>
      <c r="AC82" s="11"/>
      <c r="AD82" s="11"/>
      <c r="AE82" s="11"/>
      <c r="AF82" s="11"/>
      <c r="AG82" s="361"/>
      <c r="AH82" s="11"/>
      <c r="AI82" s="11"/>
      <c r="AJ82" s="11"/>
      <c r="AK82" s="11"/>
      <c r="AL82" s="11"/>
      <c r="AM82" s="11"/>
      <c r="AN82" s="11"/>
      <c r="AO82" s="11"/>
      <c r="AP82" s="361"/>
      <c r="AQ82" s="97"/>
      <c r="AR82" s="97"/>
      <c r="AS82" s="97"/>
      <c r="AT82" s="97"/>
      <c r="CI82" s="361">
        <v>34</v>
      </c>
      <c r="CJ82" s="11" t="s">
        <v>512</v>
      </c>
      <c r="CK82" s="41"/>
      <c r="CL82" s="41"/>
      <c r="CM82" s="308" t="str">
        <f t="shared" si="21"/>
        <v/>
      </c>
      <c r="CN82" s="41"/>
      <c r="CO82" s="308" t="str">
        <f t="shared" si="32"/>
        <v/>
      </c>
      <c r="CP82" s="308" t="str">
        <f t="shared" si="33"/>
        <v/>
      </c>
      <c r="CQ82" s="308"/>
      <c r="CR82" s="98" t="str">
        <f t="shared" si="34"/>
        <v/>
      </c>
      <c r="CS82" s="98" t="str">
        <f t="shared" si="34"/>
        <v/>
      </c>
      <c r="CT82" s="98" t="str">
        <f t="shared" si="34"/>
        <v/>
      </c>
      <c r="CU82" s="98" t="str">
        <f t="shared" si="34"/>
        <v/>
      </c>
      <c r="CV82" s="98" t="str">
        <f t="shared" si="34"/>
        <v/>
      </c>
      <c r="CW82" s="98" t="str">
        <f t="shared" si="34"/>
        <v/>
      </c>
      <c r="CX82" s="98" t="str">
        <f t="shared" si="34"/>
        <v/>
      </c>
      <c r="CY82" s="98" t="str">
        <f t="shared" si="34"/>
        <v/>
      </c>
      <c r="CZ82" s="98" t="str">
        <f t="shared" si="34"/>
        <v/>
      </c>
      <c r="DA82" s="98" t="str">
        <f t="shared" si="34"/>
        <v/>
      </c>
      <c r="DB82" s="98" t="str">
        <f t="shared" si="34"/>
        <v/>
      </c>
      <c r="DC82" s="98" t="str">
        <f t="shared" si="34"/>
        <v/>
      </c>
      <c r="DD82" s="98"/>
      <c r="DE82" s="98"/>
      <c r="DF82" s="98"/>
      <c r="DG82" s="98"/>
      <c r="DH82" s="98"/>
      <c r="DI82" s="98"/>
      <c r="DJ82" s="98"/>
      <c r="DK82" s="98"/>
      <c r="DL82" s="98"/>
      <c r="DM82" s="98"/>
      <c r="DN82" s="98"/>
      <c r="DO82" s="98"/>
      <c r="DP82" s="98" t="str">
        <f t="shared" si="35"/>
        <v/>
      </c>
      <c r="DQ82" s="361" t="str">
        <f t="shared" si="36"/>
        <v/>
      </c>
      <c r="DR82" s="361" t="str">
        <f t="shared" si="37"/>
        <v/>
      </c>
    </row>
    <row r="83" spans="1:140" hidden="1" x14ac:dyDescent="0.15">
      <c r="A83" s="361"/>
      <c r="B83" s="361"/>
      <c r="C83" s="363"/>
      <c r="D83" s="70"/>
      <c r="E83" s="70"/>
      <c r="F83" s="70"/>
      <c r="G83" s="70"/>
      <c r="H83" s="70"/>
      <c r="I83" s="363"/>
      <c r="J83" s="361"/>
      <c r="K83" s="361"/>
      <c r="L83" s="361"/>
      <c r="M83" s="361"/>
      <c r="N83" s="70"/>
      <c r="O83" s="363"/>
      <c r="P83" s="70"/>
      <c r="Q83" s="70"/>
      <c r="R83" s="70"/>
      <c r="S83" s="70"/>
      <c r="T83" s="70"/>
      <c r="U83" s="70"/>
      <c r="V83" s="70"/>
      <c r="W83" s="363"/>
      <c r="X83" s="70"/>
      <c r="Y83" s="70"/>
      <c r="Z83" s="363"/>
      <c r="AA83" s="11"/>
      <c r="AB83" s="11"/>
      <c r="AC83" s="11"/>
      <c r="AD83" s="11"/>
      <c r="AE83" s="11"/>
      <c r="AF83" s="11"/>
      <c r="AG83" s="361"/>
      <c r="AH83" s="11"/>
      <c r="AI83" s="11"/>
      <c r="AJ83" s="11"/>
      <c r="AK83" s="11"/>
      <c r="AL83" s="11"/>
      <c r="AM83" s="11"/>
      <c r="AN83" s="11"/>
      <c r="AO83" s="11"/>
      <c r="AP83" s="361"/>
      <c r="AQ83" s="97"/>
      <c r="AR83" s="97"/>
      <c r="AS83" s="97"/>
      <c r="AT83" s="97"/>
      <c r="CI83" s="361">
        <v>35</v>
      </c>
      <c r="CJ83" s="11" t="s">
        <v>513</v>
      </c>
      <c r="CK83" s="41"/>
      <c r="CL83" s="41"/>
      <c r="CM83" s="308" t="str">
        <f t="shared" si="21"/>
        <v/>
      </c>
      <c r="CN83" s="41"/>
      <c r="CO83" s="308" t="str">
        <f t="shared" si="32"/>
        <v/>
      </c>
      <c r="CP83" s="308" t="str">
        <f t="shared" si="33"/>
        <v/>
      </c>
      <c r="CQ83" s="308"/>
      <c r="CR83" s="98" t="str">
        <f t="shared" si="34"/>
        <v/>
      </c>
      <c r="CS83" s="98" t="str">
        <f t="shared" si="34"/>
        <v/>
      </c>
      <c r="CT83" s="98" t="str">
        <f t="shared" si="34"/>
        <v/>
      </c>
      <c r="CU83" s="98" t="str">
        <f t="shared" si="34"/>
        <v/>
      </c>
      <c r="CV83" s="98" t="str">
        <f t="shared" si="34"/>
        <v/>
      </c>
      <c r="CW83" s="98" t="str">
        <f t="shared" si="34"/>
        <v/>
      </c>
      <c r="CX83" s="98" t="str">
        <f t="shared" si="34"/>
        <v/>
      </c>
      <c r="CY83" s="98" t="str">
        <f t="shared" si="34"/>
        <v/>
      </c>
      <c r="CZ83" s="98" t="str">
        <f t="shared" si="34"/>
        <v/>
      </c>
      <c r="DA83" s="98" t="str">
        <f t="shared" si="34"/>
        <v/>
      </c>
      <c r="DB83" s="98" t="str">
        <f t="shared" si="34"/>
        <v/>
      </c>
      <c r="DC83" s="98" t="str">
        <f t="shared" si="34"/>
        <v/>
      </c>
      <c r="DD83" s="98"/>
      <c r="DE83" s="98"/>
      <c r="DF83" s="98"/>
      <c r="DG83" s="98"/>
      <c r="DH83" s="98"/>
      <c r="DI83" s="98"/>
      <c r="DJ83" s="98"/>
      <c r="DK83" s="98"/>
      <c r="DL83" s="98"/>
      <c r="DM83" s="98"/>
      <c r="DN83" s="98"/>
      <c r="DO83" s="98"/>
      <c r="DP83" s="98" t="str">
        <f t="shared" si="35"/>
        <v/>
      </c>
      <c r="DQ83" s="361" t="str">
        <f t="shared" si="36"/>
        <v/>
      </c>
      <c r="DR83" s="361" t="str">
        <f t="shared" si="37"/>
        <v/>
      </c>
    </row>
    <row r="84" spans="1:140" hidden="1" x14ac:dyDescent="0.15">
      <c r="A84" s="361"/>
      <c r="B84" s="361"/>
      <c r="C84" s="363"/>
      <c r="D84" s="70"/>
      <c r="E84" s="70"/>
      <c r="F84" s="70"/>
      <c r="G84" s="70"/>
      <c r="H84" s="70"/>
      <c r="I84" s="70"/>
      <c r="J84" s="70"/>
      <c r="K84" s="70"/>
      <c r="L84" s="70"/>
      <c r="M84" s="70"/>
      <c r="N84" s="70"/>
      <c r="O84" s="70"/>
      <c r="P84" s="361"/>
      <c r="Q84" s="361"/>
      <c r="R84" s="361"/>
      <c r="S84" s="361"/>
      <c r="T84" s="361"/>
      <c r="U84" s="361"/>
      <c r="V84" s="361"/>
      <c r="W84" s="361"/>
      <c r="X84" s="361"/>
      <c r="Y84" s="361"/>
      <c r="Z84" s="363"/>
      <c r="AA84" s="11"/>
      <c r="AB84" s="11"/>
      <c r="AC84" s="11"/>
      <c r="AD84" s="11"/>
      <c r="AE84" s="11"/>
      <c r="AF84" s="98"/>
      <c r="AG84" s="361"/>
      <c r="AH84" s="11"/>
      <c r="AI84" s="11"/>
      <c r="AJ84" s="11"/>
      <c r="AK84" s="11"/>
      <c r="AL84" s="11"/>
      <c r="AM84" s="11"/>
      <c r="AN84" s="11"/>
      <c r="AO84" s="11"/>
      <c r="AP84" s="361"/>
      <c r="AQ84" s="97"/>
      <c r="AR84" s="97"/>
      <c r="AS84" s="97"/>
      <c r="AT84" s="97"/>
      <c r="BW84" s="11"/>
      <c r="BX84" s="11"/>
      <c r="BY84" s="11"/>
      <c r="BZ84" s="11"/>
      <c r="CA84" s="11"/>
      <c r="CB84" s="11"/>
      <c r="CC84" s="11"/>
      <c r="CD84" s="11"/>
      <c r="CE84" s="11"/>
      <c r="CF84" s="11"/>
      <c r="CI84" s="361">
        <v>36</v>
      </c>
      <c r="CJ84" s="11" t="s">
        <v>911</v>
      </c>
      <c r="CK84" s="41"/>
      <c r="CL84" s="41"/>
      <c r="CM84" s="308" t="str">
        <f t="shared" si="21"/>
        <v/>
      </c>
      <c r="CN84" s="41"/>
      <c r="CO84" s="308" t="str">
        <f t="shared" si="32"/>
        <v/>
      </c>
      <c r="CP84" s="308" t="str">
        <f t="shared" si="33"/>
        <v/>
      </c>
      <c r="CQ84" s="308"/>
      <c r="CR84" s="98" t="str">
        <f t="shared" si="34"/>
        <v/>
      </c>
      <c r="CS84" s="98" t="str">
        <f t="shared" si="34"/>
        <v/>
      </c>
      <c r="CT84" s="98" t="str">
        <f t="shared" si="34"/>
        <v/>
      </c>
      <c r="CU84" s="98" t="str">
        <f t="shared" si="34"/>
        <v/>
      </c>
      <c r="CV84" s="98" t="str">
        <f t="shared" si="34"/>
        <v/>
      </c>
      <c r="CW84" s="98" t="str">
        <f t="shared" si="34"/>
        <v/>
      </c>
      <c r="CX84" s="98" t="str">
        <f t="shared" si="34"/>
        <v/>
      </c>
      <c r="CY84" s="98" t="str">
        <f t="shared" si="34"/>
        <v/>
      </c>
      <c r="CZ84" s="98" t="str">
        <f t="shared" si="34"/>
        <v/>
      </c>
      <c r="DA84" s="98" t="str">
        <f t="shared" si="34"/>
        <v/>
      </c>
      <c r="DB84" s="98" t="str">
        <f t="shared" si="34"/>
        <v/>
      </c>
      <c r="DC84" s="98" t="str">
        <f t="shared" si="34"/>
        <v/>
      </c>
      <c r="DD84" s="98"/>
      <c r="DE84" s="98"/>
      <c r="DF84" s="98"/>
      <c r="DG84" s="98"/>
      <c r="DH84" s="98"/>
      <c r="DI84" s="98"/>
      <c r="DJ84" s="98"/>
      <c r="DK84" s="98"/>
      <c r="DL84" s="98"/>
      <c r="DM84" s="98"/>
      <c r="DN84" s="98"/>
      <c r="DO84" s="98"/>
      <c r="DP84" s="98" t="str">
        <f t="shared" si="35"/>
        <v/>
      </c>
      <c r="DQ84" s="361" t="str">
        <f t="shared" si="36"/>
        <v/>
      </c>
      <c r="DR84" s="361" t="str">
        <f t="shared" si="37"/>
        <v/>
      </c>
    </row>
    <row r="85" spans="1:140" hidden="1" x14ac:dyDescent="0.15">
      <c r="A85" s="361"/>
      <c r="B85" s="361"/>
      <c r="C85" s="361"/>
      <c r="D85" s="70"/>
      <c r="E85" s="70"/>
      <c r="F85" s="70"/>
      <c r="G85" s="70"/>
      <c r="H85" s="361"/>
      <c r="I85" s="361"/>
      <c r="J85" s="361"/>
      <c r="K85" s="361"/>
      <c r="L85" s="361"/>
      <c r="M85" s="361"/>
      <c r="N85" s="361"/>
      <c r="O85" s="361"/>
      <c r="P85" s="361"/>
      <c r="Q85" s="361"/>
      <c r="R85" s="361"/>
      <c r="S85" s="361"/>
      <c r="T85" s="361"/>
      <c r="U85" s="361"/>
      <c r="V85" s="361"/>
      <c r="W85" s="361"/>
      <c r="X85" s="361"/>
      <c r="Y85" s="361"/>
      <c r="Z85" s="363"/>
      <c r="AA85" s="11"/>
      <c r="AB85" s="11"/>
      <c r="AC85" s="11"/>
      <c r="AD85" s="11"/>
      <c r="AE85" s="11"/>
      <c r="AF85" s="98"/>
      <c r="AG85" s="361"/>
      <c r="AH85" s="11"/>
      <c r="AI85" s="11"/>
      <c r="AJ85" s="11"/>
      <c r="AK85" s="11"/>
      <c r="AL85" s="11"/>
      <c r="AM85" s="11"/>
      <c r="AN85" s="11"/>
      <c r="AO85" s="11"/>
      <c r="AP85" s="361"/>
      <c r="AQ85" s="97"/>
      <c r="AR85" s="97"/>
      <c r="AS85" s="97"/>
      <c r="AT85" s="97"/>
      <c r="BW85" s="11"/>
      <c r="BX85" s="11"/>
      <c r="BY85" s="11"/>
      <c r="BZ85" s="11"/>
      <c r="CA85" s="11"/>
      <c r="CB85" s="11"/>
      <c r="CC85" s="11"/>
      <c r="CD85" s="11"/>
      <c r="CE85" s="11"/>
      <c r="CF85" s="11"/>
      <c r="CI85" s="361">
        <v>37</v>
      </c>
      <c r="CJ85" s="11" t="s">
        <v>912</v>
      </c>
      <c r="CK85" s="41"/>
      <c r="CL85" s="41"/>
      <c r="CM85" s="308" t="str">
        <f t="shared" si="21"/>
        <v/>
      </c>
      <c r="CN85" s="41"/>
      <c r="CO85" s="308" t="str">
        <f t="shared" si="32"/>
        <v/>
      </c>
      <c r="CP85" s="308" t="str">
        <f t="shared" si="33"/>
        <v/>
      </c>
      <c r="CQ85" s="308"/>
      <c r="CR85" s="98" t="str">
        <f t="shared" si="34"/>
        <v/>
      </c>
      <c r="CS85" s="98" t="str">
        <f t="shared" si="34"/>
        <v/>
      </c>
      <c r="CT85" s="98" t="str">
        <f t="shared" si="34"/>
        <v/>
      </c>
      <c r="CU85" s="98" t="str">
        <f t="shared" si="34"/>
        <v/>
      </c>
      <c r="CV85" s="98" t="str">
        <f t="shared" si="34"/>
        <v/>
      </c>
      <c r="CW85" s="98" t="str">
        <f t="shared" si="34"/>
        <v/>
      </c>
      <c r="CX85" s="98" t="str">
        <f t="shared" si="34"/>
        <v/>
      </c>
      <c r="CY85" s="98" t="str">
        <f t="shared" si="34"/>
        <v/>
      </c>
      <c r="CZ85" s="98" t="str">
        <f t="shared" si="34"/>
        <v/>
      </c>
      <c r="DA85" s="98" t="str">
        <f t="shared" si="34"/>
        <v/>
      </c>
      <c r="DB85" s="98" t="str">
        <f t="shared" si="34"/>
        <v/>
      </c>
      <c r="DC85" s="98" t="str">
        <f t="shared" si="34"/>
        <v/>
      </c>
      <c r="DD85" s="98"/>
      <c r="DE85" s="98"/>
      <c r="DF85" s="98"/>
      <c r="DG85" s="98"/>
      <c r="DH85" s="98"/>
      <c r="DI85" s="98"/>
      <c r="DJ85" s="98"/>
      <c r="DK85" s="98"/>
      <c r="DL85" s="98"/>
      <c r="DM85" s="98"/>
      <c r="DN85" s="98"/>
      <c r="DO85" s="98"/>
      <c r="DP85" s="98" t="str">
        <f t="shared" si="35"/>
        <v/>
      </c>
      <c r="DQ85" s="361" t="str">
        <f t="shared" si="36"/>
        <v/>
      </c>
      <c r="DR85" s="361" t="str">
        <f t="shared" si="37"/>
        <v/>
      </c>
    </row>
    <row r="86" spans="1:140" hidden="1" x14ac:dyDescent="0.15">
      <c r="A86" s="361"/>
      <c r="B86" s="361"/>
      <c r="C86" s="361"/>
      <c r="D86" s="70"/>
      <c r="E86" s="70"/>
      <c r="F86" s="70"/>
      <c r="G86" s="70"/>
      <c r="H86" s="361"/>
      <c r="I86" s="361"/>
      <c r="J86" s="361"/>
      <c r="K86" s="361"/>
      <c r="L86" s="361"/>
      <c r="M86" s="361"/>
      <c r="N86" s="361"/>
      <c r="O86" s="361"/>
      <c r="P86" s="361"/>
      <c r="Q86" s="361"/>
      <c r="R86" s="361"/>
      <c r="S86" s="361"/>
      <c r="T86" s="361"/>
      <c r="U86" s="361"/>
      <c r="V86" s="361"/>
      <c r="W86" s="361"/>
      <c r="X86" s="361"/>
      <c r="Y86" s="361"/>
      <c r="Z86" s="363"/>
      <c r="AA86" s="11"/>
      <c r="AB86" s="11"/>
      <c r="AC86" s="11"/>
      <c r="AD86" s="11"/>
      <c r="AE86" s="11"/>
      <c r="AF86" s="11"/>
      <c r="AG86" s="361"/>
      <c r="AH86" s="11"/>
      <c r="AI86" s="11"/>
      <c r="AJ86" s="348"/>
      <c r="AK86" s="348"/>
      <c r="AL86" s="348"/>
      <c r="AM86" s="348"/>
      <c r="AN86" s="348"/>
      <c r="AO86" s="348"/>
      <c r="AP86" s="361"/>
      <c r="AQ86" s="97"/>
      <c r="AR86" s="97"/>
      <c r="AS86" s="97"/>
      <c r="AT86" s="97"/>
      <c r="BW86" s="11"/>
      <c r="BX86" s="11"/>
      <c r="BY86" s="11"/>
      <c r="BZ86" s="11"/>
      <c r="CA86" s="11"/>
      <c r="CB86" s="11"/>
      <c r="CC86" s="11"/>
      <c r="CD86" s="11"/>
      <c r="CE86" s="11"/>
      <c r="CF86" s="11"/>
      <c r="CI86" s="361">
        <v>38</v>
      </c>
      <c r="CJ86" s="11" t="s">
        <v>913</v>
      </c>
      <c r="CK86" s="41"/>
      <c r="CL86" s="41"/>
      <c r="CM86" s="308" t="str">
        <f t="shared" si="21"/>
        <v/>
      </c>
      <c r="CN86" s="41"/>
      <c r="CO86" s="308" t="str">
        <f t="shared" si="32"/>
        <v/>
      </c>
      <c r="CP86" s="308" t="str">
        <f t="shared" si="33"/>
        <v/>
      </c>
      <c r="CQ86" s="308"/>
      <c r="CR86" s="98" t="str">
        <f t="shared" si="34"/>
        <v/>
      </c>
      <c r="CS86" s="98" t="str">
        <f t="shared" si="34"/>
        <v/>
      </c>
      <c r="CT86" s="98" t="str">
        <f t="shared" si="34"/>
        <v/>
      </c>
      <c r="CU86" s="98" t="str">
        <f t="shared" si="34"/>
        <v/>
      </c>
      <c r="CV86" s="98" t="str">
        <f t="shared" si="34"/>
        <v/>
      </c>
      <c r="CW86" s="98" t="str">
        <f t="shared" si="34"/>
        <v/>
      </c>
      <c r="CX86" s="98" t="str">
        <f t="shared" si="34"/>
        <v/>
      </c>
      <c r="CY86" s="98" t="str">
        <f t="shared" si="34"/>
        <v/>
      </c>
      <c r="CZ86" s="98" t="str">
        <f t="shared" si="34"/>
        <v/>
      </c>
      <c r="DA86" s="98" t="str">
        <f t="shared" si="34"/>
        <v/>
      </c>
      <c r="DB86" s="98" t="str">
        <f t="shared" si="34"/>
        <v/>
      </c>
      <c r="DC86" s="98" t="str">
        <f t="shared" si="34"/>
        <v/>
      </c>
      <c r="DD86" s="98"/>
      <c r="DE86" s="98"/>
      <c r="DF86" s="98"/>
      <c r="DG86" s="98"/>
      <c r="DH86" s="98"/>
      <c r="DI86" s="98"/>
      <c r="DJ86" s="98"/>
      <c r="DK86" s="98"/>
      <c r="DL86" s="98"/>
      <c r="DM86" s="98"/>
      <c r="DN86" s="98"/>
      <c r="DO86" s="98"/>
      <c r="DP86" s="98" t="str">
        <f t="shared" si="35"/>
        <v/>
      </c>
      <c r="DQ86" s="361" t="str">
        <f t="shared" si="36"/>
        <v/>
      </c>
      <c r="DR86" s="361" t="str">
        <f t="shared" si="37"/>
        <v/>
      </c>
    </row>
    <row r="87" spans="1:140" hidden="1" x14ac:dyDescent="0.15">
      <c r="A87" s="361"/>
      <c r="B87" s="361"/>
      <c r="C87" s="361"/>
      <c r="D87" s="70"/>
      <c r="E87" s="70"/>
      <c r="F87" s="70"/>
      <c r="G87" s="70"/>
      <c r="H87" s="361"/>
      <c r="I87" s="361"/>
      <c r="J87" s="361"/>
      <c r="K87" s="361"/>
      <c r="L87" s="361"/>
      <c r="M87" s="361"/>
      <c r="N87" s="361"/>
      <c r="O87" s="361"/>
      <c r="P87" s="361"/>
      <c r="Q87" s="361"/>
      <c r="R87" s="361"/>
      <c r="S87" s="361"/>
      <c r="T87" s="361"/>
      <c r="U87" s="361"/>
      <c r="V87" s="361"/>
      <c r="W87" s="361"/>
      <c r="X87" s="361"/>
      <c r="Y87" s="361"/>
      <c r="Z87" s="363"/>
      <c r="AA87" s="11"/>
      <c r="AB87" s="11"/>
      <c r="AC87" s="11"/>
      <c r="AD87" s="11"/>
      <c r="AE87" s="11"/>
      <c r="AF87" s="98"/>
      <c r="AG87" s="361"/>
      <c r="AH87" s="361"/>
      <c r="AI87" s="361"/>
      <c r="AJ87" s="361"/>
      <c r="AK87" s="361"/>
      <c r="AL87" s="361"/>
      <c r="AM87" s="361"/>
      <c r="AN87" s="361"/>
      <c r="AO87" s="361"/>
      <c r="AP87" s="361"/>
      <c r="AQ87" s="97"/>
      <c r="AR87" s="97"/>
      <c r="AS87" s="97"/>
      <c r="AT87" s="97"/>
      <c r="BW87" s="11"/>
      <c r="BX87" s="11"/>
      <c r="BY87" s="11"/>
      <c r="BZ87" s="11"/>
      <c r="CA87" s="11"/>
      <c r="CB87" s="11"/>
      <c r="CC87" s="11"/>
      <c r="CD87" s="11"/>
      <c r="CE87" s="11"/>
      <c r="CF87" s="11"/>
      <c r="CJ87" t="s">
        <v>686</v>
      </c>
      <c r="CK87" s="308"/>
      <c r="CL87" s="308"/>
      <c r="CM87" s="308" t="str">
        <f>IF(COUNTIF($CQ$14:$DO$14,CJ87)=0,"",COUNTIF($CQ$14:$DO$14,CJ87))</f>
        <v/>
      </c>
      <c r="CN87" s="41"/>
      <c r="CO87" s="308"/>
      <c r="CP87" s="308"/>
      <c r="CQ87" s="308"/>
      <c r="CR87" s="98"/>
      <c r="CS87" s="98"/>
      <c r="CT87" s="98"/>
      <c r="CU87" s="98"/>
      <c r="CV87" s="98"/>
      <c r="CW87" s="98"/>
      <c r="CX87" s="98"/>
      <c r="CY87" s="98"/>
      <c r="CZ87" s="98"/>
      <c r="DA87" s="98"/>
      <c r="DB87" s="98"/>
      <c r="DC87" s="98"/>
      <c r="DD87" s="98"/>
      <c r="DE87" s="98"/>
      <c r="DF87" s="98"/>
      <c r="DG87" s="98"/>
      <c r="DH87" s="98"/>
      <c r="DI87" s="98"/>
      <c r="DJ87" s="98"/>
      <c r="DK87" s="98"/>
      <c r="DL87" s="98"/>
      <c r="DM87" s="98"/>
      <c r="DN87" s="98"/>
      <c r="DO87" s="98"/>
      <c r="DP87" s="98"/>
    </row>
    <row r="88" spans="1:140" ht="14.25" hidden="1" x14ac:dyDescent="0.15">
      <c r="A88" s="361"/>
      <c r="B88" s="361"/>
      <c r="C88" s="361"/>
      <c r="D88" s="98"/>
      <c r="E88" s="69"/>
      <c r="F88" s="69"/>
      <c r="G88" s="69"/>
      <c r="H88" s="361"/>
      <c r="I88" s="361"/>
      <c r="J88" s="361"/>
      <c r="K88" s="361"/>
      <c r="L88" s="361"/>
      <c r="M88" s="361"/>
      <c r="N88" s="361"/>
      <c r="O88" s="361"/>
      <c r="P88" s="361"/>
      <c r="Q88" s="361"/>
      <c r="R88" s="361"/>
      <c r="S88" s="361"/>
      <c r="T88" s="361"/>
      <c r="U88" s="361"/>
      <c r="V88" s="361"/>
      <c r="W88" s="361"/>
      <c r="X88" s="361"/>
      <c r="Y88" s="361"/>
      <c r="Z88" s="363"/>
      <c r="AA88" s="11"/>
      <c r="AB88" s="11"/>
      <c r="AC88" s="11"/>
      <c r="AD88" s="11"/>
      <c r="AE88" s="11"/>
      <c r="AF88" s="98"/>
      <c r="AG88" s="361"/>
      <c r="AH88" s="361"/>
      <c r="AI88" s="361"/>
      <c r="AJ88" s="361"/>
      <c r="AK88" s="361"/>
      <c r="AL88" s="361"/>
      <c r="AM88" s="361"/>
      <c r="AN88" s="361"/>
      <c r="AO88" s="361"/>
      <c r="AP88" s="361"/>
      <c r="AQ88" s="97"/>
      <c r="AR88" s="97"/>
      <c r="AS88" s="97"/>
      <c r="AT88" s="97"/>
      <c r="BW88" s="11"/>
      <c r="BX88" s="11"/>
      <c r="BY88" s="11"/>
      <c r="BZ88" s="11"/>
      <c r="CA88" s="11"/>
      <c r="CB88" s="11"/>
      <c r="CC88" s="11"/>
      <c r="CD88" s="11"/>
      <c r="CE88" s="11"/>
      <c r="CF88" s="11"/>
      <c r="CJ88" t="s">
        <v>687</v>
      </c>
      <c r="CK88" s="308"/>
      <c r="CL88" s="308"/>
      <c r="CM88" s="308" t="str">
        <f t="shared" ref="CM88:CM95" si="38">IF(COUNTIF($CQ$14:$DO$14,CJ88)=0,"",COUNTIF($CQ$14:$DO$14,CJ88))</f>
        <v/>
      </c>
      <c r="CN88" s="41"/>
      <c r="CO88" s="308"/>
      <c r="CP88" s="308"/>
      <c r="CQ88" s="308"/>
      <c r="CR88" s="98"/>
      <c r="CS88" s="98"/>
      <c r="CT88" s="98"/>
      <c r="CU88" s="98"/>
      <c r="CV88" s="98"/>
      <c r="CW88" s="98"/>
      <c r="CX88" s="98"/>
      <c r="CY88" s="98"/>
      <c r="CZ88" s="98"/>
      <c r="DA88" s="98"/>
      <c r="DB88" s="98"/>
      <c r="DC88" s="98"/>
      <c r="DD88" s="98"/>
      <c r="DE88" s="98"/>
      <c r="DF88" s="98"/>
      <c r="DG88" s="98"/>
      <c r="DH88" s="98"/>
      <c r="DI88" s="98"/>
      <c r="DJ88" s="98"/>
      <c r="DK88" s="98"/>
      <c r="DL88" s="98"/>
      <c r="DM88" s="98"/>
      <c r="DN88" s="98"/>
      <c r="DO88" s="98"/>
      <c r="DP88" s="98"/>
    </row>
    <row r="89" spans="1:140" ht="14.25" hidden="1" x14ac:dyDescent="0.15">
      <c r="A89" s="361"/>
      <c r="B89" s="361"/>
      <c r="C89" s="361"/>
      <c r="D89" s="98"/>
      <c r="E89" s="365"/>
      <c r="F89" s="365"/>
      <c r="G89" s="365"/>
      <c r="H89" s="361"/>
      <c r="I89" s="361"/>
      <c r="J89" s="361"/>
      <c r="K89" s="366"/>
      <c r="L89" s="366"/>
      <c r="M89" s="366"/>
      <c r="N89" s="366"/>
      <c r="O89" s="366"/>
      <c r="P89" s="366"/>
      <c r="Q89" s="366"/>
      <c r="R89" s="366"/>
      <c r="S89" s="366"/>
      <c r="T89" s="366"/>
      <c r="U89" s="366"/>
      <c r="V89" s="366"/>
      <c r="W89" s="366"/>
      <c r="X89" s="366"/>
      <c r="Y89" s="366"/>
      <c r="Z89" s="366"/>
      <c r="AA89" s="366"/>
      <c r="AB89" s="366"/>
      <c r="AC89" s="366"/>
      <c r="AD89" s="366"/>
      <c r="AE89" s="366"/>
      <c r="AF89" s="366"/>
      <c r="AG89" s="366"/>
      <c r="AH89" s="366"/>
      <c r="AI89" s="361"/>
      <c r="AJ89" s="361"/>
      <c r="AK89" s="361"/>
      <c r="AL89" s="361"/>
      <c r="AM89" s="361"/>
      <c r="AN89" s="361"/>
      <c r="AO89" s="361"/>
      <c r="AP89" s="361"/>
      <c r="AQ89" s="97"/>
      <c r="AR89" s="97"/>
      <c r="AS89" s="97"/>
      <c r="AT89" s="97"/>
      <c r="BW89" s="11"/>
      <c r="BX89" s="11"/>
      <c r="BY89" s="11"/>
      <c r="BZ89" s="11"/>
      <c r="CA89" s="11"/>
      <c r="CB89" s="11"/>
      <c r="CC89" s="11"/>
      <c r="CD89" s="11"/>
      <c r="CE89" s="11"/>
      <c r="CF89" s="11"/>
      <c r="CJ89" t="s">
        <v>688</v>
      </c>
      <c r="CK89" s="308"/>
      <c r="CL89" s="308"/>
      <c r="CM89" s="308" t="str">
        <f t="shared" si="38"/>
        <v/>
      </c>
      <c r="CN89" s="41"/>
      <c r="CO89" s="308"/>
      <c r="CP89" s="308"/>
      <c r="CQ89" s="308"/>
      <c r="CR89" s="98"/>
      <c r="CS89" s="98"/>
      <c r="CT89" s="98"/>
      <c r="CU89" s="98"/>
      <c r="CV89" s="98"/>
      <c r="CW89" s="98"/>
      <c r="CX89" s="98"/>
      <c r="CY89" s="98"/>
      <c r="CZ89" s="98"/>
      <c r="DA89" s="98"/>
      <c r="DB89" s="98"/>
      <c r="DC89" s="98"/>
      <c r="DD89" s="98"/>
      <c r="DE89" s="98"/>
      <c r="DF89" s="98"/>
      <c r="DG89" s="98"/>
      <c r="DH89" s="98"/>
      <c r="DI89" s="98"/>
      <c r="DJ89" s="98"/>
      <c r="DK89" s="98"/>
      <c r="DL89" s="98"/>
      <c r="DM89" s="98"/>
      <c r="DN89" s="98"/>
      <c r="DO89" s="98"/>
      <c r="DP89" s="98"/>
    </row>
    <row r="90" spans="1:140" ht="14.25" hidden="1" x14ac:dyDescent="0.15">
      <c r="A90" s="361"/>
      <c r="B90" s="361"/>
      <c r="C90" s="361"/>
      <c r="D90" s="98"/>
      <c r="E90" s="365"/>
      <c r="F90" s="365"/>
      <c r="G90" s="365"/>
      <c r="H90" s="361"/>
      <c r="I90" s="361"/>
      <c r="J90" s="361"/>
      <c r="K90" s="366"/>
      <c r="L90" s="366"/>
      <c r="M90" s="366"/>
      <c r="N90" s="366"/>
      <c r="O90" s="366"/>
      <c r="P90" s="366"/>
      <c r="Q90" s="366"/>
      <c r="R90" s="366"/>
      <c r="S90" s="366"/>
      <c r="T90" s="366"/>
      <c r="U90" s="366"/>
      <c r="V90" s="366"/>
      <c r="W90" s="366"/>
      <c r="X90" s="366"/>
      <c r="Y90" s="366"/>
      <c r="Z90" s="366"/>
      <c r="AA90" s="366"/>
      <c r="AB90" s="366"/>
      <c r="AC90" s="366"/>
      <c r="AD90" s="366"/>
      <c r="AE90" s="366"/>
      <c r="AF90" s="366"/>
      <c r="AG90" s="366"/>
      <c r="AH90" s="366"/>
      <c r="AI90" s="361"/>
      <c r="AJ90" s="361"/>
      <c r="AK90" s="361"/>
      <c r="AL90" s="361"/>
      <c r="AM90" s="361"/>
      <c r="AN90" s="361"/>
      <c r="AO90" s="361"/>
      <c r="AP90" s="361"/>
      <c r="AQ90" s="97"/>
      <c r="AR90" s="97"/>
      <c r="AS90" s="97"/>
      <c r="AT90" s="97"/>
      <c r="BW90" s="11"/>
      <c r="BX90" s="11"/>
      <c r="BY90" s="11"/>
      <c r="BZ90" s="11"/>
      <c r="CA90" s="11"/>
      <c r="CB90" s="11"/>
      <c r="CC90" s="11"/>
      <c r="CD90" s="11"/>
      <c r="CE90" s="11"/>
      <c r="CF90" s="11"/>
      <c r="CJ90" t="s">
        <v>689</v>
      </c>
      <c r="CK90" s="308"/>
      <c r="CL90" s="308"/>
      <c r="CM90" s="308" t="str">
        <f t="shared" si="38"/>
        <v/>
      </c>
      <c r="CN90" s="41"/>
      <c r="CO90" s="308"/>
      <c r="CP90" s="308"/>
      <c r="CQ90" s="308"/>
      <c r="CR90" s="98"/>
      <c r="CS90" s="98"/>
      <c r="CT90" s="98"/>
      <c r="CU90" s="98"/>
      <c r="CV90" s="98"/>
      <c r="CW90" s="98"/>
      <c r="CX90" s="98"/>
      <c r="CY90" s="98"/>
      <c r="CZ90" s="98"/>
      <c r="DA90" s="98"/>
      <c r="DB90" s="98"/>
      <c r="DC90" s="98"/>
      <c r="DD90" s="98"/>
      <c r="DE90" s="98"/>
      <c r="DF90" s="98"/>
      <c r="DG90" s="98"/>
      <c r="DH90" s="98"/>
      <c r="DI90" s="98"/>
      <c r="DJ90" s="98"/>
      <c r="DK90" s="98"/>
      <c r="DL90" s="98"/>
      <c r="DM90" s="98"/>
      <c r="DN90" s="98"/>
      <c r="DO90" s="98"/>
      <c r="DP90" s="98"/>
    </row>
    <row r="91" spans="1:140" hidden="1" x14ac:dyDescent="0.15">
      <c r="A91" s="361"/>
      <c r="B91" s="361"/>
      <c r="C91" s="361"/>
      <c r="D91" s="98"/>
      <c r="E91" s="361"/>
      <c r="F91" s="361"/>
      <c r="G91" s="361"/>
      <c r="H91" s="361"/>
      <c r="I91" s="361"/>
      <c r="J91" s="361"/>
      <c r="K91" s="366" t="str">
        <f>IF(バルブ!$R$7="無記号","",バルブ!$R$7)</f>
        <v/>
      </c>
      <c r="L91" s="366" t="str">
        <f>IF(バルブ!$R$7="無記号","",バルブ!$R$7)</f>
        <v/>
      </c>
      <c r="M91" s="366" t="str">
        <f>IF(バルブ!$R$7="無記号","",バルブ!$R$7)</f>
        <v/>
      </c>
      <c r="N91" s="366" t="str">
        <f>IF(バルブ!$R$7="無記号","",バルブ!$R$7)</f>
        <v/>
      </c>
      <c r="O91" s="366" t="str">
        <f>IF(バルブ!$R$7="無記号","",バルブ!$R$7)</f>
        <v/>
      </c>
      <c r="P91" s="366" t="str">
        <f>IF(バルブ!$R$7="無記号","",バルブ!$R$7)</f>
        <v/>
      </c>
      <c r="Q91" s="366" t="str">
        <f>IF(バルブ!$R$7="無記号","",バルブ!$R$7)</f>
        <v/>
      </c>
      <c r="R91" s="366" t="str">
        <f>IF(バルブ!$R$7="無記号","",バルブ!$R$7)</f>
        <v/>
      </c>
      <c r="S91" s="366" t="str">
        <f>IF(バルブ!$R$7="無記号","",バルブ!$R$7)</f>
        <v/>
      </c>
      <c r="T91" s="366" t="str">
        <f>IF(バルブ!$R$7="無記号","",バルブ!$R$7)</f>
        <v/>
      </c>
      <c r="U91" s="366" t="str">
        <f>IF(バルブ!$R$7="無記号","",バルブ!$R$7)</f>
        <v/>
      </c>
      <c r="V91" s="366" t="str">
        <f>IF(バルブ!$R$7="無記号","",バルブ!$R$7)</f>
        <v/>
      </c>
      <c r="W91" s="366" t="str">
        <f>IF(バルブ!$R$7="無記号","",バルブ!$R$7)</f>
        <v/>
      </c>
      <c r="X91" s="366" t="str">
        <f>IF(バルブ!$R$7="無記号","",バルブ!$R$7)</f>
        <v/>
      </c>
      <c r="Y91" s="366" t="str">
        <f>IF(バルブ!$R$7="無記号","",バルブ!$R$7)</f>
        <v/>
      </c>
      <c r="Z91" s="366" t="str">
        <f>IF(バルブ!$R$7="無記号","",バルブ!$R$7)</f>
        <v/>
      </c>
      <c r="AA91" s="366" t="str">
        <f>IF(バルブ!$R$7="無記号","",バルブ!$R$7)</f>
        <v/>
      </c>
      <c r="AB91" s="366" t="str">
        <f>IF(バルブ!$R$7="無記号","",バルブ!$R$7)</f>
        <v/>
      </c>
      <c r="AC91" s="366" t="str">
        <f>IF(バルブ!$R$7="無記号","",バルブ!$R$7)</f>
        <v/>
      </c>
      <c r="AD91" s="366" t="str">
        <f>IF(バルブ!$R$7="無記号","",バルブ!$R$7)</f>
        <v/>
      </c>
      <c r="AE91" s="366" t="str">
        <f>IF(バルブ!$R$7="無記号","",バルブ!$R$7)</f>
        <v/>
      </c>
      <c r="AF91" s="366" t="str">
        <f>IF(バルブ!$R$7="無記号","",バルブ!$R$7)</f>
        <v/>
      </c>
      <c r="AG91" s="366" t="str">
        <f>IF(バルブ!$R$7="無記号","",バルブ!$R$7)</f>
        <v/>
      </c>
      <c r="AH91" s="366" t="str">
        <f>IF(バルブ!$R$7="無記号","",バルブ!$R$7)</f>
        <v/>
      </c>
      <c r="AI91" s="361"/>
      <c r="AJ91" s="361"/>
      <c r="AK91" s="361"/>
      <c r="AL91" s="361"/>
      <c r="AM91" s="361"/>
      <c r="AN91" s="361"/>
      <c r="AO91" s="361"/>
      <c r="AP91" s="361"/>
      <c r="AQ91" s="97"/>
      <c r="AR91" s="97"/>
      <c r="AS91" s="97"/>
      <c r="AT91" s="97"/>
      <c r="BW91" s="11"/>
      <c r="BX91" s="11"/>
      <c r="BY91" s="11"/>
      <c r="BZ91" s="11"/>
      <c r="CA91" s="11"/>
      <c r="CB91" s="11"/>
      <c r="CC91" s="11"/>
      <c r="CD91" s="11"/>
      <c r="CE91" s="11"/>
      <c r="CF91" s="11"/>
      <c r="CJ91" t="s">
        <v>690</v>
      </c>
      <c r="CK91" s="308"/>
      <c r="CL91" s="308"/>
      <c r="CM91" s="308" t="str">
        <f t="shared" si="38"/>
        <v/>
      </c>
      <c r="CN91" s="41"/>
      <c r="CO91" s="308"/>
      <c r="CP91" s="308"/>
      <c r="CQ91" s="308"/>
      <c r="CR91" s="98"/>
      <c r="CS91" s="98"/>
      <c r="CT91" s="98"/>
      <c r="CU91" s="98"/>
      <c r="CV91" s="98"/>
      <c r="CW91" s="98"/>
      <c r="CX91" s="98"/>
      <c r="CY91" s="98"/>
      <c r="CZ91" s="98"/>
      <c r="DA91" s="98"/>
      <c r="DB91" s="98"/>
      <c r="DC91" s="98"/>
      <c r="DD91" s="98"/>
      <c r="DE91" s="98"/>
      <c r="DF91" s="98"/>
      <c r="DG91" s="98"/>
      <c r="DH91" s="98"/>
      <c r="DI91" s="98"/>
      <c r="DJ91" s="98"/>
      <c r="DK91" s="98"/>
      <c r="DL91" s="98"/>
      <c r="DM91" s="98"/>
      <c r="DN91" s="98"/>
      <c r="DO91" s="98"/>
      <c r="DP91" s="98"/>
    </row>
    <row r="92" spans="1:140" ht="17.25" hidden="1" x14ac:dyDescent="0.2">
      <c r="A92" s="361"/>
      <c r="B92" s="361"/>
      <c r="C92" s="361"/>
      <c r="D92" s="98"/>
      <c r="E92" s="361"/>
      <c r="F92" s="361"/>
      <c r="G92" s="361"/>
      <c r="H92" s="361"/>
      <c r="I92" s="361"/>
      <c r="J92" s="361"/>
      <c r="K92" s="366" t="s">
        <v>243</v>
      </c>
      <c r="L92" s="366" t="s">
        <v>243</v>
      </c>
      <c r="M92" s="366" t="s">
        <v>243</v>
      </c>
      <c r="N92" s="366" t="s">
        <v>243</v>
      </c>
      <c r="O92" s="366" t="s">
        <v>243</v>
      </c>
      <c r="P92" s="366" t="s">
        <v>243</v>
      </c>
      <c r="Q92" s="366" t="s">
        <v>243</v>
      </c>
      <c r="R92" s="366" t="s">
        <v>243</v>
      </c>
      <c r="S92" s="366" t="s">
        <v>243</v>
      </c>
      <c r="T92" s="366" t="s">
        <v>243</v>
      </c>
      <c r="U92" s="366" t="s">
        <v>243</v>
      </c>
      <c r="V92" s="366" t="s">
        <v>243</v>
      </c>
      <c r="W92" s="366" t="s">
        <v>243</v>
      </c>
      <c r="X92" s="366" t="s">
        <v>243</v>
      </c>
      <c r="Y92" s="366" t="s">
        <v>243</v>
      </c>
      <c r="Z92" s="366" t="s">
        <v>243</v>
      </c>
      <c r="AA92" s="366" t="s">
        <v>243</v>
      </c>
      <c r="AB92" s="366" t="s">
        <v>243</v>
      </c>
      <c r="AC92" s="366" t="s">
        <v>243</v>
      </c>
      <c r="AD92" s="366" t="s">
        <v>243</v>
      </c>
      <c r="AE92" s="366" t="s">
        <v>243</v>
      </c>
      <c r="AF92" s="366" t="s">
        <v>243</v>
      </c>
      <c r="AG92" s="366" t="s">
        <v>243</v>
      </c>
      <c r="AH92" s="366" t="s">
        <v>243</v>
      </c>
      <c r="AI92" s="367"/>
      <c r="AJ92" s="367"/>
      <c r="AK92" s="367"/>
      <c r="AL92" s="367"/>
      <c r="AM92" s="367"/>
      <c r="AN92" s="367"/>
      <c r="AO92" s="367"/>
      <c r="AP92" s="367"/>
      <c r="AQ92" s="97"/>
      <c r="AR92" s="97"/>
      <c r="AS92" s="97"/>
      <c r="AT92" s="97"/>
      <c r="BW92" s="11"/>
      <c r="BX92" s="11"/>
      <c r="BY92" s="11"/>
      <c r="BZ92" s="11"/>
      <c r="CA92" s="11"/>
      <c r="CB92" s="11"/>
      <c r="CC92" s="11"/>
      <c r="CD92" s="11"/>
      <c r="CE92" s="11"/>
      <c r="CF92" s="11"/>
      <c r="CJ92" t="s">
        <v>691</v>
      </c>
      <c r="CK92" s="308"/>
      <c r="CL92" s="308"/>
      <c r="CM92" s="308" t="str">
        <f t="shared" si="38"/>
        <v/>
      </c>
      <c r="CN92" s="41"/>
      <c r="CO92" s="308"/>
      <c r="CP92" s="308"/>
      <c r="CQ92" s="308"/>
      <c r="CR92" s="98"/>
      <c r="CS92" s="98"/>
      <c r="CT92" s="98"/>
      <c r="CU92" s="98"/>
      <c r="CV92" s="98"/>
      <c r="CW92" s="98"/>
      <c r="CX92" s="98"/>
      <c r="CY92" s="98"/>
      <c r="CZ92" s="98"/>
      <c r="DA92" s="98"/>
      <c r="DB92" s="98"/>
      <c r="DC92" s="98"/>
      <c r="DD92" s="98"/>
      <c r="DE92" s="98"/>
      <c r="DF92" s="98"/>
      <c r="DG92" s="98"/>
      <c r="DH92" s="98"/>
      <c r="DI92" s="98"/>
      <c r="DJ92" s="98"/>
      <c r="DK92" s="98"/>
      <c r="DL92" s="98"/>
      <c r="DM92" s="98"/>
      <c r="DN92" s="98"/>
      <c r="DO92" s="98"/>
      <c r="DP92" s="98"/>
    </row>
    <row r="93" spans="1:140" ht="14.25" hidden="1" x14ac:dyDescent="0.15">
      <c r="A93" s="361"/>
      <c r="B93" s="361"/>
      <c r="C93" s="361"/>
      <c r="D93" s="98"/>
      <c r="E93" s="361"/>
      <c r="F93" s="361"/>
      <c r="G93" s="361"/>
      <c r="H93" s="361"/>
      <c r="I93" s="361"/>
      <c r="J93" s="361"/>
      <c r="K93" s="366">
        <v>5</v>
      </c>
      <c r="L93" s="366">
        <v>5</v>
      </c>
      <c r="M93" s="366">
        <v>5</v>
      </c>
      <c r="N93" s="366">
        <v>5</v>
      </c>
      <c r="O93" s="366">
        <v>5</v>
      </c>
      <c r="P93" s="366">
        <v>5</v>
      </c>
      <c r="Q93" s="366">
        <v>5</v>
      </c>
      <c r="R93" s="366">
        <v>5</v>
      </c>
      <c r="S93" s="366">
        <v>5</v>
      </c>
      <c r="T93" s="366">
        <v>5</v>
      </c>
      <c r="U93" s="366">
        <v>5</v>
      </c>
      <c r="V93" s="366">
        <v>5</v>
      </c>
      <c r="W93" s="366">
        <v>3</v>
      </c>
      <c r="X93" s="366">
        <v>3</v>
      </c>
      <c r="Y93" s="366">
        <v>3</v>
      </c>
      <c r="Z93" s="366">
        <v>3</v>
      </c>
      <c r="AA93" s="366">
        <v>3</v>
      </c>
      <c r="AB93" s="366">
        <v>3</v>
      </c>
      <c r="AC93" s="366">
        <v>3</v>
      </c>
      <c r="AD93" s="366">
        <v>3</v>
      </c>
      <c r="AE93" s="366">
        <v>3</v>
      </c>
      <c r="AF93" s="366">
        <v>3</v>
      </c>
      <c r="AG93" s="366">
        <v>3</v>
      </c>
      <c r="AH93" s="366">
        <v>3</v>
      </c>
      <c r="AI93" s="368"/>
      <c r="AJ93" s="368"/>
      <c r="AK93" s="368"/>
      <c r="AL93" s="368"/>
      <c r="AM93" s="368"/>
      <c r="AN93" s="368"/>
      <c r="AO93" s="368"/>
      <c r="AP93" s="368"/>
      <c r="AQ93" s="97"/>
      <c r="AR93" s="97"/>
      <c r="AS93" s="97"/>
      <c r="AT93" s="97"/>
      <c r="BW93" s="11"/>
      <c r="BX93" s="11"/>
      <c r="BY93" s="11"/>
      <c r="BZ93" s="11"/>
      <c r="CA93" s="11"/>
      <c r="CB93" s="11"/>
      <c r="CC93" s="11"/>
      <c r="CD93" s="11"/>
      <c r="CE93" s="11"/>
      <c r="CF93" s="11"/>
      <c r="CG93" s="11"/>
      <c r="CJ93" t="s">
        <v>692</v>
      </c>
      <c r="CK93" s="308"/>
      <c r="CL93" s="308"/>
      <c r="CM93" s="308" t="str">
        <f t="shared" si="38"/>
        <v/>
      </c>
      <c r="CN93" s="41"/>
      <c r="CO93" s="308"/>
      <c r="CP93" s="308"/>
      <c r="CQ93" s="308"/>
      <c r="CR93" s="98"/>
      <c r="CS93" s="98"/>
      <c r="CT93" s="98"/>
      <c r="CU93" s="98"/>
      <c r="CV93" s="98"/>
      <c r="CW93" s="98"/>
      <c r="CX93" s="98"/>
      <c r="CY93" s="98"/>
      <c r="CZ93" s="98"/>
      <c r="DA93" s="98"/>
      <c r="DB93" s="98"/>
      <c r="DC93" s="98"/>
      <c r="DD93" s="98"/>
      <c r="DE93" s="98"/>
      <c r="DF93" s="98"/>
      <c r="DG93" s="98"/>
      <c r="DH93" s="98"/>
      <c r="DI93" s="98"/>
      <c r="DJ93" s="98"/>
      <c r="DK93" s="98"/>
      <c r="DL93" s="98"/>
      <c r="DM93" s="98"/>
      <c r="DN93" s="98"/>
      <c r="DO93" s="98"/>
      <c r="DP93" s="98"/>
    </row>
    <row r="94" spans="1:140" hidden="1" x14ac:dyDescent="0.15">
      <c r="A94" s="361"/>
      <c r="B94" s="361"/>
      <c r="C94" s="361"/>
      <c r="D94" s="98"/>
      <c r="E94" s="361"/>
      <c r="F94" s="361"/>
      <c r="G94" s="361"/>
      <c r="H94" s="361"/>
      <c r="I94" s="361"/>
      <c r="J94" s="361"/>
      <c r="K94" s="366" t="str">
        <f t="shared" ref="K94:AH94" si="39">IF(K13="","",K13)</f>
        <v/>
      </c>
      <c r="L94" s="366" t="str">
        <f t="shared" si="39"/>
        <v/>
      </c>
      <c r="M94" s="366" t="str">
        <f t="shared" si="39"/>
        <v/>
      </c>
      <c r="N94" s="366" t="str">
        <f t="shared" si="39"/>
        <v/>
      </c>
      <c r="O94" s="366" t="str">
        <f t="shared" si="39"/>
        <v/>
      </c>
      <c r="P94" s="366" t="str">
        <f t="shared" si="39"/>
        <v/>
      </c>
      <c r="Q94" s="366" t="str">
        <f t="shared" si="39"/>
        <v/>
      </c>
      <c r="R94" s="366" t="str">
        <f t="shared" si="39"/>
        <v/>
      </c>
      <c r="S94" s="366" t="str">
        <f t="shared" si="39"/>
        <v/>
      </c>
      <c r="T94" s="366" t="str">
        <f t="shared" si="39"/>
        <v/>
      </c>
      <c r="U94" s="366" t="str">
        <f t="shared" si="39"/>
        <v/>
      </c>
      <c r="V94" s="366" t="str">
        <f t="shared" si="39"/>
        <v/>
      </c>
      <c r="W94" s="366" t="str">
        <f t="shared" si="39"/>
        <v/>
      </c>
      <c r="X94" s="366" t="str">
        <f t="shared" si="39"/>
        <v/>
      </c>
      <c r="Y94" s="366" t="str">
        <f t="shared" si="39"/>
        <v/>
      </c>
      <c r="Z94" s="366" t="str">
        <f t="shared" si="39"/>
        <v/>
      </c>
      <c r="AA94" s="366" t="str">
        <f t="shared" si="39"/>
        <v/>
      </c>
      <c r="AB94" s="366" t="str">
        <f t="shared" si="39"/>
        <v/>
      </c>
      <c r="AC94" s="366" t="str">
        <f t="shared" si="39"/>
        <v/>
      </c>
      <c r="AD94" s="366" t="str">
        <f t="shared" si="39"/>
        <v/>
      </c>
      <c r="AE94" s="366" t="str">
        <f t="shared" si="39"/>
        <v/>
      </c>
      <c r="AF94" s="366" t="str">
        <f t="shared" si="39"/>
        <v/>
      </c>
      <c r="AG94" s="366" t="str">
        <f t="shared" si="39"/>
        <v/>
      </c>
      <c r="AH94" s="366" t="str">
        <f t="shared" si="39"/>
        <v/>
      </c>
      <c r="AI94" s="70"/>
      <c r="AJ94" s="134"/>
      <c r="AK94" s="134"/>
      <c r="AL94" s="134"/>
      <c r="AM94" s="134"/>
      <c r="AN94" s="134"/>
      <c r="AO94" s="134"/>
      <c r="AP94" s="369"/>
      <c r="AQ94" s="97"/>
      <c r="AR94" s="97"/>
      <c r="AS94" s="97"/>
      <c r="AT94" s="97"/>
      <c r="BW94" s="11"/>
      <c r="BX94" s="11"/>
      <c r="BY94" s="11"/>
      <c r="BZ94" s="11"/>
      <c r="CA94" s="11"/>
      <c r="CB94" s="11"/>
      <c r="CC94" s="11"/>
      <c r="CD94" s="11"/>
      <c r="CE94" s="11"/>
      <c r="CF94" s="11"/>
      <c r="CG94" s="11"/>
      <c r="CJ94" t="s">
        <v>693</v>
      </c>
      <c r="CK94" s="308"/>
      <c r="CL94" s="308"/>
      <c r="CM94" s="308" t="str">
        <f t="shared" si="38"/>
        <v/>
      </c>
      <c r="CN94" s="41"/>
      <c r="CO94" s="308"/>
      <c r="CP94" s="308"/>
      <c r="CQ94" s="308"/>
      <c r="CR94" s="98"/>
      <c r="CS94" s="98"/>
      <c r="CT94" s="98"/>
      <c r="CU94" s="98"/>
      <c r="CV94" s="98"/>
      <c r="CW94" s="98"/>
      <c r="CX94" s="98"/>
      <c r="CY94" s="98"/>
      <c r="CZ94" s="98"/>
      <c r="DA94" s="98"/>
      <c r="DB94" s="98"/>
      <c r="DC94" s="98"/>
      <c r="DD94" s="98"/>
      <c r="DE94" s="98"/>
      <c r="DF94" s="98"/>
      <c r="DG94" s="98"/>
      <c r="DH94" s="98"/>
      <c r="DI94" s="98"/>
      <c r="DJ94" s="98"/>
      <c r="DK94" s="98"/>
      <c r="DL94" s="98"/>
      <c r="DM94" s="98"/>
      <c r="DN94" s="98"/>
      <c r="DO94" s="98"/>
      <c r="DP94" s="98"/>
    </row>
    <row r="95" spans="1:140" hidden="1" x14ac:dyDescent="0.15">
      <c r="A95" s="361"/>
      <c r="B95" s="361"/>
      <c r="C95" s="361"/>
      <c r="D95" s="98"/>
      <c r="E95" s="361"/>
      <c r="F95" s="361"/>
      <c r="G95" s="361"/>
      <c r="H95" s="361"/>
      <c r="I95" s="361"/>
      <c r="J95" s="361"/>
      <c r="K95" s="366">
        <v>3</v>
      </c>
      <c r="L95" s="366">
        <v>3</v>
      </c>
      <c r="M95" s="366">
        <v>3</v>
      </c>
      <c r="N95" s="366">
        <v>3</v>
      </c>
      <c r="O95" s="366">
        <v>3</v>
      </c>
      <c r="P95" s="366">
        <v>3</v>
      </c>
      <c r="Q95" s="366">
        <v>3</v>
      </c>
      <c r="R95" s="366">
        <v>3</v>
      </c>
      <c r="S95" s="366">
        <v>3</v>
      </c>
      <c r="T95" s="366">
        <v>3</v>
      </c>
      <c r="U95" s="366">
        <v>3</v>
      </c>
      <c r="V95" s="366">
        <v>3</v>
      </c>
      <c r="W95" s="366" t="str">
        <f t="shared" ref="W95:AH95" si="40">IF(W16="","0","3")</f>
        <v>0</v>
      </c>
      <c r="X95" s="366" t="str">
        <f t="shared" si="40"/>
        <v>0</v>
      </c>
      <c r="Y95" s="366" t="str">
        <f t="shared" si="40"/>
        <v>0</v>
      </c>
      <c r="Z95" s="366" t="str">
        <f t="shared" si="40"/>
        <v>0</v>
      </c>
      <c r="AA95" s="366" t="str">
        <f t="shared" si="40"/>
        <v>0</v>
      </c>
      <c r="AB95" s="366" t="str">
        <f t="shared" si="40"/>
        <v>0</v>
      </c>
      <c r="AC95" s="366" t="str">
        <f t="shared" si="40"/>
        <v>0</v>
      </c>
      <c r="AD95" s="366" t="str">
        <f t="shared" si="40"/>
        <v>0</v>
      </c>
      <c r="AE95" s="366" t="str">
        <f t="shared" si="40"/>
        <v>0</v>
      </c>
      <c r="AF95" s="366" t="str">
        <f t="shared" si="40"/>
        <v>0</v>
      </c>
      <c r="AG95" s="366" t="str">
        <f t="shared" si="40"/>
        <v>0</v>
      </c>
      <c r="AH95" s="366" t="str">
        <f t="shared" si="40"/>
        <v>0</v>
      </c>
      <c r="AI95" s="70"/>
      <c r="AJ95" s="70"/>
      <c r="AK95" s="70"/>
      <c r="AL95" s="70"/>
      <c r="AM95" s="70"/>
      <c r="AN95" s="70"/>
      <c r="AO95" s="70"/>
      <c r="AP95" s="349"/>
      <c r="AQ95" s="97"/>
      <c r="AR95" s="97"/>
      <c r="AS95" s="97"/>
      <c r="AT95" s="97"/>
      <c r="BW95" s="11"/>
      <c r="BX95" s="11"/>
      <c r="BY95" s="11"/>
      <c r="BZ95" s="11"/>
      <c r="CA95" s="11"/>
      <c r="CB95" s="11"/>
      <c r="CC95" s="11"/>
      <c r="CD95" s="11"/>
      <c r="CE95" s="11"/>
      <c r="CF95" s="11"/>
      <c r="CG95" s="11"/>
      <c r="CJ95" t="s">
        <v>694</v>
      </c>
      <c r="CK95" s="308"/>
      <c r="CL95" s="308"/>
      <c r="CM95" s="308" t="str">
        <f t="shared" si="38"/>
        <v/>
      </c>
      <c r="CN95" s="41"/>
      <c r="CO95" s="308"/>
      <c r="CP95" s="308"/>
      <c r="CQ95" s="308"/>
      <c r="CR95" s="98"/>
      <c r="CS95" s="98"/>
      <c r="CT95" s="98"/>
      <c r="CU95" s="98"/>
      <c r="CV95" s="98"/>
      <c r="CW95" s="98"/>
      <c r="CX95" s="98"/>
      <c r="CY95" s="98"/>
      <c r="CZ95" s="98"/>
      <c r="DA95" s="98"/>
      <c r="DB95" s="98"/>
      <c r="DC95" s="98"/>
      <c r="DD95" s="98"/>
      <c r="DE95" s="98"/>
      <c r="DF95" s="98"/>
      <c r="DG95" s="98"/>
      <c r="DH95" s="98"/>
      <c r="DI95" s="98"/>
      <c r="DJ95" s="98"/>
      <c r="DK95" s="98"/>
      <c r="DL95" s="98"/>
      <c r="DM95" s="98"/>
      <c r="DN95" s="98"/>
      <c r="DO95" s="98"/>
      <c r="DP95" s="98"/>
    </row>
    <row r="96" spans="1:140" hidden="1" x14ac:dyDescent="0.15">
      <c r="A96" s="361"/>
      <c r="B96" s="361"/>
      <c r="C96" s="361"/>
      <c r="D96" s="98"/>
      <c r="E96" s="361"/>
      <c r="F96" s="361"/>
      <c r="G96" s="361"/>
      <c r="H96" s="361"/>
      <c r="I96" s="361"/>
      <c r="J96" s="361"/>
      <c r="K96" s="366" t="str">
        <f>IF(バルブ!$R$10&lt;&gt;"■",バルブ!$R$10,IF(AND(バルブ!$R$10="■",K14&lt;&gt;""),K14,""))</f>
        <v/>
      </c>
      <c r="L96" s="366" t="str">
        <f>IF(バルブ!$R$10&lt;&gt;"■",バルブ!$R$10,IF(AND(バルブ!$R$10="■",L14&lt;&gt;""),L14,""))</f>
        <v/>
      </c>
      <c r="M96" s="366" t="str">
        <f>IF(バルブ!$R$10&lt;&gt;"■",バルブ!$R$10,IF(AND(バルブ!$R$10="■",M14&lt;&gt;""),M14,""))</f>
        <v/>
      </c>
      <c r="N96" s="366" t="str">
        <f>IF(バルブ!$R$10&lt;&gt;"■",バルブ!$R$10,IF(AND(バルブ!$R$10="■",N14&lt;&gt;""),N14,""))</f>
        <v/>
      </c>
      <c r="O96" s="366" t="str">
        <f>IF(バルブ!$R$10&lt;&gt;"■",バルブ!$R$10,IF(AND(バルブ!$R$10="■",O14&lt;&gt;""),O14,""))</f>
        <v/>
      </c>
      <c r="P96" s="366" t="str">
        <f>IF(バルブ!$R$10&lt;&gt;"■",バルブ!$R$10,IF(AND(バルブ!$R$10="■",P14&lt;&gt;""),P14,""))</f>
        <v/>
      </c>
      <c r="Q96" s="366" t="str">
        <f>IF(バルブ!$R$10&lt;&gt;"■",バルブ!$R$10,IF(AND(バルブ!$R$10="■",Q14&lt;&gt;""),Q14,""))</f>
        <v/>
      </c>
      <c r="R96" s="366" t="str">
        <f>IF(バルブ!$R$10&lt;&gt;"■",バルブ!$R$10,IF(AND(バルブ!$R$10="■",R14&lt;&gt;""),R14,""))</f>
        <v/>
      </c>
      <c r="S96" s="366" t="str">
        <f>IF(バルブ!$R$10&lt;&gt;"■",バルブ!$R$10,IF(AND(バルブ!$R$10="■",S14&lt;&gt;""),S14,""))</f>
        <v/>
      </c>
      <c r="T96" s="366" t="str">
        <f>IF(バルブ!$R$10&lt;&gt;"■",バルブ!$R$10,IF(AND(バルブ!$R$10="■",T14&lt;&gt;""),T14,""))</f>
        <v/>
      </c>
      <c r="U96" s="366" t="str">
        <f>IF(バルブ!$R$10&lt;&gt;"■",バルブ!$R$10,IF(AND(バルブ!$R$10="■",U14&lt;&gt;""),U14,""))</f>
        <v/>
      </c>
      <c r="V96" s="366" t="str">
        <f>IF(バルブ!$R$10&lt;&gt;"■",バルブ!$R$10,IF(AND(バルブ!$R$10="■",V14&lt;&gt;""),V14,""))</f>
        <v/>
      </c>
      <c r="W96" s="366" t="str">
        <f t="shared" ref="W96:AH96" si="41">IF(W17="","",W17)</f>
        <v/>
      </c>
      <c r="X96" s="366" t="str">
        <f t="shared" si="41"/>
        <v/>
      </c>
      <c r="Y96" s="366" t="str">
        <f t="shared" si="41"/>
        <v/>
      </c>
      <c r="Z96" s="366" t="str">
        <f t="shared" si="41"/>
        <v/>
      </c>
      <c r="AA96" s="366" t="str">
        <f t="shared" si="41"/>
        <v/>
      </c>
      <c r="AB96" s="366" t="str">
        <f t="shared" si="41"/>
        <v/>
      </c>
      <c r="AC96" s="366" t="str">
        <f t="shared" si="41"/>
        <v/>
      </c>
      <c r="AD96" s="366" t="str">
        <f t="shared" si="41"/>
        <v/>
      </c>
      <c r="AE96" s="366" t="str">
        <f t="shared" si="41"/>
        <v/>
      </c>
      <c r="AF96" s="366" t="str">
        <f t="shared" si="41"/>
        <v/>
      </c>
      <c r="AG96" s="366" t="str">
        <f t="shared" si="41"/>
        <v/>
      </c>
      <c r="AH96" s="366" t="str">
        <f t="shared" si="41"/>
        <v/>
      </c>
      <c r="AI96" s="349"/>
      <c r="AJ96" s="361" t="s">
        <v>477</v>
      </c>
      <c r="AK96" s="349"/>
      <c r="AL96" s="349"/>
      <c r="AM96" s="349"/>
      <c r="AN96" s="349"/>
      <c r="AO96" s="349"/>
      <c r="AP96" s="349"/>
      <c r="AQ96" s="97"/>
      <c r="AR96" s="97"/>
      <c r="AS96" s="97"/>
      <c r="AT96" s="97"/>
      <c r="BW96" s="11"/>
      <c r="BX96" s="11"/>
      <c r="BY96" s="11"/>
      <c r="BZ96" s="11"/>
      <c r="CA96" s="11"/>
      <c r="CB96" s="11"/>
      <c r="CC96" s="11"/>
      <c r="CD96" s="11"/>
      <c r="CE96" s="11"/>
      <c r="CF96" s="11"/>
      <c r="CG96" s="11"/>
      <c r="CJ96" s="404" t="s">
        <v>799</v>
      </c>
      <c r="CK96" s="41"/>
      <c r="CL96" s="41"/>
      <c r="CM96" s="41" t="str">
        <f t="shared" ref="CM96:CM159" si="42">IF((COUNTIF($J$20:$AI$21,CJ96)+COUNTIF($J$72:$AI$76,CJ96))=0,"",(COUNTIF($J$20:$AI$21,CJ96)+COUNTIF($J$72:$AI$76,CJ96)))</f>
        <v/>
      </c>
      <c r="CN96" s="373" t="s">
        <v>634</v>
      </c>
      <c r="CO96" s="308" t="str">
        <f>IF($J$72=$CJ96,"P",IF($J$75=$CJ96,"X",""))</f>
        <v/>
      </c>
      <c r="CP96" s="308" t="str">
        <f>IF($J$73=$CJ96,"EA",IF($J$76=$CJ96,"PE",""))</f>
        <v/>
      </c>
      <c r="CQ96" s="308" t="str">
        <f>IF($J$74=$CJ96,"EB","")</f>
        <v/>
      </c>
      <c r="CR96" s="98" t="str">
        <f t="shared" ref="CR96:CR116" si="43">IF(K$20=$CJ96,"A","")&amp;IF(K$21=$CJ96,"B","")</f>
        <v/>
      </c>
      <c r="CS96" s="98" t="str">
        <f t="shared" ref="CS96:CS116" si="44">IF(L$20=$CJ96,"A","")&amp;IF(L$21=$CJ96,"B","")</f>
        <v/>
      </c>
      <c r="CT96" s="98" t="str">
        <f t="shared" ref="CT96:CT116" si="45">IF(M$20=$CJ96,"A","")&amp;IF(M$21=$CJ96,"B","")</f>
        <v/>
      </c>
      <c r="CU96" s="98" t="str">
        <f t="shared" ref="CU96:CU116" si="46">IF(N$20=$CJ96,"A","")&amp;IF(N$21=$CJ96,"B","")</f>
        <v/>
      </c>
      <c r="CV96" s="98" t="str">
        <f t="shared" ref="CV96:CV116" si="47">IF(O$20=$CJ96,"A","")&amp;IF(O$21=$CJ96,"B","")</f>
        <v/>
      </c>
      <c r="CW96" s="98" t="str">
        <f t="shared" ref="CW96:CW116" si="48">IF(P$20=$CJ96,"A","")&amp;IF(P$21=$CJ96,"B","")</f>
        <v/>
      </c>
      <c r="CX96" s="98" t="str">
        <f t="shared" ref="CX96:CX116" si="49">IF(Q$20=$CJ96,"A","")&amp;IF(Q$21=$CJ96,"B","")</f>
        <v/>
      </c>
      <c r="CY96" s="98" t="str">
        <f t="shared" ref="CY96:CY116" si="50">IF(R$20=$CJ96,"A","")&amp;IF(R$21=$CJ96,"B","")</f>
        <v/>
      </c>
      <c r="CZ96" s="98" t="str">
        <f t="shared" ref="CZ96:CZ116" si="51">IF(S$20=$CJ96,"A","")&amp;IF(S$21=$CJ96,"B","")</f>
        <v/>
      </c>
      <c r="DA96" s="98" t="str">
        <f t="shared" ref="DA96:DA116" si="52">IF(T$20=$CJ96,"A","")&amp;IF(T$21=$CJ96,"B","")</f>
        <v/>
      </c>
      <c r="DB96" s="98" t="str">
        <f t="shared" ref="DB96:DB116" si="53">IF(U$20=$CJ96,"A","")&amp;IF(U$21=$CJ96,"B","")</f>
        <v/>
      </c>
      <c r="DC96" s="98" t="str">
        <f t="shared" ref="DC96:DC116" si="54">IF(V$20=$CJ96,"A","")&amp;IF(V$21=$CJ96,"B","")</f>
        <v/>
      </c>
      <c r="DD96" s="98"/>
      <c r="DE96" s="98"/>
      <c r="DF96" s="98"/>
      <c r="DG96" s="98"/>
      <c r="DH96" s="98"/>
      <c r="DI96" s="98"/>
      <c r="DJ96" s="98"/>
      <c r="DK96" s="98"/>
      <c r="DL96" s="98"/>
      <c r="DM96" s="98"/>
      <c r="DN96" s="98"/>
      <c r="DO96" s="98"/>
      <c r="DP96" s="98" t="str">
        <f t="shared" si="35"/>
        <v/>
      </c>
      <c r="DQ96" s="361" t="str">
        <f>IF($AI$72=$CJ96,"P",IF($AI$75=$CJ96,"X",""))</f>
        <v/>
      </c>
      <c r="DR96" s="361" t="str">
        <f>IF($AI$73=$CJ96,"EA",IF($AI$76=$CJ96,"PE",""))</f>
        <v/>
      </c>
      <c r="DS96" s="361" t="str">
        <f>IF($AI$74=$CJ96,"EB","")</f>
        <v/>
      </c>
    </row>
    <row r="97" spans="1:123" hidden="1" x14ac:dyDescent="0.15">
      <c r="A97" s="361"/>
      <c r="B97" s="361"/>
      <c r="C97" s="361"/>
      <c r="D97" s="98"/>
      <c r="E97" s="361"/>
      <c r="F97" s="361"/>
      <c r="G97" s="361"/>
      <c r="H97" s="361"/>
      <c r="I97" s="361"/>
      <c r="J97" s="361"/>
      <c r="K97" s="366" t="str">
        <f t="shared" ref="K97:AH97" si="55">IF(K23="","",K23)</f>
        <v/>
      </c>
      <c r="L97" s="366" t="str">
        <f t="shared" si="55"/>
        <v/>
      </c>
      <c r="M97" s="366" t="str">
        <f t="shared" si="55"/>
        <v/>
      </c>
      <c r="N97" s="366" t="str">
        <f t="shared" si="55"/>
        <v/>
      </c>
      <c r="O97" s="366" t="str">
        <f t="shared" si="55"/>
        <v/>
      </c>
      <c r="P97" s="366" t="str">
        <f t="shared" si="55"/>
        <v/>
      </c>
      <c r="Q97" s="366" t="str">
        <f t="shared" si="55"/>
        <v/>
      </c>
      <c r="R97" s="366" t="str">
        <f t="shared" si="55"/>
        <v/>
      </c>
      <c r="S97" s="366" t="str">
        <f t="shared" si="55"/>
        <v/>
      </c>
      <c r="T97" s="366" t="str">
        <f t="shared" si="55"/>
        <v/>
      </c>
      <c r="U97" s="366" t="str">
        <f t="shared" si="55"/>
        <v/>
      </c>
      <c r="V97" s="366" t="str">
        <f t="shared" si="55"/>
        <v/>
      </c>
      <c r="W97" s="366" t="str">
        <f t="shared" si="55"/>
        <v/>
      </c>
      <c r="X97" s="366" t="str">
        <f t="shared" si="55"/>
        <v/>
      </c>
      <c r="Y97" s="366" t="str">
        <f t="shared" si="55"/>
        <v/>
      </c>
      <c r="Z97" s="366" t="str">
        <f t="shared" si="55"/>
        <v/>
      </c>
      <c r="AA97" s="366" t="str">
        <f t="shared" si="55"/>
        <v/>
      </c>
      <c r="AB97" s="366" t="str">
        <f t="shared" si="55"/>
        <v/>
      </c>
      <c r="AC97" s="366" t="str">
        <f t="shared" si="55"/>
        <v/>
      </c>
      <c r="AD97" s="366" t="str">
        <f t="shared" si="55"/>
        <v/>
      </c>
      <c r="AE97" s="366" t="str">
        <f t="shared" si="55"/>
        <v/>
      </c>
      <c r="AF97" s="366" t="str">
        <f t="shared" si="55"/>
        <v/>
      </c>
      <c r="AG97" s="366" t="str">
        <f t="shared" si="55"/>
        <v/>
      </c>
      <c r="AH97" s="366" t="str">
        <f t="shared" si="55"/>
        <v/>
      </c>
      <c r="AI97" s="349"/>
      <c r="AJ97" s="349"/>
      <c r="AK97" s="349"/>
      <c r="AL97" s="349"/>
      <c r="AM97" s="349"/>
      <c r="AN97" s="349"/>
      <c r="AO97" s="349"/>
      <c r="AP97" s="349"/>
      <c r="AQ97" s="97"/>
      <c r="AR97" s="97"/>
      <c r="AS97" s="97"/>
      <c r="AT97" s="97"/>
      <c r="CJ97" s="405" t="s">
        <v>841</v>
      </c>
      <c r="CK97" s="41"/>
      <c r="CL97" s="41"/>
      <c r="CM97" s="41" t="str">
        <f t="shared" si="42"/>
        <v/>
      </c>
      <c r="CN97" s="383" t="s">
        <v>627</v>
      </c>
      <c r="CO97" s="308" t="str">
        <f t="shared" ref="CO97:CO160" si="56">IF($J$72=$CJ97,"P",IF($J$75=$CJ97,"X",""))</f>
        <v/>
      </c>
      <c r="CP97" s="308" t="str">
        <f t="shared" ref="CP97:CP160" si="57">IF($J$73=$CJ97,"EA",IF($J$76=$CJ97,"PE",""))</f>
        <v/>
      </c>
      <c r="CQ97" s="308" t="str">
        <f t="shared" ref="CQ97:CQ160" si="58">IF($J$74=$CJ97,"EB","")</f>
        <v/>
      </c>
      <c r="CR97" s="98" t="str">
        <f t="shared" si="43"/>
        <v/>
      </c>
      <c r="CS97" s="98" t="str">
        <f t="shared" si="44"/>
        <v/>
      </c>
      <c r="CT97" s="98" t="str">
        <f t="shared" si="45"/>
        <v/>
      </c>
      <c r="CU97" s="98" t="str">
        <f t="shared" si="46"/>
        <v/>
      </c>
      <c r="CV97" s="98" t="str">
        <f t="shared" si="47"/>
        <v/>
      </c>
      <c r="CW97" s="98" t="str">
        <f t="shared" si="48"/>
        <v/>
      </c>
      <c r="CX97" s="98" t="str">
        <f t="shared" si="49"/>
        <v/>
      </c>
      <c r="CY97" s="98" t="str">
        <f t="shared" si="50"/>
        <v/>
      </c>
      <c r="CZ97" s="98" t="str">
        <f t="shared" si="51"/>
        <v/>
      </c>
      <c r="DA97" s="98" t="str">
        <f t="shared" si="52"/>
        <v/>
      </c>
      <c r="DB97" s="98" t="str">
        <f t="shared" si="53"/>
        <v/>
      </c>
      <c r="DC97" s="98" t="str">
        <f t="shared" si="54"/>
        <v/>
      </c>
      <c r="DD97" s="98"/>
      <c r="DE97" s="98"/>
      <c r="DF97" s="98"/>
      <c r="DG97" s="98"/>
      <c r="DH97" s="98"/>
      <c r="DI97" s="98"/>
      <c r="DJ97" s="98"/>
      <c r="DK97" s="98"/>
      <c r="DL97" s="98"/>
      <c r="DM97" s="98"/>
      <c r="DN97" s="98"/>
      <c r="DO97" s="98"/>
      <c r="DP97" s="98" t="str">
        <f t="shared" si="35"/>
        <v/>
      </c>
      <c r="DQ97" s="361" t="str">
        <f t="shared" ref="DQ97:DQ160" si="59">IF($AI$72=$CJ97,"P",IF($AI$75=$CJ97,"X",""))</f>
        <v/>
      </c>
      <c r="DR97" s="361" t="str">
        <f t="shared" ref="DR97:DR160" si="60">IF($AI$73=$CJ97,"EA",IF($AI$76=$CJ97,"PE",""))</f>
        <v/>
      </c>
      <c r="DS97" s="361" t="str">
        <f t="shared" ref="DS97:DS160" si="61">IF($AI$74=$CJ97,"EB","")</f>
        <v/>
      </c>
    </row>
    <row r="98" spans="1:123" hidden="1" x14ac:dyDescent="0.15">
      <c r="A98" s="361"/>
      <c r="B98" s="361"/>
      <c r="C98" s="361"/>
      <c r="D98" s="98"/>
      <c r="E98" s="361"/>
      <c r="F98" s="361"/>
      <c r="G98" s="361"/>
      <c r="H98" s="361"/>
      <c r="I98" s="361"/>
      <c r="J98" s="361"/>
      <c r="K98" s="366" t="str">
        <f t="shared" ref="K98:AH98" si="62">IF(K25="","",K25)</f>
        <v/>
      </c>
      <c r="L98" s="366" t="str">
        <f t="shared" si="62"/>
        <v/>
      </c>
      <c r="M98" s="366" t="str">
        <f t="shared" si="62"/>
        <v/>
      </c>
      <c r="N98" s="366" t="str">
        <f t="shared" si="62"/>
        <v/>
      </c>
      <c r="O98" s="366" t="str">
        <f t="shared" si="62"/>
        <v/>
      </c>
      <c r="P98" s="366" t="str">
        <f t="shared" si="62"/>
        <v/>
      </c>
      <c r="Q98" s="366" t="str">
        <f t="shared" si="62"/>
        <v/>
      </c>
      <c r="R98" s="366" t="str">
        <f t="shared" si="62"/>
        <v/>
      </c>
      <c r="S98" s="366" t="str">
        <f t="shared" si="62"/>
        <v/>
      </c>
      <c r="T98" s="366" t="str">
        <f t="shared" si="62"/>
        <v/>
      </c>
      <c r="U98" s="366" t="str">
        <f t="shared" si="62"/>
        <v/>
      </c>
      <c r="V98" s="366" t="str">
        <f t="shared" si="62"/>
        <v/>
      </c>
      <c r="W98" s="366" t="str">
        <f t="shared" si="62"/>
        <v/>
      </c>
      <c r="X98" s="366" t="str">
        <f t="shared" si="62"/>
        <v/>
      </c>
      <c r="Y98" s="366" t="str">
        <f t="shared" si="62"/>
        <v/>
      </c>
      <c r="Z98" s="366" t="str">
        <f t="shared" si="62"/>
        <v/>
      </c>
      <c r="AA98" s="366" t="str">
        <f t="shared" si="62"/>
        <v/>
      </c>
      <c r="AB98" s="366" t="str">
        <f t="shared" si="62"/>
        <v/>
      </c>
      <c r="AC98" s="366" t="str">
        <f t="shared" si="62"/>
        <v/>
      </c>
      <c r="AD98" s="366" t="str">
        <f t="shared" si="62"/>
        <v/>
      </c>
      <c r="AE98" s="366" t="str">
        <f t="shared" si="62"/>
        <v/>
      </c>
      <c r="AF98" s="366" t="str">
        <f t="shared" si="62"/>
        <v/>
      </c>
      <c r="AG98" s="366" t="str">
        <f t="shared" si="62"/>
        <v/>
      </c>
      <c r="AH98" s="366" t="str">
        <f t="shared" si="62"/>
        <v/>
      </c>
      <c r="AI98" s="361"/>
      <c r="AJ98" s="361"/>
      <c r="AK98" s="361"/>
      <c r="AL98" s="361"/>
      <c r="AM98" s="361"/>
      <c r="AN98" s="361"/>
      <c r="AO98" s="361"/>
      <c r="AP98" s="361"/>
      <c r="AQ98" s="97"/>
      <c r="AR98" s="97"/>
      <c r="AS98" s="97"/>
      <c r="AT98" s="97"/>
      <c r="CJ98" s="404" t="s">
        <v>810</v>
      </c>
      <c r="CK98" s="41"/>
      <c r="CL98" s="41"/>
      <c r="CM98" s="41" t="str">
        <f t="shared" si="42"/>
        <v/>
      </c>
      <c r="CN98" s="383" t="s">
        <v>630</v>
      </c>
      <c r="CO98" s="308" t="str">
        <f t="shared" si="56"/>
        <v/>
      </c>
      <c r="CP98" s="308" t="str">
        <f t="shared" si="57"/>
        <v/>
      </c>
      <c r="CQ98" s="308" t="str">
        <f t="shared" si="58"/>
        <v/>
      </c>
      <c r="CR98" s="98" t="str">
        <f t="shared" si="43"/>
        <v/>
      </c>
      <c r="CS98" s="98" t="str">
        <f t="shared" si="44"/>
        <v/>
      </c>
      <c r="CT98" s="98" t="str">
        <f t="shared" si="45"/>
        <v/>
      </c>
      <c r="CU98" s="98" t="str">
        <f t="shared" si="46"/>
        <v/>
      </c>
      <c r="CV98" s="98" t="str">
        <f t="shared" si="47"/>
        <v/>
      </c>
      <c r="CW98" s="98" t="str">
        <f t="shared" si="48"/>
        <v/>
      </c>
      <c r="CX98" s="98" t="str">
        <f t="shared" si="49"/>
        <v/>
      </c>
      <c r="CY98" s="98" t="str">
        <f t="shared" si="50"/>
        <v/>
      </c>
      <c r="CZ98" s="98" t="str">
        <f t="shared" si="51"/>
        <v/>
      </c>
      <c r="DA98" s="98" t="str">
        <f t="shared" si="52"/>
        <v/>
      </c>
      <c r="DB98" s="98" t="str">
        <f t="shared" si="53"/>
        <v/>
      </c>
      <c r="DC98" s="98" t="str">
        <f t="shared" si="54"/>
        <v/>
      </c>
      <c r="DD98" s="98"/>
      <c r="DE98" s="98"/>
      <c r="DF98" s="98"/>
      <c r="DG98" s="98"/>
      <c r="DH98" s="98"/>
      <c r="DI98" s="98"/>
      <c r="DJ98" s="98"/>
      <c r="DK98" s="98"/>
      <c r="DL98" s="98"/>
      <c r="DM98" s="98"/>
      <c r="DN98" s="98"/>
      <c r="DO98" s="98"/>
      <c r="DP98" s="98" t="str">
        <f t="shared" si="35"/>
        <v/>
      </c>
      <c r="DQ98" s="361" t="str">
        <f t="shared" si="59"/>
        <v/>
      </c>
      <c r="DR98" s="361" t="str">
        <f t="shared" si="60"/>
        <v/>
      </c>
      <c r="DS98" s="361" t="str">
        <f t="shared" si="61"/>
        <v/>
      </c>
    </row>
    <row r="99" spans="1:123" hidden="1" x14ac:dyDescent="0.15">
      <c r="A99" s="361"/>
      <c r="B99" s="361"/>
      <c r="C99" s="361"/>
      <c r="D99" s="98"/>
      <c r="E99" s="361"/>
      <c r="F99" s="361"/>
      <c r="G99" s="361"/>
      <c r="H99" s="361"/>
      <c r="I99" s="361"/>
      <c r="J99" s="361"/>
      <c r="K99" s="366" t="str">
        <f t="shared" ref="K99:AH99" si="63">IF(K27="","",K27)</f>
        <v/>
      </c>
      <c r="L99" s="366" t="str">
        <f t="shared" si="63"/>
        <v/>
      </c>
      <c r="M99" s="366" t="str">
        <f t="shared" si="63"/>
        <v/>
      </c>
      <c r="N99" s="366" t="str">
        <f t="shared" si="63"/>
        <v/>
      </c>
      <c r="O99" s="366" t="str">
        <f t="shared" si="63"/>
        <v/>
      </c>
      <c r="P99" s="366" t="str">
        <f t="shared" si="63"/>
        <v/>
      </c>
      <c r="Q99" s="366" t="str">
        <f t="shared" si="63"/>
        <v/>
      </c>
      <c r="R99" s="366" t="str">
        <f t="shared" si="63"/>
        <v/>
      </c>
      <c r="S99" s="366" t="str">
        <f t="shared" si="63"/>
        <v/>
      </c>
      <c r="T99" s="366" t="str">
        <f t="shared" si="63"/>
        <v/>
      </c>
      <c r="U99" s="366" t="str">
        <f t="shared" si="63"/>
        <v/>
      </c>
      <c r="V99" s="366" t="str">
        <f t="shared" si="63"/>
        <v/>
      </c>
      <c r="W99" s="366" t="str">
        <f t="shared" si="63"/>
        <v/>
      </c>
      <c r="X99" s="366" t="str">
        <f t="shared" si="63"/>
        <v/>
      </c>
      <c r="Y99" s="366" t="str">
        <f t="shared" si="63"/>
        <v/>
      </c>
      <c r="Z99" s="366" t="str">
        <f t="shared" si="63"/>
        <v/>
      </c>
      <c r="AA99" s="366" t="str">
        <f t="shared" si="63"/>
        <v/>
      </c>
      <c r="AB99" s="366" t="str">
        <f t="shared" si="63"/>
        <v/>
      </c>
      <c r="AC99" s="366" t="str">
        <f t="shared" si="63"/>
        <v/>
      </c>
      <c r="AD99" s="366" t="str">
        <f t="shared" si="63"/>
        <v/>
      </c>
      <c r="AE99" s="366" t="str">
        <f t="shared" si="63"/>
        <v/>
      </c>
      <c r="AF99" s="366" t="str">
        <f t="shared" si="63"/>
        <v/>
      </c>
      <c r="AG99" s="366" t="str">
        <f t="shared" si="63"/>
        <v/>
      </c>
      <c r="AH99" s="366" t="str">
        <f t="shared" si="63"/>
        <v/>
      </c>
      <c r="AI99" s="361"/>
      <c r="AJ99" s="361"/>
      <c r="AK99" s="361"/>
      <c r="AL99" s="361"/>
      <c r="AM99" s="361"/>
      <c r="AN99" s="361"/>
      <c r="AO99" s="361"/>
      <c r="AP99" s="361"/>
      <c r="AQ99" s="97"/>
      <c r="AR99" s="97"/>
      <c r="AS99" s="97"/>
      <c r="AT99" s="97"/>
      <c r="CJ99" s="404" t="s">
        <v>822</v>
      </c>
      <c r="CK99" s="41"/>
      <c r="CL99" s="41"/>
      <c r="CM99" s="41" t="str">
        <f t="shared" si="42"/>
        <v/>
      </c>
      <c r="CN99" s="383" t="s">
        <v>612</v>
      </c>
      <c r="CO99" s="308" t="str">
        <f t="shared" si="56"/>
        <v/>
      </c>
      <c r="CP99" s="308" t="str">
        <f t="shared" si="57"/>
        <v/>
      </c>
      <c r="CQ99" s="308" t="str">
        <f t="shared" si="58"/>
        <v/>
      </c>
      <c r="CR99" s="98" t="str">
        <f t="shared" si="43"/>
        <v/>
      </c>
      <c r="CS99" s="98" t="str">
        <f t="shared" si="44"/>
        <v/>
      </c>
      <c r="CT99" s="98" t="str">
        <f t="shared" si="45"/>
        <v/>
      </c>
      <c r="CU99" s="98" t="str">
        <f t="shared" si="46"/>
        <v/>
      </c>
      <c r="CV99" s="98" t="str">
        <f t="shared" si="47"/>
        <v/>
      </c>
      <c r="CW99" s="98" t="str">
        <f t="shared" si="48"/>
        <v/>
      </c>
      <c r="CX99" s="98" t="str">
        <f t="shared" si="49"/>
        <v/>
      </c>
      <c r="CY99" s="98" t="str">
        <f t="shared" si="50"/>
        <v/>
      </c>
      <c r="CZ99" s="98" t="str">
        <f t="shared" si="51"/>
        <v/>
      </c>
      <c r="DA99" s="98" t="str">
        <f t="shared" si="52"/>
        <v/>
      </c>
      <c r="DB99" s="98" t="str">
        <f t="shared" si="53"/>
        <v/>
      </c>
      <c r="DC99" s="98" t="str">
        <f t="shared" si="54"/>
        <v/>
      </c>
      <c r="DD99" s="98"/>
      <c r="DE99" s="98"/>
      <c r="DF99" s="98"/>
      <c r="DG99" s="98"/>
      <c r="DH99" s="98"/>
      <c r="DI99" s="98"/>
      <c r="DJ99" s="98"/>
      <c r="DK99" s="98"/>
      <c r="DL99" s="98"/>
      <c r="DM99" s="98"/>
      <c r="DN99" s="98"/>
      <c r="DO99" s="98"/>
      <c r="DP99" s="98" t="str">
        <f t="shared" si="35"/>
        <v/>
      </c>
      <c r="DQ99" s="361" t="str">
        <f t="shared" si="59"/>
        <v/>
      </c>
      <c r="DR99" s="361" t="str">
        <f t="shared" si="60"/>
        <v/>
      </c>
      <c r="DS99" s="361" t="str">
        <f t="shared" si="61"/>
        <v/>
      </c>
    </row>
    <row r="100" spans="1:123" hidden="1" x14ac:dyDescent="0.15">
      <c r="A100" s="361"/>
      <c r="B100" s="361"/>
      <c r="C100" s="361"/>
      <c r="D100" s="98"/>
      <c r="E100" s="361"/>
      <c r="F100" s="361"/>
      <c r="G100" s="361"/>
      <c r="H100" s="361"/>
      <c r="I100" s="361"/>
      <c r="J100" s="361"/>
      <c r="K100" s="366" t="str">
        <f>IF(K29="","",K29)</f>
        <v/>
      </c>
      <c r="L100" s="366" t="str">
        <f t="shared" ref="L100:AH100" si="64">IF(L29="","",L29)</f>
        <v/>
      </c>
      <c r="M100" s="366" t="str">
        <f t="shared" si="64"/>
        <v/>
      </c>
      <c r="N100" s="366" t="str">
        <f t="shared" si="64"/>
        <v/>
      </c>
      <c r="O100" s="366" t="str">
        <f t="shared" si="64"/>
        <v/>
      </c>
      <c r="P100" s="366" t="str">
        <f t="shared" si="64"/>
        <v/>
      </c>
      <c r="Q100" s="366" t="str">
        <f t="shared" si="64"/>
        <v/>
      </c>
      <c r="R100" s="366" t="str">
        <f t="shared" si="64"/>
        <v/>
      </c>
      <c r="S100" s="366" t="str">
        <f t="shared" si="64"/>
        <v/>
      </c>
      <c r="T100" s="366" t="str">
        <f t="shared" si="64"/>
        <v/>
      </c>
      <c r="U100" s="366" t="str">
        <f t="shared" si="64"/>
        <v/>
      </c>
      <c r="V100" s="366" t="str">
        <f t="shared" si="64"/>
        <v/>
      </c>
      <c r="W100" s="366" t="str">
        <f t="shared" si="64"/>
        <v/>
      </c>
      <c r="X100" s="366" t="str">
        <f t="shared" si="64"/>
        <v/>
      </c>
      <c r="Y100" s="366" t="str">
        <f t="shared" si="64"/>
        <v/>
      </c>
      <c r="Z100" s="366" t="str">
        <f t="shared" si="64"/>
        <v/>
      </c>
      <c r="AA100" s="366" t="str">
        <f t="shared" si="64"/>
        <v/>
      </c>
      <c r="AB100" s="366" t="str">
        <f t="shared" si="64"/>
        <v/>
      </c>
      <c r="AC100" s="366" t="str">
        <f t="shared" si="64"/>
        <v/>
      </c>
      <c r="AD100" s="366" t="str">
        <f t="shared" si="64"/>
        <v/>
      </c>
      <c r="AE100" s="366" t="str">
        <f t="shared" si="64"/>
        <v/>
      </c>
      <c r="AF100" s="366" t="str">
        <f t="shared" si="64"/>
        <v/>
      </c>
      <c r="AG100" s="366" t="str">
        <f t="shared" si="64"/>
        <v/>
      </c>
      <c r="AH100" s="366" t="str">
        <f t="shared" si="64"/>
        <v/>
      </c>
      <c r="AI100" s="361"/>
      <c r="AJ100" s="361"/>
      <c r="AK100" s="361"/>
      <c r="AL100" s="361"/>
      <c r="AM100" s="361"/>
      <c r="AN100" s="361"/>
      <c r="AO100" s="361"/>
      <c r="AP100" s="361"/>
      <c r="AQ100" s="97"/>
      <c r="AR100" s="97"/>
      <c r="AS100" s="97"/>
      <c r="AT100" s="97"/>
      <c r="CJ100" s="404" t="s">
        <v>797</v>
      </c>
      <c r="CK100" s="41"/>
      <c r="CL100" s="41"/>
      <c r="CM100" s="41" t="str">
        <f t="shared" si="42"/>
        <v/>
      </c>
      <c r="CN100" s="383" t="s">
        <v>611</v>
      </c>
      <c r="CO100" s="308" t="str">
        <f t="shared" si="56"/>
        <v/>
      </c>
      <c r="CP100" s="308" t="str">
        <f t="shared" si="57"/>
        <v/>
      </c>
      <c r="CQ100" s="308" t="str">
        <f t="shared" si="58"/>
        <v/>
      </c>
      <c r="CR100" s="98" t="str">
        <f t="shared" si="43"/>
        <v/>
      </c>
      <c r="CS100" s="98" t="str">
        <f t="shared" si="44"/>
        <v/>
      </c>
      <c r="CT100" s="98" t="str">
        <f t="shared" si="45"/>
        <v/>
      </c>
      <c r="CU100" s="98" t="str">
        <f t="shared" si="46"/>
        <v/>
      </c>
      <c r="CV100" s="98" t="str">
        <f t="shared" si="47"/>
        <v/>
      </c>
      <c r="CW100" s="98" t="str">
        <f t="shared" si="48"/>
        <v/>
      </c>
      <c r="CX100" s="98" t="str">
        <f t="shared" si="49"/>
        <v/>
      </c>
      <c r="CY100" s="98" t="str">
        <f t="shared" si="50"/>
        <v/>
      </c>
      <c r="CZ100" s="98" t="str">
        <f t="shared" si="51"/>
        <v/>
      </c>
      <c r="DA100" s="98" t="str">
        <f t="shared" si="52"/>
        <v/>
      </c>
      <c r="DB100" s="98" t="str">
        <f t="shared" si="53"/>
        <v/>
      </c>
      <c r="DC100" s="98" t="str">
        <f t="shared" si="54"/>
        <v/>
      </c>
      <c r="DD100" s="98"/>
      <c r="DE100" s="98"/>
      <c r="DF100" s="98"/>
      <c r="DG100" s="98"/>
      <c r="DH100" s="98"/>
      <c r="DI100" s="98"/>
      <c r="DJ100" s="98"/>
      <c r="DK100" s="98"/>
      <c r="DL100" s="98"/>
      <c r="DM100" s="98"/>
      <c r="DN100" s="98"/>
      <c r="DO100" s="98"/>
      <c r="DP100" s="98" t="str">
        <f t="shared" si="35"/>
        <v/>
      </c>
      <c r="DQ100" s="361" t="str">
        <f t="shared" si="59"/>
        <v/>
      </c>
      <c r="DR100" s="361" t="str">
        <f t="shared" si="60"/>
        <v/>
      </c>
      <c r="DS100" s="361" t="str">
        <f t="shared" si="61"/>
        <v/>
      </c>
    </row>
    <row r="101" spans="1:123" hidden="1" x14ac:dyDescent="0.15">
      <c r="A101" s="361"/>
      <c r="B101" s="361"/>
      <c r="C101" s="361"/>
      <c r="D101" s="98"/>
      <c r="E101" s="361"/>
      <c r="F101" s="361"/>
      <c r="G101" s="361"/>
      <c r="H101" s="361"/>
      <c r="I101" s="361"/>
      <c r="J101" s="361"/>
      <c r="K101" s="366" t="s">
        <v>152</v>
      </c>
      <c r="L101" s="366" t="s">
        <v>152</v>
      </c>
      <c r="M101" s="366" t="s">
        <v>152</v>
      </c>
      <c r="N101" s="366" t="s">
        <v>152</v>
      </c>
      <c r="O101" s="366" t="s">
        <v>152</v>
      </c>
      <c r="P101" s="366" t="s">
        <v>152</v>
      </c>
      <c r="Q101" s="366" t="s">
        <v>152</v>
      </c>
      <c r="R101" s="366" t="s">
        <v>152</v>
      </c>
      <c r="S101" s="366" t="s">
        <v>152</v>
      </c>
      <c r="T101" s="366" t="s">
        <v>152</v>
      </c>
      <c r="U101" s="366" t="s">
        <v>152</v>
      </c>
      <c r="V101" s="366" t="s">
        <v>152</v>
      </c>
      <c r="W101" s="366" t="s">
        <v>152</v>
      </c>
      <c r="X101" s="366" t="s">
        <v>152</v>
      </c>
      <c r="Y101" s="366" t="s">
        <v>152</v>
      </c>
      <c r="Z101" s="366" t="s">
        <v>152</v>
      </c>
      <c r="AA101" s="366" t="s">
        <v>152</v>
      </c>
      <c r="AB101" s="366" t="s">
        <v>152</v>
      </c>
      <c r="AC101" s="366" t="s">
        <v>152</v>
      </c>
      <c r="AD101" s="366" t="s">
        <v>152</v>
      </c>
      <c r="AE101" s="366" t="s">
        <v>152</v>
      </c>
      <c r="AF101" s="366" t="s">
        <v>152</v>
      </c>
      <c r="AG101" s="366" t="s">
        <v>152</v>
      </c>
      <c r="AH101" s="366" t="s">
        <v>152</v>
      </c>
      <c r="AI101" s="361"/>
      <c r="AJ101" s="361"/>
      <c r="AK101" s="361"/>
      <c r="AL101" s="361"/>
      <c r="AM101" s="361"/>
      <c r="AN101" s="361"/>
      <c r="AO101" s="361"/>
      <c r="AP101" s="361"/>
      <c r="AQ101" s="97"/>
      <c r="AR101" s="97"/>
      <c r="AS101" s="97"/>
      <c r="AT101" s="97"/>
      <c r="CJ101" s="404" t="s">
        <v>823</v>
      </c>
      <c r="CK101" s="41"/>
      <c r="CL101" s="41"/>
      <c r="CM101" s="41" t="str">
        <f t="shared" si="42"/>
        <v/>
      </c>
      <c r="CN101" s="383" t="s">
        <v>607</v>
      </c>
      <c r="CO101" s="308" t="str">
        <f t="shared" si="56"/>
        <v/>
      </c>
      <c r="CP101" s="308" t="str">
        <f t="shared" si="57"/>
        <v/>
      </c>
      <c r="CQ101" s="308" t="str">
        <f t="shared" si="58"/>
        <v/>
      </c>
      <c r="CR101" s="98" t="str">
        <f t="shared" si="43"/>
        <v/>
      </c>
      <c r="CS101" s="98" t="str">
        <f t="shared" si="44"/>
        <v/>
      </c>
      <c r="CT101" s="98" t="str">
        <f t="shared" si="45"/>
        <v/>
      </c>
      <c r="CU101" s="98" t="str">
        <f t="shared" si="46"/>
        <v/>
      </c>
      <c r="CV101" s="98" t="str">
        <f t="shared" si="47"/>
        <v/>
      </c>
      <c r="CW101" s="98" t="str">
        <f t="shared" si="48"/>
        <v/>
      </c>
      <c r="CX101" s="98" t="str">
        <f t="shared" si="49"/>
        <v/>
      </c>
      <c r="CY101" s="98" t="str">
        <f t="shared" si="50"/>
        <v/>
      </c>
      <c r="CZ101" s="98" t="str">
        <f t="shared" si="51"/>
        <v/>
      </c>
      <c r="DA101" s="98" t="str">
        <f t="shared" si="52"/>
        <v/>
      </c>
      <c r="DB101" s="98" t="str">
        <f t="shared" si="53"/>
        <v/>
      </c>
      <c r="DC101" s="98" t="str">
        <f t="shared" si="54"/>
        <v/>
      </c>
      <c r="DD101" s="98"/>
      <c r="DE101" s="98"/>
      <c r="DF101" s="98"/>
      <c r="DG101" s="98"/>
      <c r="DH101" s="98"/>
      <c r="DI101" s="98"/>
      <c r="DJ101" s="98"/>
      <c r="DK101" s="98"/>
      <c r="DL101" s="98"/>
      <c r="DM101" s="98"/>
      <c r="DN101" s="98"/>
      <c r="DO101" s="98"/>
      <c r="DP101" s="98" t="str">
        <f t="shared" si="35"/>
        <v/>
      </c>
      <c r="DQ101" s="361" t="str">
        <f t="shared" si="59"/>
        <v/>
      </c>
      <c r="DR101" s="361" t="str">
        <f t="shared" si="60"/>
        <v/>
      </c>
      <c r="DS101" s="361" t="str">
        <f t="shared" si="61"/>
        <v/>
      </c>
    </row>
    <row r="102" spans="1:123" hidden="1" x14ac:dyDescent="0.15">
      <c r="A102" s="361"/>
      <c r="B102" s="361"/>
      <c r="C102" s="361"/>
      <c r="D102" s="98"/>
      <c r="E102" s="361"/>
      <c r="F102" s="361"/>
      <c r="G102" s="361"/>
      <c r="H102" s="361"/>
      <c r="I102" s="361"/>
      <c r="J102" s="361"/>
      <c r="K102" s="366" t="str">
        <f>バルブ!$R$13</f>
        <v>5</v>
      </c>
      <c r="L102" s="366" t="str">
        <f>バルブ!$R$13</f>
        <v>5</v>
      </c>
      <c r="M102" s="366" t="str">
        <f>バルブ!$R$13</f>
        <v>5</v>
      </c>
      <c r="N102" s="366" t="str">
        <f>バルブ!$R$13</f>
        <v>5</v>
      </c>
      <c r="O102" s="366" t="str">
        <f>バルブ!$R$13</f>
        <v>5</v>
      </c>
      <c r="P102" s="366" t="str">
        <f>バルブ!$R$13</f>
        <v>5</v>
      </c>
      <c r="Q102" s="366" t="str">
        <f>バルブ!$R$13</f>
        <v>5</v>
      </c>
      <c r="R102" s="366" t="str">
        <f>バルブ!$R$13</f>
        <v>5</v>
      </c>
      <c r="S102" s="366" t="str">
        <f>バルブ!$R$13</f>
        <v>5</v>
      </c>
      <c r="T102" s="366" t="str">
        <f>バルブ!$R$13</f>
        <v>5</v>
      </c>
      <c r="U102" s="366" t="str">
        <f>バルブ!$R$13</f>
        <v>5</v>
      </c>
      <c r="V102" s="366" t="str">
        <f>バルブ!$R$13</f>
        <v>5</v>
      </c>
      <c r="W102" s="366" t="str">
        <f>バルブ!$R$13</f>
        <v>5</v>
      </c>
      <c r="X102" s="366" t="str">
        <f>バルブ!$R$13</f>
        <v>5</v>
      </c>
      <c r="Y102" s="366" t="str">
        <f>バルブ!$R$13</f>
        <v>5</v>
      </c>
      <c r="Z102" s="366" t="str">
        <f>バルブ!$R$13</f>
        <v>5</v>
      </c>
      <c r="AA102" s="366" t="str">
        <f>バルブ!$R$13</f>
        <v>5</v>
      </c>
      <c r="AB102" s="366" t="str">
        <f>バルブ!$R$13</f>
        <v>5</v>
      </c>
      <c r="AC102" s="366" t="str">
        <f>バルブ!$R$13</f>
        <v>5</v>
      </c>
      <c r="AD102" s="366" t="str">
        <f>バルブ!$R$13</f>
        <v>5</v>
      </c>
      <c r="AE102" s="366" t="str">
        <f>バルブ!$R$13</f>
        <v>5</v>
      </c>
      <c r="AF102" s="366" t="str">
        <f>バルブ!$R$13</f>
        <v>5</v>
      </c>
      <c r="AG102" s="366" t="str">
        <f>バルブ!$R$13</f>
        <v>5</v>
      </c>
      <c r="AH102" s="366" t="str">
        <f>バルブ!$R$13</f>
        <v>5</v>
      </c>
      <c r="AI102" s="361"/>
      <c r="AJ102" s="361"/>
      <c r="AK102" s="361"/>
      <c r="AL102" s="361"/>
      <c r="AM102" s="361"/>
      <c r="AN102" s="361"/>
      <c r="AO102" s="361"/>
      <c r="AP102" s="361"/>
      <c r="AQ102" s="97"/>
      <c r="AR102" s="97"/>
      <c r="AS102" s="97"/>
      <c r="AT102" s="97"/>
      <c r="CJ102" s="405" t="s">
        <v>798</v>
      </c>
      <c r="CK102" s="41"/>
      <c r="CL102" s="41"/>
      <c r="CM102" s="41" t="str">
        <f t="shared" si="42"/>
        <v/>
      </c>
      <c r="CN102" s="383" t="s">
        <v>638</v>
      </c>
      <c r="CO102" s="308" t="str">
        <f t="shared" si="56"/>
        <v/>
      </c>
      <c r="CP102" s="308" t="str">
        <f t="shared" si="57"/>
        <v/>
      </c>
      <c r="CQ102" s="308" t="str">
        <f t="shared" si="58"/>
        <v/>
      </c>
      <c r="CR102" s="98" t="str">
        <f t="shared" si="43"/>
        <v/>
      </c>
      <c r="CS102" s="98" t="str">
        <f t="shared" si="44"/>
        <v/>
      </c>
      <c r="CT102" s="98" t="str">
        <f t="shared" si="45"/>
        <v/>
      </c>
      <c r="CU102" s="98" t="str">
        <f t="shared" si="46"/>
        <v/>
      </c>
      <c r="CV102" s="98" t="str">
        <f t="shared" si="47"/>
        <v/>
      </c>
      <c r="CW102" s="98" t="str">
        <f t="shared" si="48"/>
        <v/>
      </c>
      <c r="CX102" s="98" t="str">
        <f t="shared" si="49"/>
        <v/>
      </c>
      <c r="CY102" s="98" t="str">
        <f t="shared" si="50"/>
        <v/>
      </c>
      <c r="CZ102" s="98" t="str">
        <f t="shared" si="51"/>
        <v/>
      </c>
      <c r="DA102" s="98" t="str">
        <f t="shared" si="52"/>
        <v/>
      </c>
      <c r="DB102" s="98" t="str">
        <f t="shared" si="53"/>
        <v/>
      </c>
      <c r="DC102" s="98" t="str">
        <f t="shared" si="54"/>
        <v/>
      </c>
      <c r="DD102" s="98"/>
      <c r="DE102" s="98"/>
      <c r="DF102" s="98"/>
      <c r="DG102" s="98"/>
      <c r="DH102" s="98"/>
      <c r="DI102" s="98"/>
      <c r="DJ102" s="98"/>
      <c r="DK102" s="98"/>
      <c r="DL102" s="98"/>
      <c r="DM102" s="98"/>
      <c r="DN102" s="98"/>
      <c r="DO102" s="98"/>
      <c r="DP102" s="98" t="str">
        <f t="shared" si="35"/>
        <v/>
      </c>
      <c r="DQ102" s="361" t="str">
        <f t="shared" si="59"/>
        <v/>
      </c>
      <c r="DR102" s="361" t="str">
        <f t="shared" si="60"/>
        <v/>
      </c>
      <c r="DS102" s="361" t="str">
        <f t="shared" si="61"/>
        <v/>
      </c>
    </row>
    <row r="103" spans="1:123" hidden="1" x14ac:dyDescent="0.15">
      <c r="A103" s="361"/>
      <c r="B103" s="361"/>
      <c r="C103" s="361"/>
      <c r="D103" s="361"/>
      <c r="E103" s="361"/>
      <c r="F103" s="361"/>
      <c r="G103" s="361"/>
      <c r="H103" s="361"/>
      <c r="I103" s="361"/>
      <c r="J103" s="361"/>
      <c r="K103" s="366" t="str">
        <f>IF(バルブ!$R$16="無記号","",バルブ!$R$16)</f>
        <v/>
      </c>
      <c r="L103" s="366" t="str">
        <f>IF(バルブ!$R$16="無記号","",バルブ!$R$16)</f>
        <v/>
      </c>
      <c r="M103" s="366" t="str">
        <f>IF(バルブ!$R$16="無記号","",バルブ!$R$16)</f>
        <v/>
      </c>
      <c r="N103" s="366" t="str">
        <f>IF(バルブ!$R$16="無記号","",バルブ!$R$16)</f>
        <v/>
      </c>
      <c r="O103" s="366" t="str">
        <f>IF(バルブ!$R$16="無記号","",バルブ!$R$16)</f>
        <v/>
      </c>
      <c r="P103" s="366" t="str">
        <f>IF(バルブ!$R$16="無記号","",バルブ!$R$16)</f>
        <v/>
      </c>
      <c r="Q103" s="366" t="str">
        <f>IF(バルブ!$R$16="無記号","",バルブ!$R$16)</f>
        <v/>
      </c>
      <c r="R103" s="366" t="str">
        <f>IF(バルブ!$R$16="無記号","",バルブ!$R$16)</f>
        <v/>
      </c>
      <c r="S103" s="366" t="str">
        <f>IF(バルブ!$R$16="無記号","",バルブ!$R$16)</f>
        <v/>
      </c>
      <c r="T103" s="366" t="str">
        <f>IF(バルブ!$R$16="無記号","",バルブ!$R$16)</f>
        <v/>
      </c>
      <c r="U103" s="366" t="str">
        <f>IF(バルブ!$R$16="無記号","",バルブ!$R$16)</f>
        <v/>
      </c>
      <c r="V103" s="366" t="str">
        <f>IF(バルブ!$R$16="無記号","",バルブ!$R$16)</f>
        <v/>
      </c>
      <c r="W103" s="366" t="str">
        <f>IF(バルブ!$R$16="無記号","",バルブ!$R$16)</f>
        <v/>
      </c>
      <c r="X103" s="366" t="str">
        <f>IF(バルブ!$R$16="無記号","",バルブ!$R$16)</f>
        <v/>
      </c>
      <c r="Y103" s="366" t="str">
        <f>IF(バルブ!$R$16="無記号","",バルブ!$R$16)</f>
        <v/>
      </c>
      <c r="Z103" s="366" t="str">
        <f>IF(バルブ!$R$16="無記号","",バルブ!$R$16)</f>
        <v/>
      </c>
      <c r="AA103" s="366" t="str">
        <f>IF(バルブ!$R$16="無記号","",バルブ!$R$16)</f>
        <v/>
      </c>
      <c r="AB103" s="366" t="str">
        <f>IF(バルブ!$R$16="無記号","",バルブ!$R$16)</f>
        <v/>
      </c>
      <c r="AC103" s="366" t="str">
        <f>IF(バルブ!$R$16="無記号","",バルブ!$R$16)</f>
        <v/>
      </c>
      <c r="AD103" s="366" t="str">
        <f>IF(バルブ!$R$16="無記号","",バルブ!$R$16)</f>
        <v/>
      </c>
      <c r="AE103" s="366" t="str">
        <f>IF(バルブ!$R$16="無記号","",バルブ!$R$16)</f>
        <v/>
      </c>
      <c r="AF103" s="366" t="str">
        <f>IF(バルブ!$R$16="無記号","",バルブ!$R$16)</f>
        <v/>
      </c>
      <c r="AG103" s="366" t="str">
        <f>IF(バルブ!$R$16="無記号","",バルブ!$R$16)</f>
        <v/>
      </c>
      <c r="AH103" s="366" t="str">
        <f>IF(バルブ!$R$16="無記号","",バルブ!$R$16)</f>
        <v/>
      </c>
      <c r="AI103" s="361"/>
      <c r="AJ103" s="361"/>
      <c r="AK103" s="361"/>
      <c r="AL103" s="361"/>
      <c r="AM103" s="361"/>
      <c r="AN103" s="361"/>
      <c r="AO103" s="361"/>
      <c r="AP103" s="361"/>
      <c r="AQ103" s="97"/>
      <c r="AR103" s="97"/>
      <c r="AS103" s="97"/>
      <c r="AT103" s="97"/>
      <c r="CJ103" s="405" t="s">
        <v>824</v>
      </c>
      <c r="CK103" s="41"/>
      <c r="CL103" s="41"/>
      <c r="CM103" s="41" t="str">
        <f t="shared" si="42"/>
        <v/>
      </c>
      <c r="CN103" s="383" t="s">
        <v>628</v>
      </c>
      <c r="CO103" s="308" t="str">
        <f t="shared" si="56"/>
        <v/>
      </c>
      <c r="CP103" s="308" t="str">
        <f t="shared" si="57"/>
        <v/>
      </c>
      <c r="CQ103" s="308" t="str">
        <f t="shared" si="58"/>
        <v/>
      </c>
      <c r="CR103" s="98" t="str">
        <f t="shared" si="43"/>
        <v/>
      </c>
      <c r="CS103" s="98" t="str">
        <f t="shared" si="44"/>
        <v/>
      </c>
      <c r="CT103" s="98" t="str">
        <f t="shared" si="45"/>
        <v/>
      </c>
      <c r="CU103" s="98" t="str">
        <f t="shared" si="46"/>
        <v/>
      </c>
      <c r="CV103" s="98" t="str">
        <f t="shared" si="47"/>
        <v/>
      </c>
      <c r="CW103" s="98" t="str">
        <f t="shared" si="48"/>
        <v/>
      </c>
      <c r="CX103" s="98" t="str">
        <f t="shared" si="49"/>
        <v/>
      </c>
      <c r="CY103" s="98" t="str">
        <f t="shared" si="50"/>
        <v/>
      </c>
      <c r="CZ103" s="98" t="str">
        <f t="shared" si="51"/>
        <v/>
      </c>
      <c r="DA103" s="98" t="str">
        <f t="shared" si="52"/>
        <v/>
      </c>
      <c r="DB103" s="98" t="str">
        <f t="shared" si="53"/>
        <v/>
      </c>
      <c r="DC103" s="98" t="str">
        <f t="shared" si="54"/>
        <v/>
      </c>
      <c r="DD103" s="98"/>
      <c r="DE103" s="98"/>
      <c r="DF103" s="98"/>
      <c r="DG103" s="98"/>
      <c r="DH103" s="98"/>
      <c r="DI103" s="98"/>
      <c r="DJ103" s="98"/>
      <c r="DK103" s="98"/>
      <c r="DL103" s="98"/>
      <c r="DM103" s="98"/>
      <c r="DN103" s="98"/>
      <c r="DO103" s="98"/>
      <c r="DP103" s="98" t="str">
        <f t="shared" si="35"/>
        <v/>
      </c>
      <c r="DQ103" s="361" t="str">
        <f t="shared" si="59"/>
        <v/>
      </c>
      <c r="DR103" s="361" t="str">
        <f t="shared" si="60"/>
        <v/>
      </c>
      <c r="DS103" s="361" t="str">
        <f t="shared" si="61"/>
        <v/>
      </c>
    </row>
    <row r="104" spans="1:123" hidden="1" x14ac:dyDescent="0.15">
      <c r="A104" s="361"/>
      <c r="B104" s="361"/>
      <c r="C104" s="361"/>
      <c r="D104" s="361"/>
      <c r="E104" s="361"/>
      <c r="F104" s="361"/>
      <c r="G104" s="361"/>
      <c r="H104" s="361"/>
      <c r="I104" s="361"/>
      <c r="J104" s="361"/>
      <c r="K104" s="366" t="str">
        <f>IF(バルブ!$V$19&lt;&gt;$AJ$104,バルブ!$V$19,IF(K18="","",K18))</f>
        <v/>
      </c>
      <c r="L104" s="366" t="str">
        <f>IF(バルブ!$V$19&lt;&gt;$AJ$104,バルブ!$V$19,IF(L18="","",L18))</f>
        <v/>
      </c>
      <c r="M104" s="366" t="str">
        <f>IF(バルブ!$V$19&lt;&gt;$AJ$104,バルブ!$V$19,IF(M18="","",M18))</f>
        <v/>
      </c>
      <c r="N104" s="366" t="str">
        <f>IF(バルブ!$V$19&lt;&gt;$AJ$104,バルブ!$V$19,IF(N18="","",N18))</f>
        <v/>
      </c>
      <c r="O104" s="366" t="str">
        <f>IF(バルブ!$V$19&lt;&gt;$AJ$104,バルブ!$V$19,IF(O18="","",O18))</f>
        <v/>
      </c>
      <c r="P104" s="366" t="str">
        <f>IF(バルブ!$V$19&lt;&gt;$AJ$104,バルブ!$V$19,IF(P18="","",P18))</f>
        <v/>
      </c>
      <c r="Q104" s="366" t="str">
        <f>IF(バルブ!$V$19&lt;&gt;$AJ$104,バルブ!$V$19,IF(Q18="","",Q18))</f>
        <v/>
      </c>
      <c r="R104" s="366" t="str">
        <f>IF(バルブ!$V$19&lt;&gt;$AJ$104,バルブ!$V$19,IF(R18="","",R18))</f>
        <v/>
      </c>
      <c r="S104" s="366" t="str">
        <f>IF(バルブ!$V$19&lt;&gt;$AJ$104,バルブ!$V$19,IF(S18="","",S18))</f>
        <v/>
      </c>
      <c r="T104" s="366" t="str">
        <f>IF(バルブ!$V$19&lt;&gt;$AJ$104,バルブ!$V$19,IF(T18="","",T18))</f>
        <v/>
      </c>
      <c r="U104" s="366" t="str">
        <f>IF(バルブ!$V$19&lt;&gt;$AJ$104,バルブ!$V$19,IF(U18="","",U18))</f>
        <v/>
      </c>
      <c r="V104" s="366" t="str">
        <f>IF(バルブ!$V$19&lt;&gt;$AJ$104,バルブ!$V$19,IF(V18="","",V18))</f>
        <v/>
      </c>
      <c r="W104" s="366" t="str">
        <f>IF(バルブ!$R$19="無記号","",バルブ!$R$19)</f>
        <v/>
      </c>
      <c r="X104" s="366" t="str">
        <f>IF(バルブ!$R$19="無記号","",バルブ!$R$19)</f>
        <v/>
      </c>
      <c r="Y104" s="366" t="str">
        <f>IF(バルブ!$R$19="無記号","",バルブ!$R$19)</f>
        <v/>
      </c>
      <c r="Z104" s="366" t="str">
        <f>IF(バルブ!$R$19="無記号","",バルブ!$R$19)</f>
        <v/>
      </c>
      <c r="AA104" s="366" t="str">
        <f>IF(バルブ!$R$19="無記号","",バルブ!$R$19)</f>
        <v/>
      </c>
      <c r="AB104" s="366" t="str">
        <f>IF(バルブ!$R$19="無記号","",バルブ!$R$19)</f>
        <v/>
      </c>
      <c r="AC104" s="366" t="str">
        <f>IF(バルブ!$R$19="無記号","",バルブ!$R$19)</f>
        <v/>
      </c>
      <c r="AD104" s="366" t="str">
        <f>IF(バルブ!$R$19="無記号","",バルブ!$R$19)</f>
        <v/>
      </c>
      <c r="AE104" s="366" t="str">
        <f>IF(バルブ!$R$19="無記号","",バルブ!$R$19)</f>
        <v/>
      </c>
      <c r="AF104" s="366" t="str">
        <f>IF(バルブ!$R$19="無記号","",バルブ!$R$19)</f>
        <v/>
      </c>
      <c r="AG104" s="366" t="str">
        <f>IF(バルブ!$R$19="無記号","",バルブ!$R$19)</f>
        <v/>
      </c>
      <c r="AH104" s="366" t="str">
        <f>IF(バルブ!$R$19="無記号","",バルブ!$R$19)</f>
        <v/>
      </c>
      <c r="AI104" s="361"/>
      <c r="AJ104" s="11" t="s">
        <v>477</v>
      </c>
      <c r="AK104" s="361"/>
      <c r="AL104" s="361"/>
      <c r="AM104" s="361"/>
      <c r="AN104" s="361"/>
      <c r="AO104" s="361"/>
      <c r="AP104" s="361"/>
      <c r="AQ104" s="97"/>
      <c r="AR104" s="97"/>
      <c r="AS104" s="97"/>
      <c r="AT104" s="97"/>
      <c r="CJ104" s="405" t="s">
        <v>914</v>
      </c>
      <c r="CK104" s="41"/>
      <c r="CL104" s="41"/>
      <c r="CM104" s="41" t="str">
        <f t="shared" si="42"/>
        <v/>
      </c>
      <c r="CN104" s="383" t="s">
        <v>613</v>
      </c>
      <c r="CO104" s="308" t="str">
        <f t="shared" si="56"/>
        <v/>
      </c>
      <c r="CP104" s="308" t="str">
        <f t="shared" si="57"/>
        <v/>
      </c>
      <c r="CQ104" s="308" t="str">
        <f t="shared" si="58"/>
        <v/>
      </c>
      <c r="CR104" s="98" t="str">
        <f t="shared" si="43"/>
        <v/>
      </c>
      <c r="CS104" s="98" t="str">
        <f t="shared" si="44"/>
        <v/>
      </c>
      <c r="CT104" s="98" t="str">
        <f t="shared" si="45"/>
        <v/>
      </c>
      <c r="CU104" s="98" t="str">
        <f t="shared" si="46"/>
        <v/>
      </c>
      <c r="CV104" s="98" t="str">
        <f t="shared" si="47"/>
        <v/>
      </c>
      <c r="CW104" s="98" t="str">
        <f t="shared" si="48"/>
        <v/>
      </c>
      <c r="CX104" s="98" t="str">
        <f t="shared" si="49"/>
        <v/>
      </c>
      <c r="CY104" s="98" t="str">
        <f t="shared" si="50"/>
        <v/>
      </c>
      <c r="CZ104" s="98" t="str">
        <f t="shared" si="51"/>
        <v/>
      </c>
      <c r="DA104" s="98" t="str">
        <f t="shared" si="52"/>
        <v/>
      </c>
      <c r="DB104" s="98" t="str">
        <f t="shared" si="53"/>
        <v/>
      </c>
      <c r="DC104" s="98" t="str">
        <f t="shared" si="54"/>
        <v/>
      </c>
      <c r="DD104" s="98"/>
      <c r="DE104" s="98"/>
      <c r="DF104" s="98"/>
      <c r="DG104" s="98"/>
      <c r="DH104" s="98"/>
      <c r="DI104" s="98"/>
      <c r="DJ104" s="98"/>
      <c r="DK104" s="98"/>
      <c r="DL104" s="98"/>
      <c r="DM104" s="98"/>
      <c r="DN104" s="98"/>
      <c r="DO104" s="98"/>
      <c r="DP104" s="98" t="str">
        <f t="shared" si="35"/>
        <v/>
      </c>
      <c r="DQ104" s="361" t="str">
        <f t="shared" si="59"/>
        <v/>
      </c>
      <c r="DR104" s="361" t="str">
        <f t="shared" si="60"/>
        <v/>
      </c>
      <c r="DS104" s="361" t="str">
        <f t="shared" si="61"/>
        <v/>
      </c>
    </row>
    <row r="105" spans="1:123" hidden="1" x14ac:dyDescent="0.15">
      <c r="A105" s="361"/>
      <c r="B105" s="361"/>
      <c r="C105" s="361"/>
      <c r="D105" s="361"/>
      <c r="E105" s="361"/>
      <c r="F105" s="361"/>
      <c r="G105" s="361"/>
      <c r="H105" s="361"/>
      <c r="I105" s="361"/>
      <c r="J105" s="361"/>
      <c r="K105" s="366">
        <v>1</v>
      </c>
      <c r="L105" s="366">
        <v>1</v>
      </c>
      <c r="M105" s="366">
        <v>1</v>
      </c>
      <c r="N105" s="366">
        <v>1</v>
      </c>
      <c r="O105" s="366">
        <v>1</v>
      </c>
      <c r="P105" s="366">
        <v>1</v>
      </c>
      <c r="Q105" s="366">
        <v>1</v>
      </c>
      <c r="R105" s="366">
        <v>1</v>
      </c>
      <c r="S105" s="366">
        <v>1</v>
      </c>
      <c r="T105" s="366">
        <v>1</v>
      </c>
      <c r="U105" s="366">
        <v>1</v>
      </c>
      <c r="V105" s="366">
        <v>1</v>
      </c>
      <c r="W105" s="366">
        <v>1</v>
      </c>
      <c r="X105" s="366">
        <v>1</v>
      </c>
      <c r="Y105" s="366">
        <v>1</v>
      </c>
      <c r="Z105" s="366">
        <v>1</v>
      </c>
      <c r="AA105" s="366">
        <v>1</v>
      </c>
      <c r="AB105" s="366">
        <v>1</v>
      </c>
      <c r="AC105" s="366">
        <v>1</v>
      </c>
      <c r="AD105" s="366">
        <v>1</v>
      </c>
      <c r="AE105" s="366">
        <v>1</v>
      </c>
      <c r="AF105" s="366">
        <v>1</v>
      </c>
      <c r="AG105" s="366">
        <v>1</v>
      </c>
      <c r="AH105" s="366">
        <v>1</v>
      </c>
      <c r="AI105" s="361"/>
      <c r="AJ105" s="361"/>
      <c r="AK105" s="361"/>
      <c r="AL105" s="361"/>
      <c r="AM105" s="361"/>
      <c r="AN105" s="361"/>
      <c r="AO105" s="361"/>
      <c r="AP105" s="361"/>
      <c r="AQ105" s="97"/>
      <c r="AR105" s="97"/>
      <c r="AS105" s="97"/>
      <c r="AT105" s="97"/>
      <c r="CJ105" s="405" t="s">
        <v>915</v>
      </c>
      <c r="CK105" s="41"/>
      <c r="CL105" s="41"/>
      <c r="CM105" s="41" t="str">
        <f t="shared" si="42"/>
        <v/>
      </c>
      <c r="CN105" s="383" t="s">
        <v>609</v>
      </c>
      <c r="CO105" s="308" t="str">
        <f t="shared" si="56"/>
        <v/>
      </c>
      <c r="CP105" s="308" t="str">
        <f t="shared" si="57"/>
        <v/>
      </c>
      <c r="CQ105" s="308" t="str">
        <f t="shared" si="58"/>
        <v/>
      </c>
      <c r="CR105" s="98" t="str">
        <f t="shared" si="43"/>
        <v/>
      </c>
      <c r="CS105" s="98" t="str">
        <f t="shared" si="44"/>
        <v/>
      </c>
      <c r="CT105" s="98" t="str">
        <f t="shared" si="45"/>
        <v/>
      </c>
      <c r="CU105" s="98" t="str">
        <f t="shared" si="46"/>
        <v/>
      </c>
      <c r="CV105" s="98" t="str">
        <f t="shared" si="47"/>
        <v/>
      </c>
      <c r="CW105" s="98" t="str">
        <f t="shared" si="48"/>
        <v/>
      </c>
      <c r="CX105" s="98" t="str">
        <f t="shared" si="49"/>
        <v/>
      </c>
      <c r="CY105" s="98" t="str">
        <f t="shared" si="50"/>
        <v/>
      </c>
      <c r="CZ105" s="98" t="str">
        <f t="shared" si="51"/>
        <v/>
      </c>
      <c r="DA105" s="98" t="str">
        <f t="shared" si="52"/>
        <v/>
      </c>
      <c r="DB105" s="98" t="str">
        <f t="shared" si="53"/>
        <v/>
      </c>
      <c r="DC105" s="98" t="str">
        <f t="shared" si="54"/>
        <v/>
      </c>
      <c r="DD105" s="98"/>
      <c r="DE105" s="98"/>
      <c r="DF105" s="98"/>
      <c r="DG105" s="98"/>
      <c r="DH105" s="98"/>
      <c r="DI105" s="98"/>
      <c r="DJ105" s="98"/>
      <c r="DK105" s="98"/>
      <c r="DL105" s="98"/>
      <c r="DM105" s="98"/>
      <c r="DN105" s="98"/>
      <c r="DO105" s="98"/>
      <c r="DP105" s="98" t="str">
        <f t="shared" si="35"/>
        <v/>
      </c>
      <c r="DQ105" s="361" t="str">
        <f t="shared" si="59"/>
        <v/>
      </c>
      <c r="DR105" s="361" t="str">
        <f t="shared" si="60"/>
        <v/>
      </c>
      <c r="DS105" s="361" t="str">
        <f t="shared" si="61"/>
        <v/>
      </c>
    </row>
    <row r="106" spans="1:123" hidden="1" x14ac:dyDescent="0.15">
      <c r="A106" s="361"/>
      <c r="B106" s="361"/>
      <c r="C106" s="361"/>
      <c r="D106" s="361"/>
      <c r="E106" s="361"/>
      <c r="F106" s="361"/>
      <c r="G106" s="361"/>
      <c r="H106" s="361"/>
      <c r="I106" s="361"/>
      <c r="J106" s="361"/>
      <c r="K106" s="366" t="str">
        <f t="shared" ref="K106:AH106" si="65">IF(K16="","","-"&amp;K16)</f>
        <v/>
      </c>
      <c r="L106" s="366" t="str">
        <f t="shared" si="65"/>
        <v/>
      </c>
      <c r="M106" s="366" t="str">
        <f t="shared" si="65"/>
        <v/>
      </c>
      <c r="N106" s="366" t="str">
        <f t="shared" si="65"/>
        <v/>
      </c>
      <c r="O106" s="366" t="str">
        <f t="shared" si="65"/>
        <v/>
      </c>
      <c r="P106" s="366" t="str">
        <f t="shared" si="65"/>
        <v/>
      </c>
      <c r="Q106" s="366" t="str">
        <f t="shared" si="65"/>
        <v/>
      </c>
      <c r="R106" s="366" t="str">
        <f t="shared" si="65"/>
        <v/>
      </c>
      <c r="S106" s="366" t="str">
        <f t="shared" si="65"/>
        <v/>
      </c>
      <c r="T106" s="366" t="str">
        <f t="shared" si="65"/>
        <v/>
      </c>
      <c r="U106" s="366" t="str">
        <f t="shared" si="65"/>
        <v/>
      </c>
      <c r="V106" s="366" t="str">
        <f t="shared" si="65"/>
        <v/>
      </c>
      <c r="W106" s="366" t="str">
        <f t="shared" si="65"/>
        <v/>
      </c>
      <c r="X106" s="366" t="str">
        <f t="shared" si="65"/>
        <v/>
      </c>
      <c r="Y106" s="366" t="str">
        <f t="shared" si="65"/>
        <v/>
      </c>
      <c r="Z106" s="366" t="str">
        <f t="shared" si="65"/>
        <v/>
      </c>
      <c r="AA106" s="366" t="str">
        <f t="shared" si="65"/>
        <v/>
      </c>
      <c r="AB106" s="366" t="str">
        <f t="shared" si="65"/>
        <v/>
      </c>
      <c r="AC106" s="366" t="str">
        <f t="shared" si="65"/>
        <v/>
      </c>
      <c r="AD106" s="366" t="str">
        <f t="shared" si="65"/>
        <v/>
      </c>
      <c r="AE106" s="366" t="str">
        <f t="shared" si="65"/>
        <v/>
      </c>
      <c r="AF106" s="366" t="str">
        <f t="shared" si="65"/>
        <v/>
      </c>
      <c r="AG106" s="366" t="str">
        <f t="shared" si="65"/>
        <v/>
      </c>
      <c r="AH106" s="366" t="str">
        <f t="shared" si="65"/>
        <v/>
      </c>
      <c r="AI106" s="361"/>
      <c r="AJ106" s="361"/>
      <c r="AK106" s="361"/>
      <c r="AL106" s="361"/>
      <c r="AM106" s="361"/>
      <c r="AN106" s="361"/>
      <c r="AO106" s="361"/>
      <c r="AP106" s="361"/>
      <c r="AQ106" s="97"/>
      <c r="AR106" s="97"/>
      <c r="AS106" s="97"/>
      <c r="AT106" s="97"/>
      <c r="CJ106" s="405" t="s">
        <v>916</v>
      </c>
      <c r="CK106" s="41"/>
      <c r="CL106" s="41"/>
      <c r="CM106" s="41" t="str">
        <f t="shared" si="42"/>
        <v/>
      </c>
      <c r="CN106" s="383" t="s">
        <v>605</v>
      </c>
      <c r="CO106" s="308" t="str">
        <f t="shared" si="56"/>
        <v/>
      </c>
      <c r="CP106" s="308" t="str">
        <f t="shared" si="57"/>
        <v/>
      </c>
      <c r="CQ106" s="308" t="str">
        <f t="shared" si="58"/>
        <v/>
      </c>
      <c r="CR106" s="98" t="str">
        <f t="shared" si="43"/>
        <v/>
      </c>
      <c r="CS106" s="98" t="str">
        <f t="shared" si="44"/>
        <v/>
      </c>
      <c r="CT106" s="98" t="str">
        <f t="shared" si="45"/>
        <v/>
      </c>
      <c r="CU106" s="98" t="str">
        <f t="shared" si="46"/>
        <v/>
      </c>
      <c r="CV106" s="98" t="str">
        <f t="shared" si="47"/>
        <v/>
      </c>
      <c r="CW106" s="98" t="str">
        <f t="shared" si="48"/>
        <v/>
      </c>
      <c r="CX106" s="98" t="str">
        <f t="shared" si="49"/>
        <v/>
      </c>
      <c r="CY106" s="98" t="str">
        <f t="shared" si="50"/>
        <v/>
      </c>
      <c r="CZ106" s="98" t="str">
        <f t="shared" si="51"/>
        <v/>
      </c>
      <c r="DA106" s="98" t="str">
        <f t="shared" si="52"/>
        <v/>
      </c>
      <c r="DB106" s="98" t="str">
        <f t="shared" si="53"/>
        <v/>
      </c>
      <c r="DC106" s="98" t="str">
        <f t="shared" si="54"/>
        <v/>
      </c>
      <c r="DD106" s="98"/>
      <c r="DE106" s="98"/>
      <c r="DF106" s="98"/>
      <c r="DG106" s="98"/>
      <c r="DH106" s="98"/>
      <c r="DI106" s="98"/>
      <c r="DJ106" s="98"/>
      <c r="DK106" s="98"/>
      <c r="DL106" s="98"/>
      <c r="DM106" s="98"/>
      <c r="DN106" s="98"/>
      <c r="DO106" s="98"/>
      <c r="DP106" s="98" t="str">
        <f t="shared" si="35"/>
        <v/>
      </c>
      <c r="DQ106" s="361" t="str">
        <f t="shared" si="59"/>
        <v/>
      </c>
      <c r="DR106" s="361" t="str">
        <f t="shared" si="60"/>
        <v/>
      </c>
      <c r="DS106" s="361" t="str">
        <f t="shared" si="61"/>
        <v/>
      </c>
    </row>
    <row r="107" spans="1:123" hidden="1" x14ac:dyDescent="0.15">
      <c r="A107" s="361"/>
      <c r="B107" s="361"/>
      <c r="C107" s="361"/>
      <c r="D107" s="361"/>
      <c r="E107" s="361"/>
      <c r="F107" s="361"/>
      <c r="G107" s="361"/>
      <c r="H107" s="361"/>
      <c r="I107" s="361"/>
      <c r="J107" s="361"/>
      <c r="K107" s="366" t="str">
        <f>IF(バルブ!$R$22="無記号","",IF(AND(K32="O",バルブ!$R$22="K"),"",IF(AND(K32="O",バルブ!$R$22="H"),"-B","-"&amp;バルブ!$R$22)))</f>
        <v/>
      </c>
      <c r="L107" s="366" t="str">
        <f>IF(バルブ!$R$22="無記号","",IF(AND(L32="O",バルブ!$R$22="K"),"",IF(AND(L32="O",バルブ!$R$22="H"),"-B","-"&amp;バルブ!$R$22)))</f>
        <v/>
      </c>
      <c r="M107" s="366" t="str">
        <f>IF(バルブ!$R$22="無記号","",IF(AND(M32="O",バルブ!$R$22="K"),"",IF(AND(M32="O",バルブ!$R$22="H"),"-B","-"&amp;バルブ!$R$22)))</f>
        <v/>
      </c>
      <c r="N107" s="366" t="str">
        <f>IF(バルブ!$R$22="無記号","",IF(AND(N32="O",バルブ!$R$22="K"),"",IF(AND(N32="O",バルブ!$R$22="H"),"-B","-"&amp;バルブ!$R$22)))</f>
        <v/>
      </c>
      <c r="O107" s="366" t="str">
        <f>IF(バルブ!$R$22="無記号","",IF(AND(O32="O",バルブ!$R$22="K"),"",IF(AND(O32="O",バルブ!$R$22="H"),"-B","-"&amp;バルブ!$R$22)))</f>
        <v/>
      </c>
      <c r="P107" s="366" t="str">
        <f>IF(バルブ!$R$22="無記号","",IF(AND(P32="O",バルブ!$R$22="K"),"",IF(AND(P32="O",バルブ!$R$22="H"),"-B","-"&amp;バルブ!$R$22)))</f>
        <v/>
      </c>
      <c r="Q107" s="366" t="str">
        <f>IF(バルブ!$R$22="無記号","",IF(AND(Q32="O",バルブ!$R$22="K"),"",IF(AND(Q32="O",バルブ!$R$22="H"),"-B","-"&amp;バルブ!$R$22)))</f>
        <v/>
      </c>
      <c r="R107" s="366" t="str">
        <f>IF(バルブ!$R$22="無記号","",IF(AND(R32="O",バルブ!$R$22="K"),"",IF(AND(R32="O",バルブ!$R$22="H"),"-B","-"&amp;バルブ!$R$22)))</f>
        <v/>
      </c>
      <c r="S107" s="366" t="str">
        <f>IF(バルブ!$R$22="無記号","",IF(AND(S32="O",バルブ!$R$22="K"),"",IF(AND(S32="O",バルブ!$R$22="H"),"-B","-"&amp;バルブ!$R$22)))</f>
        <v/>
      </c>
      <c r="T107" s="366" t="str">
        <f>IF(バルブ!$R$22="無記号","",IF(AND(T32="O",バルブ!$R$22="K"),"",IF(AND(T32="O",バルブ!$R$22="H"),"-B","-"&amp;バルブ!$R$22)))</f>
        <v/>
      </c>
      <c r="U107" s="366" t="str">
        <f>IF(バルブ!$R$22="無記号","",IF(AND(U32="O",バルブ!$R$22="K"),"",IF(AND(U32="O",バルブ!$R$22="H"),"-B","-"&amp;バルブ!$R$22)))</f>
        <v/>
      </c>
      <c r="V107" s="366" t="str">
        <f>IF(バルブ!$R$22="無記号","",IF(AND(V32="O",バルブ!$R$22="K"),"",IF(AND(V32="O",バルブ!$R$22="H"),"-B","-"&amp;バルブ!$R$22)))</f>
        <v/>
      </c>
      <c r="W107" s="366" t="str">
        <f>IF(バルブ!$R$22="無記号","","-"&amp;バルブ!$R$22)</f>
        <v/>
      </c>
      <c r="X107" s="366" t="str">
        <f>IF(バルブ!$R$22="無記号","","-"&amp;バルブ!$R$22)</f>
        <v/>
      </c>
      <c r="Y107" s="366" t="str">
        <f>IF(バルブ!$R$22="無記号","","-"&amp;バルブ!$R$22)</f>
        <v/>
      </c>
      <c r="Z107" s="366" t="str">
        <f>IF(バルブ!$R$22="無記号","","-"&amp;バルブ!$R$22)</f>
        <v/>
      </c>
      <c r="AA107" s="366" t="str">
        <f>IF(バルブ!$R$22="無記号","","-"&amp;バルブ!$R$22)</f>
        <v/>
      </c>
      <c r="AB107" s="366" t="str">
        <f>IF(バルブ!$R$22="無記号","","-"&amp;バルブ!$R$22)</f>
        <v/>
      </c>
      <c r="AC107" s="366" t="str">
        <f>IF(バルブ!$R$22="無記号","","-"&amp;バルブ!$R$22)</f>
        <v/>
      </c>
      <c r="AD107" s="366" t="str">
        <f>IF(バルブ!$R$22="無記号","","-"&amp;バルブ!$R$22)</f>
        <v/>
      </c>
      <c r="AE107" s="366" t="str">
        <f>IF(バルブ!$R$22="無記号","","-"&amp;バルブ!$R$22)</f>
        <v/>
      </c>
      <c r="AF107" s="366" t="str">
        <f>IF(バルブ!$R$22="無記号","","-"&amp;バルブ!$R$22)</f>
        <v/>
      </c>
      <c r="AG107" s="366" t="str">
        <f>IF(バルブ!$R$22="無記号","","-"&amp;バルブ!$R$22)</f>
        <v/>
      </c>
      <c r="AH107" s="366" t="str">
        <f>IF(バルブ!$R$22="無記号","","-"&amp;バルブ!$R$22)</f>
        <v/>
      </c>
      <c r="AI107" s="361"/>
      <c r="AJ107" s="361"/>
      <c r="AK107" s="361"/>
      <c r="AL107" s="361"/>
      <c r="AM107" s="361"/>
      <c r="AN107" s="361"/>
      <c r="AO107" s="361"/>
      <c r="AP107" s="361"/>
      <c r="AQ107" s="97"/>
      <c r="AR107" s="97"/>
      <c r="AS107" s="97"/>
      <c r="AT107" s="97"/>
      <c r="CJ107" s="406" t="s">
        <v>917</v>
      </c>
      <c r="CK107" s="41"/>
      <c r="CL107" s="41"/>
      <c r="CM107" s="41" t="str">
        <f t="shared" si="42"/>
        <v/>
      </c>
      <c r="CN107" s="383" t="s">
        <v>636</v>
      </c>
      <c r="CO107" s="308" t="str">
        <f t="shared" si="56"/>
        <v/>
      </c>
      <c r="CP107" s="308" t="str">
        <f t="shared" si="57"/>
        <v/>
      </c>
      <c r="CQ107" s="308" t="str">
        <f t="shared" si="58"/>
        <v/>
      </c>
      <c r="CR107" s="98" t="str">
        <f t="shared" si="43"/>
        <v/>
      </c>
      <c r="CS107" s="98" t="str">
        <f t="shared" si="44"/>
        <v/>
      </c>
      <c r="CT107" s="98" t="str">
        <f t="shared" si="45"/>
        <v/>
      </c>
      <c r="CU107" s="98" t="str">
        <f t="shared" si="46"/>
        <v/>
      </c>
      <c r="CV107" s="98" t="str">
        <f t="shared" si="47"/>
        <v/>
      </c>
      <c r="CW107" s="98" t="str">
        <f t="shared" si="48"/>
        <v/>
      </c>
      <c r="CX107" s="98" t="str">
        <f t="shared" si="49"/>
        <v/>
      </c>
      <c r="CY107" s="98" t="str">
        <f t="shared" si="50"/>
        <v/>
      </c>
      <c r="CZ107" s="98" t="str">
        <f t="shared" si="51"/>
        <v/>
      </c>
      <c r="DA107" s="98" t="str">
        <f t="shared" si="52"/>
        <v/>
      </c>
      <c r="DB107" s="98" t="str">
        <f t="shared" si="53"/>
        <v/>
      </c>
      <c r="DC107" s="98" t="str">
        <f t="shared" si="54"/>
        <v/>
      </c>
      <c r="DD107" s="98"/>
      <c r="DE107" s="98"/>
      <c r="DF107" s="98"/>
      <c r="DG107" s="98"/>
      <c r="DH107" s="98"/>
      <c r="DI107" s="98"/>
      <c r="DJ107" s="98"/>
      <c r="DK107" s="98"/>
      <c r="DL107" s="98"/>
      <c r="DM107" s="98"/>
      <c r="DN107" s="98"/>
      <c r="DO107" s="98"/>
      <c r="DP107" s="98" t="str">
        <f t="shared" si="35"/>
        <v/>
      </c>
      <c r="DQ107" s="361" t="str">
        <f t="shared" si="59"/>
        <v/>
      </c>
      <c r="DR107" s="361" t="str">
        <f t="shared" si="60"/>
        <v/>
      </c>
      <c r="DS107" s="361" t="str">
        <f t="shared" si="61"/>
        <v/>
      </c>
    </row>
    <row r="108" spans="1:123" hidden="1" x14ac:dyDescent="0.15">
      <c r="A108" s="361"/>
      <c r="B108" s="361"/>
      <c r="C108" s="361"/>
      <c r="D108" s="361"/>
      <c r="E108" s="361"/>
      <c r="F108" s="361"/>
      <c r="G108" s="361"/>
      <c r="H108" s="361"/>
      <c r="I108" s="361"/>
      <c r="J108" s="361"/>
      <c r="K108" s="366" t="str">
        <f>IF(バルブ!$R$25="無記号","",バルブ!$R$25)</f>
        <v/>
      </c>
      <c r="L108" s="366" t="str">
        <f>IF(バルブ!$R$25="無記号","",バルブ!$R$25)</f>
        <v/>
      </c>
      <c r="M108" s="366" t="str">
        <f>IF(バルブ!$R$25="無記号","",バルブ!$R$25)</f>
        <v/>
      </c>
      <c r="N108" s="366" t="str">
        <f>IF(バルブ!$R$25="無記号","",バルブ!$R$25)</f>
        <v/>
      </c>
      <c r="O108" s="366" t="str">
        <f>IF(バルブ!$R$25="無記号","",バルブ!$R$25)</f>
        <v/>
      </c>
      <c r="P108" s="366" t="str">
        <f>IF(バルブ!$R$25="無記号","",バルブ!$R$25)</f>
        <v/>
      </c>
      <c r="Q108" s="366" t="str">
        <f>IF(バルブ!$R$25="無記号","",バルブ!$R$25)</f>
        <v/>
      </c>
      <c r="R108" s="366" t="str">
        <f>IF(バルブ!$R$25="無記号","",バルブ!$R$25)</f>
        <v/>
      </c>
      <c r="S108" s="366" t="str">
        <f>IF(バルブ!$R$25="無記号","",バルブ!$R$25)</f>
        <v/>
      </c>
      <c r="T108" s="366" t="str">
        <f>IF(バルブ!$R$25="無記号","",バルブ!$R$25)</f>
        <v/>
      </c>
      <c r="U108" s="366" t="str">
        <f>IF(バルブ!$R$25="無記号","",バルブ!$R$25)</f>
        <v/>
      </c>
      <c r="V108" s="366" t="str">
        <f>IF(バルブ!$R$25="無記号","",バルブ!$R$25)</f>
        <v/>
      </c>
      <c r="W108" s="366" t="str">
        <f>IF(バルブ!$R$25="無記号","",バルブ!$R$25)</f>
        <v/>
      </c>
      <c r="X108" s="366" t="str">
        <f>IF(バルブ!$R$25="無記号","",バルブ!$R$25)</f>
        <v/>
      </c>
      <c r="Y108" s="366" t="str">
        <f>IF(バルブ!$R$25="無記号","",バルブ!$R$25)</f>
        <v/>
      </c>
      <c r="Z108" s="366" t="str">
        <f>IF(バルブ!$R$25="無記号","",バルブ!$R$25)</f>
        <v/>
      </c>
      <c r="AA108" s="366" t="str">
        <f>IF(バルブ!$R$25="無記号","",バルブ!$R$25)</f>
        <v/>
      </c>
      <c r="AB108" s="366" t="str">
        <f>IF(バルブ!$R$25="無記号","",バルブ!$R$25)</f>
        <v/>
      </c>
      <c r="AC108" s="366" t="str">
        <f>IF(バルブ!$R$25="無記号","",バルブ!$R$25)</f>
        <v/>
      </c>
      <c r="AD108" s="366" t="str">
        <f>IF(バルブ!$R$25="無記号","",バルブ!$R$25)</f>
        <v/>
      </c>
      <c r="AE108" s="366" t="str">
        <f>IF(バルブ!$R$25="無記号","",バルブ!$R$25)</f>
        <v/>
      </c>
      <c r="AF108" s="366" t="str">
        <f>IF(バルブ!$R$25="無記号","",バルブ!$R$25)</f>
        <v/>
      </c>
      <c r="AG108" s="366" t="str">
        <f>IF(バルブ!$R$25="無記号","",バルブ!$R$25)</f>
        <v/>
      </c>
      <c r="AH108" s="366" t="str">
        <f>IF(バルブ!$R$25="無記号","",バルブ!$R$25)</f>
        <v/>
      </c>
      <c r="AI108" s="361"/>
      <c r="AJ108" s="361"/>
      <c r="AK108" s="361"/>
      <c r="AL108" s="361"/>
      <c r="AM108" s="361"/>
      <c r="AN108" s="361"/>
      <c r="AO108" s="361"/>
      <c r="AP108" s="361"/>
      <c r="AQ108" s="97"/>
      <c r="AR108" s="97"/>
      <c r="AS108" s="97"/>
      <c r="AT108" s="97"/>
      <c r="CJ108" s="405" t="s">
        <v>918</v>
      </c>
      <c r="CK108" s="41"/>
      <c r="CL108" s="41"/>
      <c r="CM108" s="41" t="str">
        <f t="shared" si="42"/>
        <v/>
      </c>
      <c r="CN108" s="383" t="s">
        <v>626</v>
      </c>
      <c r="CO108" s="308" t="str">
        <f t="shared" si="56"/>
        <v/>
      </c>
      <c r="CP108" s="308" t="str">
        <f t="shared" si="57"/>
        <v/>
      </c>
      <c r="CQ108" s="308" t="str">
        <f t="shared" si="58"/>
        <v/>
      </c>
      <c r="CR108" s="98" t="str">
        <f t="shared" si="43"/>
        <v/>
      </c>
      <c r="CS108" s="98" t="str">
        <f t="shared" si="44"/>
        <v/>
      </c>
      <c r="CT108" s="98" t="str">
        <f t="shared" si="45"/>
        <v/>
      </c>
      <c r="CU108" s="98" t="str">
        <f t="shared" si="46"/>
        <v/>
      </c>
      <c r="CV108" s="98" t="str">
        <f t="shared" si="47"/>
        <v/>
      </c>
      <c r="CW108" s="98" t="str">
        <f t="shared" si="48"/>
        <v/>
      </c>
      <c r="CX108" s="98" t="str">
        <f t="shared" si="49"/>
        <v/>
      </c>
      <c r="CY108" s="98" t="str">
        <f t="shared" si="50"/>
        <v/>
      </c>
      <c r="CZ108" s="98" t="str">
        <f t="shared" si="51"/>
        <v/>
      </c>
      <c r="DA108" s="98" t="str">
        <f t="shared" si="52"/>
        <v/>
      </c>
      <c r="DB108" s="98" t="str">
        <f t="shared" si="53"/>
        <v/>
      </c>
      <c r="DC108" s="98" t="str">
        <f t="shared" si="54"/>
        <v/>
      </c>
      <c r="DD108" s="98"/>
      <c r="DE108" s="98"/>
      <c r="DF108" s="98"/>
      <c r="DG108" s="98"/>
      <c r="DH108" s="98"/>
      <c r="DI108" s="98"/>
      <c r="DJ108" s="98"/>
      <c r="DK108" s="98"/>
      <c r="DL108" s="98"/>
      <c r="DM108" s="98"/>
      <c r="DN108" s="98"/>
      <c r="DO108" s="98"/>
      <c r="DP108" s="98" t="str">
        <f t="shared" si="35"/>
        <v/>
      </c>
      <c r="DQ108" s="361" t="str">
        <f t="shared" si="59"/>
        <v/>
      </c>
      <c r="DR108" s="361" t="str">
        <f t="shared" si="60"/>
        <v/>
      </c>
      <c r="DS108" s="361" t="str">
        <f t="shared" si="61"/>
        <v/>
      </c>
    </row>
    <row r="109" spans="1:123" hidden="1" x14ac:dyDescent="0.15">
      <c r="A109" s="361"/>
      <c r="B109" s="361"/>
      <c r="C109" s="361"/>
      <c r="D109" s="361"/>
      <c r="E109" s="361"/>
      <c r="F109" s="361"/>
      <c r="G109" s="361"/>
      <c r="H109" s="361"/>
      <c r="I109" s="361"/>
      <c r="J109" s="361"/>
      <c r="K109" s="366" t="str">
        <f>IF(OR(K107="-B",K107=""),"","-K")</f>
        <v/>
      </c>
      <c r="L109" s="366" t="str">
        <f t="shared" ref="L109:V109" si="66">IF(OR(L107="-B",L107=""),"","-K")</f>
        <v/>
      </c>
      <c r="M109" s="366" t="str">
        <f t="shared" si="66"/>
        <v/>
      </c>
      <c r="N109" s="366" t="str">
        <f t="shared" si="66"/>
        <v/>
      </c>
      <c r="O109" s="366" t="str">
        <f t="shared" si="66"/>
        <v/>
      </c>
      <c r="P109" s="366" t="str">
        <f t="shared" si="66"/>
        <v/>
      </c>
      <c r="Q109" s="366" t="str">
        <f t="shared" si="66"/>
        <v/>
      </c>
      <c r="R109" s="366" t="str">
        <f t="shared" si="66"/>
        <v/>
      </c>
      <c r="S109" s="366" t="str">
        <f t="shared" si="66"/>
        <v/>
      </c>
      <c r="T109" s="366" t="str">
        <f t="shared" si="66"/>
        <v/>
      </c>
      <c r="U109" s="366" t="str">
        <f t="shared" si="66"/>
        <v/>
      </c>
      <c r="V109" s="366" t="str">
        <f t="shared" si="66"/>
        <v/>
      </c>
      <c r="W109" s="366"/>
      <c r="X109" s="366"/>
      <c r="Y109" s="366"/>
      <c r="Z109" s="366"/>
      <c r="AA109" s="366"/>
      <c r="AB109" s="366"/>
      <c r="AC109" s="366"/>
      <c r="AD109" s="366"/>
      <c r="AE109" s="366"/>
      <c r="AF109" s="366"/>
      <c r="AG109" s="366"/>
      <c r="AH109" s="366"/>
      <c r="AI109" s="361"/>
      <c r="AJ109" s="361"/>
      <c r="AK109" s="361"/>
      <c r="AL109" s="361"/>
      <c r="AM109" s="361"/>
      <c r="AN109" s="361"/>
      <c r="AO109" s="361"/>
      <c r="AP109" s="361"/>
      <c r="AQ109" s="97"/>
      <c r="AR109" s="97"/>
      <c r="AS109" s="97"/>
      <c r="AT109" s="97"/>
      <c r="CJ109" s="405" t="s">
        <v>919</v>
      </c>
      <c r="CK109" s="41"/>
      <c r="CL109" s="41"/>
      <c r="CM109" s="41" t="str">
        <f t="shared" si="42"/>
        <v/>
      </c>
      <c r="CN109" s="383" t="s">
        <v>633</v>
      </c>
      <c r="CO109" s="308" t="str">
        <f t="shared" si="56"/>
        <v/>
      </c>
      <c r="CP109" s="308" t="str">
        <f t="shared" si="57"/>
        <v/>
      </c>
      <c r="CQ109" s="308" t="str">
        <f t="shared" si="58"/>
        <v/>
      </c>
      <c r="CR109" s="98" t="str">
        <f t="shared" si="43"/>
        <v/>
      </c>
      <c r="CS109" s="98" t="str">
        <f t="shared" si="44"/>
        <v/>
      </c>
      <c r="CT109" s="98" t="str">
        <f t="shared" si="45"/>
        <v/>
      </c>
      <c r="CU109" s="98" t="str">
        <f t="shared" si="46"/>
        <v/>
      </c>
      <c r="CV109" s="98" t="str">
        <f t="shared" si="47"/>
        <v/>
      </c>
      <c r="CW109" s="98" t="str">
        <f t="shared" si="48"/>
        <v/>
      </c>
      <c r="CX109" s="98" t="str">
        <f t="shared" si="49"/>
        <v/>
      </c>
      <c r="CY109" s="98" t="str">
        <f t="shared" si="50"/>
        <v/>
      </c>
      <c r="CZ109" s="98" t="str">
        <f t="shared" si="51"/>
        <v/>
      </c>
      <c r="DA109" s="98" t="str">
        <f t="shared" si="52"/>
        <v/>
      </c>
      <c r="DB109" s="98" t="str">
        <f t="shared" si="53"/>
        <v/>
      </c>
      <c r="DC109" s="98" t="str">
        <f t="shared" si="54"/>
        <v/>
      </c>
      <c r="DD109" s="98"/>
      <c r="DE109" s="98"/>
      <c r="DF109" s="98"/>
      <c r="DG109" s="98"/>
      <c r="DH109" s="98"/>
      <c r="DI109" s="98"/>
      <c r="DJ109" s="98"/>
      <c r="DK109" s="98"/>
      <c r="DL109" s="98"/>
      <c r="DM109" s="98"/>
      <c r="DN109" s="98"/>
      <c r="DO109" s="98"/>
      <c r="DP109" s="98" t="str">
        <f t="shared" si="35"/>
        <v/>
      </c>
      <c r="DQ109" s="361" t="str">
        <f t="shared" si="59"/>
        <v/>
      </c>
      <c r="DR109" s="361" t="str">
        <f t="shared" si="60"/>
        <v/>
      </c>
      <c r="DS109" s="361" t="str">
        <f t="shared" si="61"/>
        <v/>
      </c>
    </row>
    <row r="110" spans="1:123" hidden="1" x14ac:dyDescent="0.15">
      <c r="A110" s="361"/>
      <c r="B110" s="361"/>
      <c r="C110" s="361"/>
      <c r="D110" s="361"/>
      <c r="E110" s="361"/>
      <c r="F110" s="361"/>
      <c r="G110" s="361"/>
      <c r="H110" s="361"/>
      <c r="I110" s="361"/>
      <c r="J110" s="361"/>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6"/>
      <c r="AI110" s="361"/>
      <c r="AJ110" s="361"/>
      <c r="AK110" s="361"/>
      <c r="AL110" s="361"/>
      <c r="AM110" s="361"/>
      <c r="AN110" s="361"/>
      <c r="AO110" s="361"/>
      <c r="AP110" s="361"/>
      <c r="AQ110" s="97"/>
      <c r="AR110" s="97"/>
      <c r="AS110" s="97"/>
      <c r="AT110" s="97"/>
      <c r="CJ110" s="405" t="s">
        <v>834</v>
      </c>
      <c r="CK110" s="41"/>
      <c r="CL110" s="41"/>
      <c r="CM110" s="41" t="str">
        <f t="shared" si="42"/>
        <v/>
      </c>
      <c r="CN110" s="383" t="s">
        <v>629</v>
      </c>
      <c r="CO110" s="308" t="str">
        <f t="shared" si="56"/>
        <v/>
      </c>
      <c r="CP110" s="308" t="str">
        <f t="shared" si="57"/>
        <v/>
      </c>
      <c r="CQ110" s="308" t="str">
        <f t="shared" si="58"/>
        <v/>
      </c>
      <c r="CR110" s="98" t="str">
        <f t="shared" si="43"/>
        <v/>
      </c>
      <c r="CS110" s="98" t="str">
        <f t="shared" si="44"/>
        <v/>
      </c>
      <c r="CT110" s="98" t="str">
        <f t="shared" si="45"/>
        <v/>
      </c>
      <c r="CU110" s="98" t="str">
        <f t="shared" si="46"/>
        <v/>
      </c>
      <c r="CV110" s="98" t="str">
        <f t="shared" si="47"/>
        <v/>
      </c>
      <c r="CW110" s="98" t="str">
        <f t="shared" si="48"/>
        <v/>
      </c>
      <c r="CX110" s="98" t="str">
        <f t="shared" si="49"/>
        <v/>
      </c>
      <c r="CY110" s="98" t="str">
        <f t="shared" si="50"/>
        <v/>
      </c>
      <c r="CZ110" s="98" t="str">
        <f t="shared" si="51"/>
        <v/>
      </c>
      <c r="DA110" s="98" t="str">
        <f t="shared" si="52"/>
        <v/>
      </c>
      <c r="DB110" s="98" t="str">
        <f t="shared" si="53"/>
        <v/>
      </c>
      <c r="DC110" s="98" t="str">
        <f t="shared" si="54"/>
        <v/>
      </c>
      <c r="DD110" s="98"/>
      <c r="DE110" s="98"/>
      <c r="DF110" s="98"/>
      <c r="DG110" s="98"/>
      <c r="DH110" s="98"/>
      <c r="DI110" s="98"/>
      <c r="DJ110" s="98"/>
      <c r="DK110" s="98"/>
      <c r="DL110" s="98"/>
      <c r="DM110" s="98"/>
      <c r="DN110" s="98"/>
      <c r="DO110" s="98"/>
      <c r="DP110" s="98" t="str">
        <f t="shared" si="35"/>
        <v/>
      </c>
      <c r="DQ110" s="361" t="str">
        <f t="shared" si="59"/>
        <v/>
      </c>
      <c r="DR110" s="361" t="str">
        <f t="shared" si="60"/>
        <v/>
      </c>
      <c r="DS110" s="361" t="str">
        <f t="shared" si="61"/>
        <v/>
      </c>
    </row>
    <row r="111" spans="1:123" hidden="1" x14ac:dyDescent="0.15">
      <c r="A111" s="361"/>
      <c r="B111" s="361"/>
      <c r="C111" s="361"/>
      <c r="D111" s="361"/>
      <c r="E111" s="361"/>
      <c r="F111" s="361"/>
      <c r="G111" s="361"/>
      <c r="H111" s="361"/>
      <c r="I111" s="361"/>
      <c r="J111" s="361"/>
      <c r="K111" s="366"/>
      <c r="L111" s="366"/>
      <c r="M111" s="366"/>
      <c r="N111" s="366"/>
      <c r="O111" s="366"/>
      <c r="P111" s="366"/>
      <c r="Q111" s="366"/>
      <c r="R111" s="366"/>
      <c r="S111" s="366"/>
      <c r="T111" s="366"/>
      <c r="U111" s="366"/>
      <c r="V111" s="366"/>
      <c r="W111" s="366"/>
      <c r="X111" s="366"/>
      <c r="Y111" s="366"/>
      <c r="Z111" s="366"/>
      <c r="AA111" s="366"/>
      <c r="AB111" s="366"/>
      <c r="AC111" s="366"/>
      <c r="AD111" s="366"/>
      <c r="AE111" s="366"/>
      <c r="AF111" s="366"/>
      <c r="AG111" s="366"/>
      <c r="AH111" s="366"/>
      <c r="AI111" s="361"/>
      <c r="AJ111" s="361"/>
      <c r="AK111" s="361"/>
      <c r="AL111" s="361"/>
      <c r="AM111" s="361"/>
      <c r="AN111" s="361"/>
      <c r="AO111" s="361"/>
      <c r="AP111" s="361"/>
      <c r="AQ111" s="97"/>
      <c r="AR111" s="97"/>
      <c r="AS111" s="97"/>
      <c r="AT111" s="97"/>
      <c r="CJ111" s="405" t="s">
        <v>835</v>
      </c>
      <c r="CK111" s="41"/>
      <c r="CL111" s="41"/>
      <c r="CM111" s="41" t="str">
        <f t="shared" si="42"/>
        <v/>
      </c>
      <c r="CN111" s="383" t="s">
        <v>624</v>
      </c>
      <c r="CO111" s="308" t="str">
        <f t="shared" si="56"/>
        <v/>
      </c>
      <c r="CP111" s="308" t="str">
        <f t="shared" si="57"/>
        <v/>
      </c>
      <c r="CQ111" s="308" t="str">
        <f t="shared" si="58"/>
        <v/>
      </c>
      <c r="CR111" s="98" t="str">
        <f t="shared" si="43"/>
        <v/>
      </c>
      <c r="CS111" s="98" t="str">
        <f t="shared" si="44"/>
        <v/>
      </c>
      <c r="CT111" s="98" t="str">
        <f t="shared" si="45"/>
        <v/>
      </c>
      <c r="CU111" s="98" t="str">
        <f t="shared" si="46"/>
        <v/>
      </c>
      <c r="CV111" s="98" t="str">
        <f t="shared" si="47"/>
        <v/>
      </c>
      <c r="CW111" s="98" t="str">
        <f t="shared" si="48"/>
        <v/>
      </c>
      <c r="CX111" s="98" t="str">
        <f t="shared" si="49"/>
        <v/>
      </c>
      <c r="CY111" s="98" t="str">
        <f t="shared" si="50"/>
        <v/>
      </c>
      <c r="CZ111" s="98" t="str">
        <f t="shared" si="51"/>
        <v/>
      </c>
      <c r="DA111" s="98" t="str">
        <f t="shared" si="52"/>
        <v/>
      </c>
      <c r="DB111" s="98" t="str">
        <f t="shared" si="53"/>
        <v/>
      </c>
      <c r="DC111" s="98" t="str">
        <f t="shared" si="54"/>
        <v/>
      </c>
      <c r="DD111" s="98"/>
      <c r="DE111" s="98"/>
      <c r="DF111" s="98"/>
      <c r="DG111" s="98"/>
      <c r="DH111" s="98"/>
      <c r="DI111" s="98"/>
      <c r="DJ111" s="98"/>
      <c r="DK111" s="98"/>
      <c r="DL111" s="98"/>
      <c r="DM111" s="98"/>
      <c r="DN111" s="98"/>
      <c r="DO111" s="98"/>
      <c r="DP111" s="98" t="str">
        <f t="shared" si="35"/>
        <v/>
      </c>
      <c r="DQ111" s="361" t="str">
        <f t="shared" si="59"/>
        <v/>
      </c>
      <c r="DR111" s="361" t="str">
        <f t="shared" si="60"/>
        <v/>
      </c>
      <c r="DS111" s="361" t="str">
        <f t="shared" si="61"/>
        <v/>
      </c>
    </row>
    <row r="112" spans="1:123" ht="13.5" hidden="1" customHeight="1" x14ac:dyDescent="0.15">
      <c r="A112" s="361"/>
      <c r="B112" s="361"/>
      <c r="C112" s="361"/>
      <c r="D112" s="361"/>
      <c r="E112" s="361"/>
      <c r="F112" s="361"/>
      <c r="G112" s="361"/>
      <c r="H112" s="361"/>
      <c r="I112" s="361"/>
      <c r="J112" s="361"/>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1"/>
      <c r="AJ112" s="361"/>
      <c r="AK112" s="361"/>
      <c r="AL112" s="361"/>
      <c r="AM112" s="361"/>
      <c r="AN112" s="361"/>
      <c r="AO112" s="361"/>
      <c r="AP112" s="361"/>
      <c r="AQ112" s="97"/>
      <c r="AR112" s="97"/>
      <c r="AS112" s="97"/>
      <c r="AT112" s="97"/>
      <c r="CJ112" s="405" t="s">
        <v>836</v>
      </c>
      <c r="CK112" s="41"/>
      <c r="CL112" s="41"/>
      <c r="CM112" s="41" t="str">
        <f t="shared" si="42"/>
        <v/>
      </c>
      <c r="CN112" s="383" t="s">
        <v>610</v>
      </c>
      <c r="CO112" s="308" t="str">
        <f t="shared" si="56"/>
        <v/>
      </c>
      <c r="CP112" s="308" t="str">
        <f t="shared" si="57"/>
        <v/>
      </c>
      <c r="CQ112" s="308" t="str">
        <f t="shared" si="58"/>
        <v/>
      </c>
      <c r="CR112" s="98" t="str">
        <f t="shared" si="43"/>
        <v/>
      </c>
      <c r="CS112" s="98" t="str">
        <f t="shared" si="44"/>
        <v/>
      </c>
      <c r="CT112" s="98" t="str">
        <f t="shared" si="45"/>
        <v/>
      </c>
      <c r="CU112" s="98" t="str">
        <f t="shared" si="46"/>
        <v/>
      </c>
      <c r="CV112" s="98" t="str">
        <f t="shared" si="47"/>
        <v/>
      </c>
      <c r="CW112" s="98" t="str">
        <f t="shared" si="48"/>
        <v/>
      </c>
      <c r="CX112" s="98" t="str">
        <f t="shared" si="49"/>
        <v/>
      </c>
      <c r="CY112" s="98" t="str">
        <f t="shared" si="50"/>
        <v/>
      </c>
      <c r="CZ112" s="98" t="str">
        <f t="shared" si="51"/>
        <v/>
      </c>
      <c r="DA112" s="98" t="str">
        <f t="shared" si="52"/>
        <v/>
      </c>
      <c r="DB112" s="98" t="str">
        <f t="shared" si="53"/>
        <v/>
      </c>
      <c r="DC112" s="98" t="str">
        <f t="shared" si="54"/>
        <v/>
      </c>
      <c r="DD112" s="98"/>
      <c r="DE112" s="98"/>
      <c r="DF112" s="98"/>
      <c r="DG112" s="98"/>
      <c r="DH112" s="98"/>
      <c r="DI112" s="98"/>
      <c r="DJ112" s="98"/>
      <c r="DK112" s="98"/>
      <c r="DL112" s="98"/>
      <c r="DM112" s="98"/>
      <c r="DN112" s="98"/>
      <c r="DO112" s="98"/>
      <c r="DP112" s="98" t="str">
        <f t="shared" si="35"/>
        <v/>
      </c>
      <c r="DQ112" s="361" t="str">
        <f t="shared" si="59"/>
        <v/>
      </c>
      <c r="DR112" s="361" t="str">
        <f t="shared" si="60"/>
        <v/>
      </c>
      <c r="DS112" s="361" t="str">
        <f t="shared" si="61"/>
        <v/>
      </c>
    </row>
    <row r="113" spans="1:123" ht="13.5" hidden="1" customHeight="1" x14ac:dyDescent="0.15">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c r="W113" s="361"/>
      <c r="X113" s="361"/>
      <c r="Y113" s="361"/>
      <c r="Z113" s="361"/>
      <c r="AA113" s="361"/>
      <c r="AB113" s="361"/>
      <c r="AC113" s="361"/>
      <c r="AD113" s="361"/>
      <c r="AE113" s="361"/>
      <c r="AF113" s="361"/>
      <c r="AG113" s="361"/>
      <c r="AH113" s="361"/>
      <c r="AI113" s="361"/>
      <c r="AJ113" s="361"/>
      <c r="AK113" s="361"/>
      <c r="AL113" s="361"/>
      <c r="AM113" s="361"/>
      <c r="AN113" s="361"/>
      <c r="AO113" s="361"/>
      <c r="AP113" s="361"/>
      <c r="AQ113" s="97"/>
      <c r="AR113" s="97"/>
      <c r="AS113" s="97"/>
      <c r="AT113" s="97"/>
      <c r="CJ113" s="405" t="s">
        <v>837</v>
      </c>
      <c r="CK113" s="41"/>
      <c r="CL113" s="41"/>
      <c r="CM113" s="41" t="str">
        <f t="shared" si="42"/>
        <v/>
      </c>
      <c r="CN113" s="383" t="s">
        <v>606</v>
      </c>
      <c r="CO113" s="308" t="str">
        <f t="shared" si="56"/>
        <v/>
      </c>
      <c r="CP113" s="308" t="str">
        <f t="shared" si="57"/>
        <v/>
      </c>
      <c r="CQ113" s="308" t="str">
        <f t="shared" si="58"/>
        <v/>
      </c>
      <c r="CR113" s="98" t="str">
        <f t="shared" si="43"/>
        <v/>
      </c>
      <c r="CS113" s="98" t="str">
        <f t="shared" si="44"/>
        <v/>
      </c>
      <c r="CT113" s="98" t="str">
        <f t="shared" si="45"/>
        <v/>
      </c>
      <c r="CU113" s="98" t="str">
        <f t="shared" si="46"/>
        <v/>
      </c>
      <c r="CV113" s="98" t="str">
        <f t="shared" si="47"/>
        <v/>
      </c>
      <c r="CW113" s="98" t="str">
        <f t="shared" si="48"/>
        <v/>
      </c>
      <c r="CX113" s="98" t="str">
        <f t="shared" si="49"/>
        <v/>
      </c>
      <c r="CY113" s="98" t="str">
        <f t="shared" si="50"/>
        <v/>
      </c>
      <c r="CZ113" s="98" t="str">
        <f t="shared" si="51"/>
        <v/>
      </c>
      <c r="DA113" s="98" t="str">
        <f t="shared" si="52"/>
        <v/>
      </c>
      <c r="DB113" s="98" t="str">
        <f t="shared" si="53"/>
        <v/>
      </c>
      <c r="DC113" s="98" t="str">
        <f t="shared" si="54"/>
        <v/>
      </c>
      <c r="DD113" s="98"/>
      <c r="DE113" s="98"/>
      <c r="DF113" s="98"/>
      <c r="DG113" s="98"/>
      <c r="DH113" s="98"/>
      <c r="DI113" s="98"/>
      <c r="DJ113" s="98"/>
      <c r="DK113" s="98"/>
      <c r="DL113" s="98"/>
      <c r="DM113" s="98"/>
      <c r="DN113" s="98"/>
      <c r="DO113" s="98"/>
      <c r="DP113" s="98" t="str">
        <f t="shared" si="35"/>
        <v/>
      </c>
      <c r="DQ113" s="361" t="str">
        <f t="shared" si="59"/>
        <v/>
      </c>
      <c r="DR113" s="361" t="str">
        <f t="shared" si="60"/>
        <v/>
      </c>
      <c r="DS113" s="361" t="str">
        <f t="shared" si="61"/>
        <v/>
      </c>
    </row>
    <row r="114" spans="1:123" ht="3.75" hidden="1" customHeight="1" x14ac:dyDescent="0.15">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c r="W114" s="361"/>
      <c r="X114" s="361"/>
      <c r="Y114" s="361"/>
      <c r="Z114" s="361"/>
      <c r="AA114" s="361"/>
      <c r="AB114" s="361"/>
      <c r="AC114" s="361"/>
      <c r="AD114" s="361"/>
      <c r="AE114" s="361"/>
      <c r="AF114" s="361"/>
      <c r="AG114" s="361"/>
      <c r="AH114" s="361"/>
      <c r="AI114" s="361"/>
      <c r="AJ114" s="361"/>
      <c r="AK114" s="361"/>
      <c r="AL114" s="361"/>
      <c r="AM114" s="361"/>
      <c r="AN114" s="361"/>
      <c r="AO114" s="361"/>
      <c r="AP114" s="361"/>
      <c r="AQ114" s="97"/>
      <c r="AR114" s="97"/>
      <c r="AS114" s="97"/>
      <c r="AT114" s="97"/>
      <c r="CJ114" s="406" t="s">
        <v>839</v>
      </c>
      <c r="CK114" s="41"/>
      <c r="CL114" s="41"/>
      <c r="CM114" s="41" t="str">
        <f t="shared" si="42"/>
        <v/>
      </c>
      <c r="CN114" s="383" t="s">
        <v>637</v>
      </c>
      <c r="CO114" s="308" t="str">
        <f t="shared" si="56"/>
        <v/>
      </c>
      <c r="CP114" s="308" t="str">
        <f t="shared" si="57"/>
        <v/>
      </c>
      <c r="CQ114" s="308" t="str">
        <f t="shared" si="58"/>
        <v/>
      </c>
      <c r="CR114" s="98" t="str">
        <f t="shared" si="43"/>
        <v/>
      </c>
      <c r="CS114" s="98" t="str">
        <f t="shared" si="44"/>
        <v/>
      </c>
      <c r="CT114" s="98" t="str">
        <f t="shared" si="45"/>
        <v/>
      </c>
      <c r="CU114" s="98" t="str">
        <f t="shared" si="46"/>
        <v/>
      </c>
      <c r="CV114" s="98" t="str">
        <f t="shared" si="47"/>
        <v/>
      </c>
      <c r="CW114" s="98" t="str">
        <f t="shared" si="48"/>
        <v/>
      </c>
      <c r="CX114" s="98" t="str">
        <f t="shared" si="49"/>
        <v/>
      </c>
      <c r="CY114" s="98" t="str">
        <f t="shared" si="50"/>
        <v/>
      </c>
      <c r="CZ114" s="98" t="str">
        <f t="shared" si="51"/>
        <v/>
      </c>
      <c r="DA114" s="98" t="str">
        <f t="shared" si="52"/>
        <v/>
      </c>
      <c r="DB114" s="98" t="str">
        <f t="shared" si="53"/>
        <v/>
      </c>
      <c r="DC114" s="98" t="str">
        <f t="shared" si="54"/>
        <v/>
      </c>
      <c r="DD114" s="98"/>
      <c r="DE114" s="98"/>
      <c r="DF114" s="98"/>
      <c r="DG114" s="98"/>
      <c r="DH114" s="98"/>
      <c r="DI114" s="98"/>
      <c r="DJ114" s="98"/>
      <c r="DK114" s="98"/>
      <c r="DL114" s="98"/>
      <c r="DM114" s="98"/>
      <c r="DN114" s="98"/>
      <c r="DO114" s="98"/>
      <c r="DP114" s="98" t="str">
        <f t="shared" si="35"/>
        <v/>
      </c>
      <c r="DQ114" s="361" t="str">
        <f t="shared" si="59"/>
        <v/>
      </c>
      <c r="DR114" s="361" t="str">
        <f t="shared" si="60"/>
        <v/>
      </c>
      <c r="DS114" s="361" t="str">
        <f t="shared" si="61"/>
        <v/>
      </c>
    </row>
    <row r="115" spans="1:123" hidden="1" x14ac:dyDescent="0.15">
      <c r="A115" s="11"/>
      <c r="B115" s="361"/>
      <c r="C115" s="361"/>
      <c r="D115" s="361"/>
      <c r="E115" s="361"/>
      <c r="F115" s="361"/>
      <c r="G115" s="361"/>
      <c r="H115" s="361"/>
      <c r="I115" s="361"/>
      <c r="J115" s="361"/>
      <c r="K115" s="361"/>
      <c r="L115" s="361"/>
      <c r="M115" s="361"/>
      <c r="N115" s="361"/>
      <c r="O115" s="361"/>
      <c r="P115" s="361"/>
      <c r="Q115" s="361"/>
      <c r="R115" s="361"/>
      <c r="S115" s="361"/>
      <c r="T115" s="361"/>
      <c r="U115" s="361"/>
      <c r="V115" s="361"/>
      <c r="W115" s="361"/>
      <c r="X115" s="361"/>
      <c r="Y115" s="361"/>
      <c r="Z115" s="361"/>
      <c r="AA115" s="361"/>
      <c r="AB115" s="361"/>
      <c r="AC115" s="361"/>
      <c r="AD115" s="361"/>
      <c r="AE115" s="361"/>
      <c r="AF115" s="361"/>
      <c r="AG115" s="361"/>
      <c r="AH115" s="361"/>
      <c r="AI115" s="361"/>
      <c r="AJ115" s="361"/>
      <c r="AK115" s="361"/>
      <c r="AL115" s="361"/>
      <c r="AM115" s="361"/>
      <c r="AN115" s="361"/>
      <c r="AO115" s="361"/>
      <c r="AP115" s="361"/>
      <c r="AQ115" s="97"/>
      <c r="AR115" s="97"/>
      <c r="AS115" s="97"/>
      <c r="AT115" s="97"/>
      <c r="CJ115" s="405" t="s">
        <v>840</v>
      </c>
      <c r="CK115" s="41"/>
      <c r="CL115" s="41"/>
      <c r="CM115" s="41" t="str">
        <f t="shared" si="42"/>
        <v/>
      </c>
      <c r="CN115" s="383" t="s">
        <v>632</v>
      </c>
      <c r="CO115" s="308" t="str">
        <f t="shared" si="56"/>
        <v/>
      </c>
      <c r="CP115" s="308" t="str">
        <f t="shared" si="57"/>
        <v/>
      </c>
      <c r="CQ115" s="308" t="str">
        <f t="shared" si="58"/>
        <v/>
      </c>
      <c r="CR115" s="98" t="str">
        <f t="shared" si="43"/>
        <v/>
      </c>
      <c r="CS115" s="98" t="str">
        <f t="shared" si="44"/>
        <v/>
      </c>
      <c r="CT115" s="98" t="str">
        <f t="shared" si="45"/>
        <v/>
      </c>
      <c r="CU115" s="98" t="str">
        <f t="shared" si="46"/>
        <v/>
      </c>
      <c r="CV115" s="98" t="str">
        <f t="shared" si="47"/>
        <v/>
      </c>
      <c r="CW115" s="98" t="str">
        <f t="shared" si="48"/>
        <v/>
      </c>
      <c r="CX115" s="98" t="str">
        <f t="shared" si="49"/>
        <v/>
      </c>
      <c r="CY115" s="98" t="str">
        <f t="shared" si="50"/>
        <v/>
      </c>
      <c r="CZ115" s="98" t="str">
        <f t="shared" si="51"/>
        <v/>
      </c>
      <c r="DA115" s="98" t="str">
        <f t="shared" si="52"/>
        <v/>
      </c>
      <c r="DB115" s="98" t="str">
        <f t="shared" si="53"/>
        <v/>
      </c>
      <c r="DC115" s="98" t="str">
        <f t="shared" si="54"/>
        <v/>
      </c>
      <c r="DD115" s="98"/>
      <c r="DE115" s="98"/>
      <c r="DF115" s="98"/>
      <c r="DG115" s="98"/>
      <c r="DH115" s="98"/>
      <c r="DI115" s="98"/>
      <c r="DJ115" s="98"/>
      <c r="DK115" s="98"/>
      <c r="DL115" s="98"/>
      <c r="DM115" s="98"/>
      <c r="DN115" s="98"/>
      <c r="DO115" s="98"/>
      <c r="DP115" s="98" t="str">
        <f t="shared" si="35"/>
        <v/>
      </c>
      <c r="DQ115" s="361" t="str">
        <f t="shared" si="59"/>
        <v/>
      </c>
      <c r="DR115" s="361" t="str">
        <f t="shared" si="60"/>
        <v/>
      </c>
      <c r="DS115" s="361" t="str">
        <f t="shared" si="61"/>
        <v/>
      </c>
    </row>
    <row r="116" spans="1:123" ht="3.75" hidden="1" customHeight="1" x14ac:dyDescent="0.15">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c r="W116" s="361"/>
      <c r="X116" s="361"/>
      <c r="Y116" s="361"/>
      <c r="Z116" s="361"/>
      <c r="AA116" s="361"/>
      <c r="AB116" s="361"/>
      <c r="AC116" s="361"/>
      <c r="AD116" s="361"/>
      <c r="AE116" s="361"/>
      <c r="AF116" s="361"/>
      <c r="AG116" s="361"/>
      <c r="AH116" s="361"/>
      <c r="AI116" s="361"/>
      <c r="AJ116" s="361"/>
      <c r="AK116" s="361"/>
      <c r="AL116" s="361"/>
      <c r="AM116" s="361"/>
      <c r="AN116" s="361"/>
      <c r="AO116" s="361"/>
      <c r="AP116" s="361"/>
      <c r="AQ116" s="97"/>
      <c r="AR116" s="97"/>
      <c r="AS116" s="97"/>
      <c r="AT116" s="97"/>
      <c r="CJ116" s="405" t="s">
        <v>856</v>
      </c>
      <c r="CK116" s="41"/>
      <c r="CL116" s="41"/>
      <c r="CM116" s="41" t="str">
        <f t="shared" si="42"/>
        <v/>
      </c>
      <c r="CN116" s="383" t="s">
        <v>616</v>
      </c>
      <c r="CO116" s="308" t="str">
        <f t="shared" si="56"/>
        <v/>
      </c>
      <c r="CP116" s="308" t="str">
        <f t="shared" si="57"/>
        <v/>
      </c>
      <c r="CQ116" s="308" t="str">
        <f t="shared" si="58"/>
        <v/>
      </c>
      <c r="CR116" s="98" t="str">
        <f t="shared" si="43"/>
        <v/>
      </c>
      <c r="CS116" s="98" t="str">
        <f t="shared" si="44"/>
        <v/>
      </c>
      <c r="CT116" s="98" t="str">
        <f t="shared" si="45"/>
        <v/>
      </c>
      <c r="CU116" s="98" t="str">
        <f t="shared" si="46"/>
        <v/>
      </c>
      <c r="CV116" s="98" t="str">
        <f t="shared" si="47"/>
        <v/>
      </c>
      <c r="CW116" s="98" t="str">
        <f t="shared" si="48"/>
        <v/>
      </c>
      <c r="CX116" s="98" t="str">
        <f t="shared" si="49"/>
        <v/>
      </c>
      <c r="CY116" s="98" t="str">
        <f t="shared" si="50"/>
        <v/>
      </c>
      <c r="CZ116" s="98" t="str">
        <f t="shared" si="51"/>
        <v/>
      </c>
      <c r="DA116" s="98" t="str">
        <f t="shared" si="52"/>
        <v/>
      </c>
      <c r="DB116" s="98" t="str">
        <f t="shared" si="53"/>
        <v/>
      </c>
      <c r="DC116" s="98" t="str">
        <f t="shared" si="54"/>
        <v/>
      </c>
      <c r="DD116" s="98"/>
      <c r="DE116" s="98"/>
      <c r="DF116" s="98"/>
      <c r="DG116" s="98"/>
      <c r="DH116" s="98"/>
      <c r="DI116" s="98"/>
      <c r="DJ116" s="98"/>
      <c r="DK116" s="98"/>
      <c r="DL116" s="98"/>
      <c r="DM116" s="98"/>
      <c r="DN116" s="98"/>
      <c r="DO116" s="98"/>
      <c r="DP116" s="98" t="str">
        <f t="shared" si="35"/>
        <v/>
      </c>
      <c r="DQ116" s="361" t="str">
        <f t="shared" si="59"/>
        <v/>
      </c>
      <c r="DR116" s="361" t="str">
        <f t="shared" si="60"/>
        <v/>
      </c>
      <c r="DS116" s="361" t="str">
        <f t="shared" si="61"/>
        <v/>
      </c>
    </row>
    <row r="117" spans="1:123" ht="13.5" hidden="1" customHeight="1" x14ac:dyDescent="0.15">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c r="W117" s="361"/>
      <c r="X117" s="361"/>
      <c r="Y117" s="361"/>
      <c r="Z117" s="361"/>
      <c r="AA117" s="361"/>
      <c r="AB117" s="361"/>
      <c r="AC117" s="361"/>
      <c r="AD117" s="361"/>
      <c r="AE117" s="361"/>
      <c r="AF117" s="361"/>
      <c r="AG117" s="361"/>
      <c r="AH117" s="361"/>
      <c r="AI117" s="361"/>
      <c r="AJ117" s="361"/>
      <c r="AK117" s="361"/>
      <c r="AL117" s="361"/>
      <c r="AM117" s="361"/>
      <c r="AN117" s="361"/>
      <c r="AO117" s="361"/>
      <c r="AP117" s="361"/>
      <c r="AQ117" s="97"/>
      <c r="AR117" s="97"/>
      <c r="AS117" s="97"/>
      <c r="AT117" s="97"/>
      <c r="CJ117" s="405" t="s">
        <v>864</v>
      </c>
      <c r="CK117" s="41"/>
      <c r="CL117" s="41"/>
      <c r="CM117" s="41" t="str">
        <f t="shared" si="42"/>
        <v/>
      </c>
      <c r="CN117" s="383" t="s">
        <v>596</v>
      </c>
      <c r="CO117" s="308" t="str">
        <f t="shared" si="56"/>
        <v/>
      </c>
      <c r="CP117" s="308" t="str">
        <f t="shared" si="57"/>
        <v/>
      </c>
      <c r="CQ117" s="308" t="str">
        <f t="shared" si="58"/>
        <v/>
      </c>
      <c r="CR117" s="98" t="str">
        <f t="shared" ref="CR117:CR143" si="67">IF(K$20=$CJ117,"A","")&amp;IF(K$21=$CJ117,"B","")</f>
        <v/>
      </c>
      <c r="CS117" s="98" t="str">
        <f t="shared" ref="CS117:CS143" si="68">IF(L$20=$CJ117,"A","")&amp;IF(L$21=$CJ117,"B","")</f>
        <v/>
      </c>
      <c r="CT117" s="98" t="str">
        <f t="shared" ref="CT117:CT143" si="69">IF(M$20=$CJ117,"A","")&amp;IF(M$21=$CJ117,"B","")</f>
        <v/>
      </c>
      <c r="CU117" s="98" t="str">
        <f t="shared" ref="CU117:DC142" si="70">IF(N$20=$CJ117,"A","")&amp;IF(N$21=$CJ117,"B","")</f>
        <v/>
      </c>
      <c r="CV117" s="98" t="str">
        <f t="shared" si="70"/>
        <v/>
      </c>
      <c r="CW117" s="98" t="str">
        <f t="shared" si="70"/>
        <v/>
      </c>
      <c r="CX117" s="98" t="str">
        <f t="shared" si="70"/>
        <v/>
      </c>
      <c r="CY117" s="98" t="str">
        <f t="shared" si="70"/>
        <v/>
      </c>
      <c r="CZ117" s="98" t="str">
        <f t="shared" si="70"/>
        <v/>
      </c>
      <c r="DA117" s="98" t="str">
        <f t="shared" si="70"/>
        <v/>
      </c>
      <c r="DB117" s="98" t="str">
        <f t="shared" si="70"/>
        <v/>
      </c>
      <c r="DC117" s="98" t="str">
        <f t="shared" si="70"/>
        <v/>
      </c>
      <c r="DD117" s="98"/>
      <c r="DE117" s="98"/>
      <c r="DF117" s="98"/>
      <c r="DG117" s="98"/>
      <c r="DH117" s="98"/>
      <c r="DI117" s="98"/>
      <c r="DJ117" s="98"/>
      <c r="DK117" s="98"/>
      <c r="DL117" s="98"/>
      <c r="DM117" s="98"/>
      <c r="DN117" s="98"/>
      <c r="DO117" s="98"/>
      <c r="DP117" s="98" t="str">
        <f t="shared" si="35"/>
        <v/>
      </c>
      <c r="DQ117" s="361" t="str">
        <f t="shared" si="59"/>
        <v/>
      </c>
      <c r="DR117" s="361" t="str">
        <f t="shared" si="60"/>
        <v/>
      </c>
      <c r="DS117" s="361" t="str">
        <f t="shared" si="61"/>
        <v/>
      </c>
    </row>
    <row r="118" spans="1:123" ht="12" hidden="1" customHeight="1" x14ac:dyDescent="0.15">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c r="W118" s="361"/>
      <c r="X118" s="361"/>
      <c r="Y118" s="361"/>
      <c r="Z118" s="361"/>
      <c r="AA118" s="361"/>
      <c r="AB118" s="361"/>
      <c r="AC118" s="361"/>
      <c r="AD118" s="361"/>
      <c r="AE118" s="361"/>
      <c r="AF118" s="361"/>
      <c r="AG118" s="361"/>
      <c r="AH118" s="361"/>
      <c r="AI118" s="361"/>
      <c r="AJ118" s="361"/>
      <c r="AK118" s="361"/>
      <c r="AL118" s="361"/>
      <c r="AM118" s="361"/>
      <c r="AN118" s="361"/>
      <c r="AO118" s="361"/>
      <c r="AP118" s="361"/>
      <c r="AQ118" s="97"/>
      <c r="AR118" s="97"/>
      <c r="AS118" s="97"/>
      <c r="AT118" s="97"/>
      <c r="CJ118" s="405" t="s">
        <v>865</v>
      </c>
      <c r="CK118" s="41"/>
      <c r="CL118" s="41"/>
      <c r="CM118" s="41" t="str">
        <f t="shared" si="42"/>
        <v/>
      </c>
      <c r="CN118" s="383" t="s">
        <v>518</v>
      </c>
      <c r="CO118" s="308" t="str">
        <f t="shared" si="56"/>
        <v/>
      </c>
      <c r="CP118" s="308" t="str">
        <f t="shared" si="57"/>
        <v/>
      </c>
      <c r="CQ118" s="308" t="str">
        <f t="shared" si="58"/>
        <v/>
      </c>
      <c r="CR118" s="98" t="str">
        <f t="shared" si="67"/>
        <v/>
      </c>
      <c r="CS118" s="98" t="str">
        <f t="shared" si="68"/>
        <v/>
      </c>
      <c r="CT118" s="98" t="str">
        <f t="shared" si="69"/>
        <v/>
      </c>
      <c r="CU118" s="98" t="str">
        <f t="shared" si="70"/>
        <v/>
      </c>
      <c r="CV118" s="98" t="str">
        <f t="shared" si="70"/>
        <v/>
      </c>
      <c r="CW118" s="98" t="str">
        <f t="shared" si="70"/>
        <v/>
      </c>
      <c r="CX118" s="98" t="str">
        <f t="shared" si="70"/>
        <v/>
      </c>
      <c r="CY118" s="98" t="str">
        <f t="shared" si="70"/>
        <v/>
      </c>
      <c r="CZ118" s="98" t="str">
        <f t="shared" si="70"/>
        <v/>
      </c>
      <c r="DA118" s="98" t="str">
        <f t="shared" si="70"/>
        <v/>
      </c>
      <c r="DB118" s="98" t="str">
        <f t="shared" si="70"/>
        <v/>
      </c>
      <c r="DC118" s="98" t="str">
        <f t="shared" si="70"/>
        <v/>
      </c>
      <c r="DD118" s="98"/>
      <c r="DE118" s="98"/>
      <c r="DF118" s="98"/>
      <c r="DG118" s="98"/>
      <c r="DH118" s="98"/>
      <c r="DI118" s="98"/>
      <c r="DJ118" s="98"/>
      <c r="DK118" s="98"/>
      <c r="DL118" s="98"/>
      <c r="DM118" s="98"/>
      <c r="DN118" s="98"/>
      <c r="DO118" s="98"/>
      <c r="DP118" s="98" t="str">
        <f t="shared" si="35"/>
        <v/>
      </c>
      <c r="DQ118" s="361" t="str">
        <f t="shared" si="59"/>
        <v/>
      </c>
      <c r="DR118" s="361" t="str">
        <f t="shared" si="60"/>
        <v/>
      </c>
      <c r="DS118" s="361" t="str">
        <f t="shared" si="61"/>
        <v/>
      </c>
    </row>
    <row r="119" spans="1:123" ht="10.5" hidden="1" customHeight="1" x14ac:dyDescent="0.15">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c r="W119" s="361"/>
      <c r="X119" s="361"/>
      <c r="Y119" s="361"/>
      <c r="Z119" s="361"/>
      <c r="AA119" s="361"/>
      <c r="AB119" s="361"/>
      <c r="AC119" s="361"/>
      <c r="AD119" s="361"/>
      <c r="AE119" s="361"/>
      <c r="AF119" s="361"/>
      <c r="AG119" s="361"/>
      <c r="AH119" s="361"/>
      <c r="AI119" s="361"/>
      <c r="AJ119" s="361"/>
      <c r="AK119" s="361"/>
      <c r="AL119" s="361"/>
      <c r="AM119" s="361"/>
      <c r="AN119" s="361"/>
      <c r="AO119" s="361"/>
      <c r="AP119" s="361"/>
      <c r="AQ119" s="97"/>
      <c r="AR119" s="97"/>
      <c r="AS119" s="97"/>
      <c r="AT119" s="97"/>
      <c r="CJ119" s="405" t="s">
        <v>866</v>
      </c>
      <c r="CK119" s="41"/>
      <c r="CL119" s="41"/>
      <c r="CM119" s="41" t="str">
        <f t="shared" si="42"/>
        <v/>
      </c>
      <c r="CN119" s="383" t="s">
        <v>597</v>
      </c>
      <c r="CO119" s="308" t="str">
        <f t="shared" si="56"/>
        <v/>
      </c>
      <c r="CP119" s="308" t="str">
        <f t="shared" si="57"/>
        <v/>
      </c>
      <c r="CQ119" s="308" t="str">
        <f t="shared" si="58"/>
        <v/>
      </c>
      <c r="CR119" s="98" t="str">
        <f t="shared" si="67"/>
        <v/>
      </c>
      <c r="CS119" s="98" t="str">
        <f t="shared" si="68"/>
        <v/>
      </c>
      <c r="CT119" s="98" t="str">
        <f t="shared" si="69"/>
        <v/>
      </c>
      <c r="CU119" s="98" t="str">
        <f t="shared" si="70"/>
        <v/>
      </c>
      <c r="CV119" s="98" t="str">
        <f t="shared" si="70"/>
        <v/>
      </c>
      <c r="CW119" s="98" t="str">
        <f t="shared" si="70"/>
        <v/>
      </c>
      <c r="CX119" s="98" t="str">
        <f t="shared" si="70"/>
        <v/>
      </c>
      <c r="CY119" s="98" t="str">
        <f t="shared" si="70"/>
        <v/>
      </c>
      <c r="CZ119" s="98" t="str">
        <f t="shared" si="70"/>
        <v/>
      </c>
      <c r="DA119" s="98" t="str">
        <f t="shared" si="70"/>
        <v/>
      </c>
      <c r="DB119" s="98" t="str">
        <f t="shared" si="70"/>
        <v/>
      </c>
      <c r="DC119" s="98" t="str">
        <f t="shared" si="70"/>
        <v/>
      </c>
      <c r="DD119" s="98"/>
      <c r="DE119" s="98"/>
      <c r="DF119" s="98"/>
      <c r="DG119" s="98"/>
      <c r="DH119" s="98"/>
      <c r="DI119" s="98"/>
      <c r="DJ119" s="98"/>
      <c r="DK119" s="98"/>
      <c r="DL119" s="98"/>
      <c r="DM119" s="98"/>
      <c r="DN119" s="98"/>
      <c r="DO119" s="98"/>
      <c r="DP119" s="98" t="str">
        <f t="shared" si="35"/>
        <v/>
      </c>
      <c r="DQ119" s="361" t="str">
        <f t="shared" si="59"/>
        <v/>
      </c>
      <c r="DR119" s="361" t="str">
        <f t="shared" si="60"/>
        <v/>
      </c>
      <c r="DS119" s="361" t="str">
        <f t="shared" si="61"/>
        <v/>
      </c>
    </row>
    <row r="120" spans="1:123" ht="11.25" hidden="1" customHeight="1" x14ac:dyDescent="0.15">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c r="W120" s="361"/>
      <c r="X120" s="361"/>
      <c r="Y120" s="361"/>
      <c r="Z120" s="361"/>
      <c r="AA120" s="361"/>
      <c r="AB120" s="361"/>
      <c r="AC120" s="361"/>
      <c r="AD120" s="361"/>
      <c r="AE120" s="361"/>
      <c r="AF120" s="361"/>
      <c r="AG120" s="361"/>
      <c r="AH120" s="361"/>
      <c r="AI120" s="361"/>
      <c r="AJ120" s="361"/>
      <c r="AK120" s="361"/>
      <c r="AL120" s="361"/>
      <c r="AM120" s="361"/>
      <c r="AN120" s="361"/>
      <c r="AO120" s="361"/>
      <c r="AP120" s="361"/>
      <c r="AQ120" s="97"/>
      <c r="AR120" s="97"/>
      <c r="AS120" s="97"/>
      <c r="AT120" s="97"/>
      <c r="CJ120" s="405" t="s">
        <v>863</v>
      </c>
      <c r="CK120" s="41"/>
      <c r="CL120" s="41"/>
      <c r="CM120" s="41" t="str">
        <f t="shared" si="42"/>
        <v/>
      </c>
      <c r="CN120" s="383" t="s">
        <v>920</v>
      </c>
      <c r="CO120" s="308" t="str">
        <f t="shared" si="56"/>
        <v/>
      </c>
      <c r="CP120" s="308" t="str">
        <f t="shared" si="57"/>
        <v/>
      </c>
      <c r="CQ120" s="308" t="str">
        <f t="shared" si="58"/>
        <v/>
      </c>
      <c r="CR120" s="98" t="str">
        <f t="shared" si="67"/>
        <v/>
      </c>
      <c r="CS120" s="98" t="str">
        <f t="shared" si="68"/>
        <v/>
      </c>
      <c r="CT120" s="98" t="str">
        <f t="shared" si="69"/>
        <v/>
      </c>
      <c r="CU120" s="98" t="str">
        <f t="shared" si="70"/>
        <v/>
      </c>
      <c r="CV120" s="98" t="str">
        <f t="shared" si="70"/>
        <v/>
      </c>
      <c r="CW120" s="98" t="str">
        <f t="shared" si="70"/>
        <v/>
      </c>
      <c r="CX120" s="98" t="str">
        <f t="shared" si="70"/>
        <v/>
      </c>
      <c r="CY120" s="98" t="str">
        <f t="shared" si="70"/>
        <v/>
      </c>
      <c r="CZ120" s="98" t="str">
        <f t="shared" si="70"/>
        <v/>
      </c>
      <c r="DA120" s="98" t="str">
        <f t="shared" si="70"/>
        <v/>
      </c>
      <c r="DB120" s="98" t="str">
        <f t="shared" si="70"/>
        <v/>
      </c>
      <c r="DC120" s="98" t="str">
        <f t="shared" si="70"/>
        <v/>
      </c>
      <c r="DD120" s="98"/>
      <c r="DE120" s="98"/>
      <c r="DF120" s="98"/>
      <c r="DG120" s="98"/>
      <c r="DH120" s="98"/>
      <c r="DI120" s="98"/>
      <c r="DJ120" s="98"/>
      <c r="DK120" s="98"/>
      <c r="DL120" s="98"/>
      <c r="DM120" s="98"/>
      <c r="DN120" s="98"/>
      <c r="DO120" s="98"/>
      <c r="DP120" s="98" t="str">
        <f t="shared" si="35"/>
        <v/>
      </c>
      <c r="DQ120" s="361" t="str">
        <f t="shared" si="59"/>
        <v/>
      </c>
      <c r="DR120" s="361" t="str">
        <f t="shared" si="60"/>
        <v/>
      </c>
      <c r="DS120" s="361" t="str">
        <f t="shared" si="61"/>
        <v/>
      </c>
    </row>
    <row r="121" spans="1:123" hidden="1" x14ac:dyDescent="0.15">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c r="W121" s="361"/>
      <c r="X121" s="361"/>
      <c r="Y121" s="361"/>
      <c r="Z121" s="361"/>
      <c r="AA121" s="361"/>
      <c r="AB121" s="361"/>
      <c r="AC121" s="361"/>
      <c r="AD121" s="361"/>
      <c r="AE121" s="361"/>
      <c r="AF121" s="361"/>
      <c r="AG121" s="361"/>
      <c r="AH121" s="361"/>
      <c r="AI121" s="361"/>
      <c r="AJ121" s="361"/>
      <c r="AK121" s="361"/>
      <c r="AL121" s="361"/>
      <c r="AM121" s="361"/>
      <c r="AN121" s="361"/>
      <c r="AO121" s="361"/>
      <c r="AP121" s="361"/>
      <c r="AQ121" s="97"/>
      <c r="AR121" s="97"/>
      <c r="AS121" s="97"/>
      <c r="AT121" s="97"/>
      <c r="CJ121" s="405" t="s">
        <v>858</v>
      </c>
      <c r="CK121" s="41"/>
      <c r="CL121" s="41"/>
      <c r="CM121" s="41" t="str">
        <f t="shared" si="42"/>
        <v/>
      </c>
      <c r="CN121" s="383" t="s">
        <v>618</v>
      </c>
      <c r="CO121" s="308" t="str">
        <f t="shared" si="56"/>
        <v/>
      </c>
      <c r="CP121" s="308" t="str">
        <f t="shared" si="57"/>
        <v/>
      </c>
      <c r="CQ121" s="308" t="str">
        <f t="shared" si="58"/>
        <v/>
      </c>
      <c r="CR121" s="98" t="str">
        <f t="shared" si="67"/>
        <v/>
      </c>
      <c r="CS121" s="98" t="str">
        <f t="shared" si="68"/>
        <v/>
      </c>
      <c r="CT121" s="98" t="str">
        <f t="shared" si="69"/>
        <v/>
      </c>
      <c r="CU121" s="98" t="str">
        <f t="shared" si="70"/>
        <v/>
      </c>
      <c r="CV121" s="98" t="str">
        <f t="shared" si="70"/>
        <v/>
      </c>
      <c r="CW121" s="98" t="str">
        <f t="shared" si="70"/>
        <v/>
      </c>
      <c r="CX121" s="98" t="str">
        <f t="shared" si="70"/>
        <v/>
      </c>
      <c r="CY121" s="98" t="str">
        <f t="shared" si="70"/>
        <v/>
      </c>
      <c r="CZ121" s="98" t="str">
        <f t="shared" si="70"/>
        <v/>
      </c>
      <c r="DA121" s="98" t="str">
        <f t="shared" si="70"/>
        <v/>
      </c>
      <c r="DB121" s="98" t="str">
        <f t="shared" si="70"/>
        <v/>
      </c>
      <c r="DC121" s="98" t="str">
        <f t="shared" si="70"/>
        <v/>
      </c>
      <c r="DD121" s="98"/>
      <c r="DE121" s="98"/>
      <c r="DF121" s="98"/>
      <c r="DG121" s="98"/>
      <c r="DH121" s="98"/>
      <c r="DI121" s="98"/>
      <c r="DJ121" s="98"/>
      <c r="DK121" s="98"/>
      <c r="DL121" s="98"/>
      <c r="DM121" s="98"/>
      <c r="DN121" s="98"/>
      <c r="DO121" s="98"/>
      <c r="DP121" s="98" t="str">
        <f t="shared" si="35"/>
        <v/>
      </c>
      <c r="DQ121" s="361" t="str">
        <f t="shared" si="59"/>
        <v/>
      </c>
      <c r="DR121" s="361" t="str">
        <f t="shared" si="60"/>
        <v/>
      </c>
      <c r="DS121" s="361" t="str">
        <f t="shared" si="61"/>
        <v/>
      </c>
    </row>
    <row r="122" spans="1:123" hidden="1" x14ac:dyDescent="0.15">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c r="W122" s="361"/>
      <c r="X122" s="361"/>
      <c r="Y122" s="361"/>
      <c r="Z122" s="361"/>
      <c r="AA122" s="361"/>
      <c r="AB122" s="361"/>
      <c r="AC122" s="361"/>
      <c r="AD122" s="361"/>
      <c r="AE122" s="361"/>
      <c r="AF122" s="361"/>
      <c r="AG122" s="361"/>
      <c r="AH122" s="361"/>
      <c r="AI122" s="361"/>
      <c r="AJ122" s="361"/>
      <c r="AK122" s="361"/>
      <c r="AL122" s="361"/>
      <c r="AM122" s="361"/>
      <c r="AN122" s="361"/>
      <c r="AO122" s="361"/>
      <c r="AP122" s="361"/>
      <c r="AQ122" s="97"/>
      <c r="AR122" s="97"/>
      <c r="AS122" s="97"/>
      <c r="AT122" s="97"/>
      <c r="CJ122" s="405" t="s">
        <v>859</v>
      </c>
      <c r="CK122" s="41"/>
      <c r="CL122" s="41"/>
      <c r="CM122" s="41" t="str">
        <f t="shared" si="42"/>
        <v/>
      </c>
      <c r="CN122" s="383" t="s">
        <v>615</v>
      </c>
      <c r="CO122" s="308" t="str">
        <f t="shared" si="56"/>
        <v/>
      </c>
      <c r="CP122" s="308" t="str">
        <f t="shared" si="57"/>
        <v/>
      </c>
      <c r="CQ122" s="308" t="str">
        <f t="shared" si="58"/>
        <v/>
      </c>
      <c r="CR122" s="98" t="str">
        <f t="shared" si="67"/>
        <v/>
      </c>
      <c r="CS122" s="98" t="str">
        <f t="shared" si="68"/>
        <v/>
      </c>
      <c r="CT122" s="98" t="str">
        <f t="shared" si="69"/>
        <v/>
      </c>
      <c r="CU122" s="98" t="str">
        <f t="shared" si="70"/>
        <v/>
      </c>
      <c r="CV122" s="98" t="str">
        <f t="shared" si="70"/>
        <v/>
      </c>
      <c r="CW122" s="98" t="str">
        <f t="shared" si="70"/>
        <v/>
      </c>
      <c r="CX122" s="98" t="str">
        <f t="shared" si="70"/>
        <v/>
      </c>
      <c r="CY122" s="98" t="str">
        <f t="shared" si="70"/>
        <v/>
      </c>
      <c r="CZ122" s="98" t="str">
        <f t="shared" si="70"/>
        <v/>
      </c>
      <c r="DA122" s="98" t="str">
        <f t="shared" si="70"/>
        <v/>
      </c>
      <c r="DB122" s="98" t="str">
        <f t="shared" si="70"/>
        <v/>
      </c>
      <c r="DC122" s="98" t="str">
        <f t="shared" si="70"/>
        <v/>
      </c>
      <c r="DD122" s="98"/>
      <c r="DE122" s="98"/>
      <c r="DF122" s="98"/>
      <c r="DG122" s="98"/>
      <c r="DH122" s="98"/>
      <c r="DI122" s="98"/>
      <c r="DJ122" s="98"/>
      <c r="DK122" s="98"/>
      <c r="DL122" s="98"/>
      <c r="DM122" s="98"/>
      <c r="DN122" s="98"/>
      <c r="DO122" s="98"/>
      <c r="DP122" s="98" t="str">
        <f t="shared" si="35"/>
        <v/>
      </c>
      <c r="DQ122" s="361" t="str">
        <f t="shared" si="59"/>
        <v/>
      </c>
      <c r="DR122" s="361" t="str">
        <f t="shared" si="60"/>
        <v/>
      </c>
      <c r="DS122" s="361" t="str">
        <f t="shared" si="61"/>
        <v/>
      </c>
    </row>
    <row r="123" spans="1:123" hidden="1" x14ac:dyDescent="0.15">
      <c r="A123" s="361"/>
      <c r="B123" s="361"/>
      <c r="C123" s="361"/>
      <c r="D123" s="361"/>
      <c r="E123" s="361"/>
      <c r="F123" s="361"/>
      <c r="G123" s="361"/>
      <c r="H123" s="361"/>
      <c r="I123" s="361"/>
      <c r="J123" s="361"/>
      <c r="K123" s="361"/>
      <c r="L123" s="361"/>
      <c r="M123" s="361"/>
      <c r="N123" s="361"/>
      <c r="O123" s="361"/>
      <c r="P123" s="361"/>
      <c r="Q123" s="361"/>
      <c r="R123" s="361"/>
      <c r="S123" s="361"/>
      <c r="T123" s="361"/>
      <c r="U123" s="361"/>
      <c r="V123" s="361"/>
      <c r="W123" s="361"/>
      <c r="X123" s="361"/>
      <c r="Y123" s="361"/>
      <c r="Z123" s="361"/>
      <c r="AA123" s="361"/>
      <c r="AB123" s="361"/>
      <c r="AC123" s="361"/>
      <c r="AD123" s="361"/>
      <c r="AE123" s="361"/>
      <c r="AF123" s="361"/>
      <c r="AG123" s="361"/>
      <c r="AH123" s="361"/>
      <c r="AI123" s="361"/>
      <c r="AJ123" s="361"/>
      <c r="AK123" s="361"/>
      <c r="AL123" s="361"/>
      <c r="AM123" s="361"/>
      <c r="AN123" s="361"/>
      <c r="AO123" s="361"/>
      <c r="AP123" s="361"/>
      <c r="AQ123" s="97"/>
      <c r="AR123" s="97"/>
      <c r="AS123" s="97"/>
      <c r="AT123" s="97"/>
      <c r="CJ123" s="405" t="s">
        <v>867</v>
      </c>
      <c r="CK123" s="11"/>
      <c r="CL123" s="11"/>
      <c r="CM123" s="41" t="str">
        <f t="shared" si="42"/>
        <v/>
      </c>
      <c r="CN123" s="383" t="s">
        <v>594</v>
      </c>
      <c r="CO123" s="308" t="str">
        <f t="shared" si="56"/>
        <v/>
      </c>
      <c r="CP123" s="308" t="str">
        <f t="shared" si="57"/>
        <v/>
      </c>
      <c r="CQ123" s="308" t="str">
        <f t="shared" si="58"/>
        <v/>
      </c>
      <c r="CR123" s="98" t="str">
        <f t="shared" si="67"/>
        <v/>
      </c>
      <c r="CS123" s="98" t="str">
        <f t="shared" si="68"/>
        <v/>
      </c>
      <c r="CT123" s="98" t="str">
        <f t="shared" si="69"/>
        <v/>
      </c>
      <c r="CU123" s="98" t="str">
        <f t="shared" si="70"/>
        <v/>
      </c>
      <c r="CV123" s="98" t="str">
        <f t="shared" si="70"/>
        <v/>
      </c>
      <c r="CW123" s="98" t="str">
        <f t="shared" si="70"/>
        <v/>
      </c>
      <c r="CX123" s="98" t="str">
        <f t="shared" si="70"/>
        <v/>
      </c>
      <c r="CY123" s="98" t="str">
        <f t="shared" si="70"/>
        <v/>
      </c>
      <c r="CZ123" s="98" t="str">
        <f t="shared" si="70"/>
        <v/>
      </c>
      <c r="DA123" s="98" t="str">
        <f t="shared" si="70"/>
        <v/>
      </c>
      <c r="DB123" s="98" t="str">
        <f t="shared" si="70"/>
        <v/>
      </c>
      <c r="DC123" s="98" t="str">
        <f t="shared" si="70"/>
        <v/>
      </c>
      <c r="DD123" s="98"/>
      <c r="DE123" s="98"/>
      <c r="DF123" s="98"/>
      <c r="DG123" s="98"/>
      <c r="DH123" s="98"/>
      <c r="DI123" s="98"/>
      <c r="DJ123" s="98"/>
      <c r="DK123" s="98"/>
      <c r="DL123" s="98"/>
      <c r="DM123" s="98"/>
      <c r="DN123" s="98"/>
      <c r="DO123" s="98"/>
      <c r="DP123" s="98" t="str">
        <f t="shared" si="35"/>
        <v/>
      </c>
      <c r="DQ123" s="361" t="str">
        <f t="shared" si="59"/>
        <v/>
      </c>
      <c r="DR123" s="361" t="str">
        <f t="shared" si="60"/>
        <v/>
      </c>
      <c r="DS123" s="361" t="str">
        <f t="shared" si="61"/>
        <v/>
      </c>
    </row>
    <row r="124" spans="1:123" hidden="1" x14ac:dyDescent="0.15">
      <c r="A124" s="361"/>
      <c r="B124" s="361"/>
      <c r="C124" s="361"/>
      <c r="D124" s="361"/>
      <c r="E124" s="361"/>
      <c r="F124" s="361"/>
      <c r="G124" s="361"/>
      <c r="H124" s="361"/>
      <c r="I124" s="361"/>
      <c r="J124" s="361"/>
      <c r="K124" s="361"/>
      <c r="L124" s="361"/>
      <c r="M124" s="361"/>
      <c r="N124" s="361"/>
      <c r="O124" s="361"/>
      <c r="P124" s="361"/>
      <c r="Q124" s="361"/>
      <c r="R124" s="361"/>
      <c r="S124" s="361"/>
      <c r="T124" s="361"/>
      <c r="U124" s="361"/>
      <c r="V124" s="361"/>
      <c r="W124" s="361"/>
      <c r="X124" s="361"/>
      <c r="Y124" s="361"/>
      <c r="Z124" s="361"/>
      <c r="AA124" s="361"/>
      <c r="AB124" s="361"/>
      <c r="AC124" s="361"/>
      <c r="AD124" s="361"/>
      <c r="AE124" s="361"/>
      <c r="AF124" s="361"/>
      <c r="AG124" s="361"/>
      <c r="AH124" s="361"/>
      <c r="AI124" s="361"/>
      <c r="AJ124" s="361"/>
      <c r="AK124" s="361"/>
      <c r="AL124" s="361"/>
      <c r="AM124" s="361"/>
      <c r="AN124" s="361"/>
      <c r="AO124" s="361"/>
      <c r="AP124" s="361"/>
      <c r="AQ124" s="97"/>
      <c r="AR124" s="97"/>
      <c r="AS124" s="97"/>
      <c r="AT124" s="97"/>
      <c r="CJ124" s="405" t="s">
        <v>868</v>
      </c>
      <c r="CK124" s="11"/>
      <c r="CL124" s="11"/>
      <c r="CM124" s="41" t="str">
        <f t="shared" si="42"/>
        <v/>
      </c>
      <c r="CN124" s="383" t="s">
        <v>517</v>
      </c>
      <c r="CO124" s="308" t="str">
        <f t="shared" si="56"/>
        <v/>
      </c>
      <c r="CP124" s="308" t="str">
        <f t="shared" si="57"/>
        <v/>
      </c>
      <c r="CQ124" s="308" t="str">
        <f t="shared" si="58"/>
        <v/>
      </c>
      <c r="CR124" s="98" t="str">
        <f t="shared" si="67"/>
        <v/>
      </c>
      <c r="CS124" s="98" t="str">
        <f t="shared" si="68"/>
        <v/>
      </c>
      <c r="CT124" s="98" t="str">
        <f t="shared" si="69"/>
        <v/>
      </c>
      <c r="CU124" s="98" t="str">
        <f t="shared" si="70"/>
        <v/>
      </c>
      <c r="CV124" s="98" t="str">
        <f t="shared" si="70"/>
        <v/>
      </c>
      <c r="CW124" s="98" t="str">
        <f t="shared" si="70"/>
        <v/>
      </c>
      <c r="CX124" s="98" t="str">
        <f t="shared" si="70"/>
        <v/>
      </c>
      <c r="CY124" s="98" t="str">
        <f t="shared" si="70"/>
        <v/>
      </c>
      <c r="CZ124" s="98" t="str">
        <f t="shared" si="70"/>
        <v/>
      </c>
      <c r="DA124" s="98" t="str">
        <f t="shared" si="70"/>
        <v/>
      </c>
      <c r="DB124" s="98" t="str">
        <f t="shared" si="70"/>
        <v/>
      </c>
      <c r="DC124" s="98" t="str">
        <f t="shared" si="70"/>
        <v/>
      </c>
      <c r="DD124" s="98"/>
      <c r="DE124" s="98"/>
      <c r="DF124" s="98"/>
      <c r="DG124" s="98"/>
      <c r="DH124" s="98"/>
      <c r="DI124" s="98"/>
      <c r="DJ124" s="98"/>
      <c r="DK124" s="98"/>
      <c r="DL124" s="98"/>
      <c r="DM124" s="98"/>
      <c r="DN124" s="98"/>
      <c r="DO124" s="98"/>
      <c r="DP124" s="98" t="str">
        <f t="shared" si="35"/>
        <v/>
      </c>
      <c r="DQ124" s="361" t="str">
        <f t="shared" si="59"/>
        <v/>
      </c>
      <c r="DR124" s="361" t="str">
        <f t="shared" si="60"/>
        <v/>
      </c>
      <c r="DS124" s="361" t="str">
        <f t="shared" si="61"/>
        <v/>
      </c>
    </row>
    <row r="125" spans="1:123" hidden="1" x14ac:dyDescent="0.15">
      <c r="A125" s="361"/>
      <c r="B125" s="361"/>
      <c r="C125" s="361"/>
      <c r="D125" s="361"/>
      <c r="E125" s="361"/>
      <c r="F125" s="361"/>
      <c r="G125" s="361"/>
      <c r="H125" s="361"/>
      <c r="I125" s="361"/>
      <c r="J125" s="361"/>
      <c r="K125" s="361"/>
      <c r="L125" s="361"/>
      <c r="M125" s="361"/>
      <c r="N125" s="361"/>
      <c r="O125" s="361"/>
      <c r="P125" s="361"/>
      <c r="Q125" s="361"/>
      <c r="R125" s="361"/>
      <c r="S125" s="361"/>
      <c r="T125" s="361"/>
      <c r="U125" s="361"/>
      <c r="V125" s="361"/>
      <c r="W125" s="361"/>
      <c r="X125" s="361"/>
      <c r="Y125" s="361"/>
      <c r="Z125" s="361"/>
      <c r="AA125" s="361"/>
      <c r="AB125" s="361"/>
      <c r="AC125" s="361"/>
      <c r="AD125" s="361"/>
      <c r="AE125" s="361"/>
      <c r="AF125" s="361"/>
      <c r="AG125" s="361"/>
      <c r="AH125" s="361"/>
      <c r="AI125" s="361"/>
      <c r="AJ125" s="361"/>
      <c r="AK125" s="361"/>
      <c r="AL125" s="361"/>
      <c r="AM125" s="361"/>
      <c r="AN125" s="361"/>
      <c r="AO125" s="361"/>
      <c r="AP125" s="361"/>
      <c r="AQ125" s="97"/>
      <c r="AR125" s="97"/>
      <c r="AS125" s="97"/>
      <c r="AT125" s="97"/>
      <c r="CJ125" s="405" t="s">
        <v>869</v>
      </c>
      <c r="CK125" s="11"/>
      <c r="CL125" s="11"/>
      <c r="CM125" s="41" t="str">
        <f t="shared" si="42"/>
        <v/>
      </c>
      <c r="CN125" s="383" t="s">
        <v>595</v>
      </c>
      <c r="CO125" s="308" t="str">
        <f t="shared" si="56"/>
        <v/>
      </c>
      <c r="CP125" s="308" t="str">
        <f t="shared" si="57"/>
        <v/>
      </c>
      <c r="CQ125" s="308" t="str">
        <f t="shared" si="58"/>
        <v/>
      </c>
      <c r="CR125" s="98" t="str">
        <f t="shared" si="67"/>
        <v/>
      </c>
      <c r="CS125" s="98" t="str">
        <f t="shared" si="68"/>
        <v/>
      </c>
      <c r="CT125" s="98" t="str">
        <f t="shared" si="69"/>
        <v/>
      </c>
      <c r="CU125" s="98" t="str">
        <f t="shared" si="70"/>
        <v/>
      </c>
      <c r="CV125" s="98" t="str">
        <f t="shared" si="70"/>
        <v/>
      </c>
      <c r="CW125" s="98" t="str">
        <f t="shared" si="70"/>
        <v/>
      </c>
      <c r="CX125" s="98" t="str">
        <f t="shared" si="70"/>
        <v/>
      </c>
      <c r="CY125" s="98" t="str">
        <f t="shared" si="70"/>
        <v/>
      </c>
      <c r="CZ125" s="98" t="str">
        <f t="shared" si="70"/>
        <v/>
      </c>
      <c r="DA125" s="98" t="str">
        <f t="shared" si="70"/>
        <v/>
      </c>
      <c r="DB125" s="98" t="str">
        <f t="shared" si="70"/>
        <v/>
      </c>
      <c r="DC125" s="98" t="str">
        <f t="shared" si="70"/>
        <v/>
      </c>
      <c r="DD125" s="98"/>
      <c r="DE125" s="98"/>
      <c r="DF125" s="98"/>
      <c r="DG125" s="98"/>
      <c r="DH125" s="98"/>
      <c r="DI125" s="98"/>
      <c r="DJ125" s="98"/>
      <c r="DK125" s="98"/>
      <c r="DL125" s="98"/>
      <c r="DM125" s="98"/>
      <c r="DN125" s="98"/>
      <c r="DO125" s="98"/>
      <c r="DP125" s="98" t="str">
        <f t="shared" si="35"/>
        <v/>
      </c>
      <c r="DQ125" s="361" t="str">
        <f t="shared" si="59"/>
        <v/>
      </c>
      <c r="DR125" s="361" t="str">
        <f t="shared" si="60"/>
        <v/>
      </c>
      <c r="DS125" s="361" t="str">
        <f t="shared" si="61"/>
        <v/>
      </c>
    </row>
    <row r="126" spans="1:123" hidden="1" x14ac:dyDescent="0.15">
      <c r="A126" s="361"/>
      <c r="B126" s="361"/>
      <c r="C126" s="361"/>
      <c r="D126" s="361"/>
      <c r="E126" s="361"/>
      <c r="F126" s="361"/>
      <c r="G126" s="361"/>
      <c r="H126" s="361"/>
      <c r="I126" s="361"/>
      <c r="J126" s="361"/>
      <c r="K126" s="361"/>
      <c r="L126" s="361"/>
      <c r="M126" s="361"/>
      <c r="N126" s="361"/>
      <c r="O126" s="361"/>
      <c r="P126" s="361"/>
      <c r="Q126" s="361"/>
      <c r="R126" s="361"/>
      <c r="S126" s="361"/>
      <c r="T126" s="361"/>
      <c r="U126" s="361"/>
      <c r="V126" s="361"/>
      <c r="W126" s="361"/>
      <c r="X126" s="361"/>
      <c r="Y126" s="361"/>
      <c r="Z126" s="361"/>
      <c r="AA126" s="361"/>
      <c r="AB126" s="361"/>
      <c r="AC126" s="361"/>
      <c r="AD126" s="361"/>
      <c r="AE126" s="361"/>
      <c r="AF126" s="361"/>
      <c r="AG126" s="361"/>
      <c r="AH126" s="361"/>
      <c r="AI126" s="361"/>
      <c r="AJ126" s="361"/>
      <c r="AK126" s="361"/>
      <c r="AL126" s="361"/>
      <c r="AM126" s="361"/>
      <c r="AN126" s="361"/>
      <c r="AO126" s="361"/>
      <c r="AP126" s="361"/>
      <c r="AQ126" s="97"/>
      <c r="AR126" s="97"/>
      <c r="AS126" s="97"/>
      <c r="AT126" s="97"/>
      <c r="CJ126" s="405" t="s">
        <v>860</v>
      </c>
      <c r="CK126" s="11"/>
      <c r="CL126" s="11"/>
      <c r="CM126" s="41" t="str">
        <f t="shared" si="42"/>
        <v/>
      </c>
      <c r="CN126" s="383" t="s">
        <v>620</v>
      </c>
      <c r="CO126" s="308" t="str">
        <f t="shared" si="56"/>
        <v/>
      </c>
      <c r="CP126" s="308" t="str">
        <f t="shared" si="57"/>
        <v/>
      </c>
      <c r="CQ126" s="308" t="str">
        <f t="shared" si="58"/>
        <v/>
      </c>
      <c r="CR126" s="98" t="str">
        <f t="shared" si="67"/>
        <v/>
      </c>
      <c r="CS126" s="98" t="str">
        <f t="shared" si="68"/>
        <v/>
      </c>
      <c r="CT126" s="98" t="str">
        <f t="shared" si="69"/>
        <v/>
      </c>
      <c r="CU126" s="98" t="str">
        <f t="shared" si="70"/>
        <v/>
      </c>
      <c r="CV126" s="98" t="str">
        <f t="shared" si="70"/>
        <v/>
      </c>
      <c r="CW126" s="98" t="str">
        <f t="shared" si="70"/>
        <v/>
      </c>
      <c r="CX126" s="98" t="str">
        <f t="shared" si="70"/>
        <v/>
      </c>
      <c r="CY126" s="98" t="str">
        <f t="shared" si="70"/>
        <v/>
      </c>
      <c r="CZ126" s="98" t="str">
        <f t="shared" si="70"/>
        <v/>
      </c>
      <c r="DA126" s="98" t="str">
        <f t="shared" si="70"/>
        <v/>
      </c>
      <c r="DB126" s="98" t="str">
        <f t="shared" si="70"/>
        <v/>
      </c>
      <c r="DC126" s="98" t="str">
        <f t="shared" si="70"/>
        <v/>
      </c>
      <c r="DD126" s="98"/>
      <c r="DE126" s="98"/>
      <c r="DF126" s="98"/>
      <c r="DG126" s="98"/>
      <c r="DH126" s="98"/>
      <c r="DI126" s="98"/>
      <c r="DJ126" s="98"/>
      <c r="DK126" s="98"/>
      <c r="DL126" s="98"/>
      <c r="DM126" s="98"/>
      <c r="DN126" s="98"/>
      <c r="DO126" s="98"/>
      <c r="DP126" s="98" t="str">
        <f t="shared" si="35"/>
        <v/>
      </c>
      <c r="DQ126" s="361" t="str">
        <f t="shared" si="59"/>
        <v/>
      </c>
      <c r="DR126" s="361" t="str">
        <f t="shared" si="60"/>
        <v/>
      </c>
      <c r="DS126" s="361" t="str">
        <f t="shared" si="61"/>
        <v/>
      </c>
    </row>
    <row r="127" spans="1:123" hidden="1" x14ac:dyDescent="0.15">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c r="W127" s="361"/>
      <c r="X127" s="361"/>
      <c r="Y127" s="361"/>
      <c r="Z127" s="361"/>
      <c r="AA127" s="361"/>
      <c r="AB127" s="361"/>
      <c r="AC127" s="361"/>
      <c r="AD127" s="361"/>
      <c r="AE127" s="361"/>
      <c r="AF127" s="361"/>
      <c r="AG127" s="361"/>
      <c r="AH127" s="361"/>
      <c r="AI127" s="361"/>
      <c r="AJ127" s="361"/>
      <c r="AK127" s="361"/>
      <c r="AL127" s="361"/>
      <c r="AM127" s="361"/>
      <c r="AN127" s="361"/>
      <c r="AO127" s="361"/>
      <c r="AP127" s="361"/>
      <c r="AQ127" s="97"/>
      <c r="AR127" s="97"/>
      <c r="AS127" s="97"/>
      <c r="AT127" s="97"/>
      <c r="CJ127" s="405" t="s">
        <v>861</v>
      </c>
      <c r="CK127" s="11"/>
      <c r="CL127" s="11"/>
      <c r="CM127" s="41" t="str">
        <f t="shared" si="42"/>
        <v/>
      </c>
      <c r="CN127" s="383" t="s">
        <v>617</v>
      </c>
      <c r="CO127" s="308" t="str">
        <f t="shared" si="56"/>
        <v/>
      </c>
      <c r="CP127" s="308" t="str">
        <f t="shared" si="57"/>
        <v/>
      </c>
      <c r="CQ127" s="308" t="str">
        <f t="shared" si="58"/>
        <v/>
      </c>
      <c r="CR127" s="98" t="str">
        <f t="shared" si="67"/>
        <v/>
      </c>
      <c r="CS127" s="98" t="str">
        <f t="shared" si="68"/>
        <v/>
      </c>
      <c r="CT127" s="98" t="str">
        <f t="shared" si="69"/>
        <v/>
      </c>
      <c r="CU127" s="98" t="str">
        <f t="shared" si="70"/>
        <v/>
      </c>
      <c r="CV127" s="98" t="str">
        <f t="shared" si="70"/>
        <v/>
      </c>
      <c r="CW127" s="98" t="str">
        <f t="shared" si="70"/>
        <v/>
      </c>
      <c r="CX127" s="98" t="str">
        <f t="shared" si="70"/>
        <v/>
      </c>
      <c r="CY127" s="98" t="str">
        <f t="shared" si="70"/>
        <v/>
      </c>
      <c r="CZ127" s="98" t="str">
        <f t="shared" si="70"/>
        <v/>
      </c>
      <c r="DA127" s="98" t="str">
        <f t="shared" si="70"/>
        <v/>
      </c>
      <c r="DB127" s="98" t="str">
        <f t="shared" si="70"/>
        <v/>
      </c>
      <c r="DC127" s="98" t="str">
        <f t="shared" si="70"/>
        <v/>
      </c>
      <c r="DD127" s="98"/>
      <c r="DE127" s="98"/>
      <c r="DF127" s="98"/>
      <c r="DG127" s="98"/>
      <c r="DH127" s="98"/>
      <c r="DI127" s="98"/>
      <c r="DJ127" s="98"/>
      <c r="DK127" s="98"/>
      <c r="DL127" s="98"/>
      <c r="DM127" s="98"/>
      <c r="DN127" s="98"/>
      <c r="DO127" s="98"/>
      <c r="DP127" s="98" t="str">
        <f t="shared" si="35"/>
        <v/>
      </c>
      <c r="DQ127" s="361" t="str">
        <f t="shared" si="59"/>
        <v/>
      </c>
      <c r="DR127" s="361" t="str">
        <f t="shared" si="60"/>
        <v/>
      </c>
      <c r="DS127" s="361" t="str">
        <f t="shared" si="61"/>
        <v/>
      </c>
    </row>
    <row r="128" spans="1:123" hidden="1" x14ac:dyDescent="0.15">
      <c r="A128" s="361"/>
      <c r="B128" s="11"/>
      <c r="C128" s="361"/>
      <c r="D128" s="361"/>
      <c r="E128" s="361"/>
      <c r="F128" s="361"/>
      <c r="G128" s="361"/>
      <c r="H128" s="361"/>
      <c r="I128" s="361"/>
      <c r="J128" s="361"/>
      <c r="K128" s="361"/>
      <c r="L128" s="361"/>
      <c r="M128" s="361"/>
      <c r="N128" s="361"/>
      <c r="O128" s="361"/>
      <c r="P128" s="361"/>
      <c r="Q128" s="361"/>
      <c r="R128" s="361"/>
      <c r="S128" s="361"/>
      <c r="T128" s="361"/>
      <c r="U128" s="361"/>
      <c r="V128" s="361"/>
      <c r="W128" s="361"/>
      <c r="X128" s="361"/>
      <c r="Y128" s="361"/>
      <c r="Z128" s="361"/>
      <c r="AA128" s="361"/>
      <c r="AB128" s="361"/>
      <c r="AC128" s="361"/>
      <c r="AD128" s="361"/>
      <c r="AE128" s="361"/>
      <c r="AF128" s="361"/>
      <c r="AG128" s="361"/>
      <c r="AH128" s="361"/>
      <c r="AI128" s="361"/>
      <c r="AJ128" s="361"/>
      <c r="AK128" s="361"/>
      <c r="AL128" s="361"/>
      <c r="AM128" s="361"/>
      <c r="AN128" s="361"/>
      <c r="AO128" s="361"/>
      <c r="AP128" s="361"/>
      <c r="AQ128" s="97"/>
      <c r="AR128" s="97"/>
      <c r="AS128" s="97"/>
      <c r="AT128" s="97"/>
      <c r="CJ128" s="405" t="s">
        <v>862</v>
      </c>
      <c r="CK128" s="11"/>
      <c r="CL128" s="11"/>
      <c r="CM128" s="41" t="str">
        <f t="shared" si="42"/>
        <v/>
      </c>
      <c r="CN128" s="383" t="s">
        <v>614</v>
      </c>
      <c r="CO128" s="308" t="str">
        <f t="shared" si="56"/>
        <v/>
      </c>
      <c r="CP128" s="308" t="str">
        <f t="shared" si="57"/>
        <v/>
      </c>
      <c r="CQ128" s="308" t="str">
        <f t="shared" si="58"/>
        <v/>
      </c>
      <c r="CR128" s="98" t="str">
        <f t="shared" si="67"/>
        <v/>
      </c>
      <c r="CS128" s="98" t="str">
        <f t="shared" si="68"/>
        <v/>
      </c>
      <c r="CT128" s="98" t="str">
        <f t="shared" si="69"/>
        <v/>
      </c>
      <c r="CU128" s="98" t="str">
        <f t="shared" si="70"/>
        <v/>
      </c>
      <c r="CV128" s="98" t="str">
        <f t="shared" si="70"/>
        <v/>
      </c>
      <c r="CW128" s="98" t="str">
        <f t="shared" si="70"/>
        <v/>
      </c>
      <c r="CX128" s="98" t="str">
        <f t="shared" si="70"/>
        <v/>
      </c>
      <c r="CY128" s="98" t="str">
        <f t="shared" si="70"/>
        <v/>
      </c>
      <c r="CZ128" s="98" t="str">
        <f t="shared" si="70"/>
        <v/>
      </c>
      <c r="DA128" s="98" t="str">
        <f t="shared" si="70"/>
        <v/>
      </c>
      <c r="DB128" s="98" t="str">
        <f t="shared" si="70"/>
        <v/>
      </c>
      <c r="DC128" s="98" t="str">
        <f t="shared" si="70"/>
        <v/>
      </c>
      <c r="DD128" s="98"/>
      <c r="DE128" s="98"/>
      <c r="DF128" s="98"/>
      <c r="DG128" s="98"/>
      <c r="DH128" s="98"/>
      <c r="DI128" s="98"/>
      <c r="DJ128" s="98"/>
      <c r="DK128" s="98"/>
      <c r="DL128" s="98"/>
      <c r="DM128" s="98"/>
      <c r="DN128" s="98"/>
      <c r="DO128" s="98"/>
      <c r="DP128" s="98" t="str">
        <f t="shared" si="35"/>
        <v/>
      </c>
      <c r="DQ128" s="361" t="str">
        <f t="shared" si="59"/>
        <v/>
      </c>
      <c r="DR128" s="361" t="str">
        <f t="shared" si="60"/>
        <v/>
      </c>
      <c r="DS128" s="361" t="str">
        <f t="shared" si="61"/>
        <v/>
      </c>
    </row>
    <row r="129" spans="1:123" hidden="1" x14ac:dyDescent="0.15">
      <c r="A129" s="361"/>
      <c r="B129" s="11"/>
      <c r="C129" s="361"/>
      <c r="D129" s="361"/>
      <c r="E129" s="361"/>
      <c r="F129" s="361"/>
      <c r="G129" s="361"/>
      <c r="H129" s="361"/>
      <c r="I129" s="361"/>
      <c r="J129" s="361"/>
      <c r="K129" s="361"/>
      <c r="L129" s="361"/>
      <c r="M129" s="361"/>
      <c r="N129" s="361"/>
      <c r="O129" s="361"/>
      <c r="P129" s="361"/>
      <c r="Q129" s="361"/>
      <c r="R129" s="95"/>
      <c r="S129" s="95"/>
      <c r="T129" s="361"/>
      <c r="U129" s="361"/>
      <c r="V129" s="361"/>
      <c r="W129" s="361"/>
      <c r="X129" s="361"/>
      <c r="Y129" s="361"/>
      <c r="Z129" s="361"/>
      <c r="AA129" s="361"/>
      <c r="AB129" s="361"/>
      <c r="AC129" s="361"/>
      <c r="AD129" s="361"/>
      <c r="AE129" s="361"/>
      <c r="AF129" s="361"/>
      <c r="AG129" s="361"/>
      <c r="AH129" s="361"/>
      <c r="AI129" s="361"/>
      <c r="AJ129" s="361"/>
      <c r="AK129" s="361"/>
      <c r="AL129" s="361"/>
      <c r="AM129" s="361"/>
      <c r="AN129" s="361"/>
      <c r="AO129" s="361"/>
      <c r="AP129" s="361"/>
      <c r="AQ129" s="97"/>
      <c r="AR129" s="97"/>
      <c r="AS129" s="97"/>
      <c r="AT129" s="97"/>
      <c r="CJ129" s="405" t="s">
        <v>870</v>
      </c>
      <c r="CK129" s="11"/>
      <c r="CL129" s="11"/>
      <c r="CM129" s="41" t="str">
        <f t="shared" si="42"/>
        <v/>
      </c>
      <c r="CN129" s="383" t="s">
        <v>641</v>
      </c>
      <c r="CO129" s="308" t="str">
        <f t="shared" si="56"/>
        <v/>
      </c>
      <c r="CP129" s="308" t="str">
        <f t="shared" si="57"/>
        <v/>
      </c>
      <c r="CQ129" s="308" t="str">
        <f t="shared" si="58"/>
        <v/>
      </c>
      <c r="CR129" s="98" t="str">
        <f t="shared" si="67"/>
        <v/>
      </c>
      <c r="CS129" s="98" t="str">
        <f t="shared" si="68"/>
        <v/>
      </c>
      <c r="CT129" s="98" t="str">
        <f t="shared" si="69"/>
        <v/>
      </c>
      <c r="CU129" s="98" t="str">
        <f t="shared" si="70"/>
        <v/>
      </c>
      <c r="CV129" s="98" t="str">
        <f t="shared" si="70"/>
        <v/>
      </c>
      <c r="CW129" s="98" t="str">
        <f t="shared" si="70"/>
        <v/>
      </c>
      <c r="CX129" s="98" t="str">
        <f t="shared" si="70"/>
        <v/>
      </c>
      <c r="CY129" s="98" t="str">
        <f t="shared" si="70"/>
        <v/>
      </c>
      <c r="CZ129" s="98" t="str">
        <f t="shared" si="70"/>
        <v/>
      </c>
      <c r="DA129" s="98" t="str">
        <f t="shared" si="70"/>
        <v/>
      </c>
      <c r="DB129" s="98" t="str">
        <f t="shared" si="70"/>
        <v/>
      </c>
      <c r="DC129" s="98" t="str">
        <f t="shared" si="70"/>
        <v/>
      </c>
      <c r="DD129" s="98"/>
      <c r="DE129" s="98"/>
      <c r="DF129" s="98"/>
      <c r="DG129" s="98"/>
      <c r="DH129" s="98"/>
      <c r="DI129" s="98"/>
      <c r="DJ129" s="98"/>
      <c r="DK129" s="98"/>
      <c r="DL129" s="98"/>
      <c r="DM129" s="98"/>
      <c r="DN129" s="98"/>
      <c r="DO129" s="98"/>
      <c r="DP129" s="98" t="str">
        <f t="shared" si="35"/>
        <v/>
      </c>
      <c r="DQ129" s="361" t="str">
        <f t="shared" si="59"/>
        <v/>
      </c>
      <c r="DR129" s="361" t="str">
        <f t="shared" si="60"/>
        <v/>
      </c>
      <c r="DS129" s="361" t="str">
        <f t="shared" si="61"/>
        <v/>
      </c>
    </row>
    <row r="130" spans="1:123" hidden="1" x14ac:dyDescent="0.15">
      <c r="A130" s="361"/>
      <c r="B130" s="11"/>
      <c r="C130" s="11"/>
      <c r="D130" s="11"/>
      <c r="E130" s="11"/>
      <c r="F130" s="11"/>
      <c r="G130" s="11"/>
      <c r="H130" s="11"/>
      <c r="I130" s="11"/>
      <c r="J130" s="11"/>
      <c r="K130" s="11"/>
      <c r="L130" s="11"/>
      <c r="M130" s="11"/>
      <c r="N130" s="11"/>
      <c r="O130" s="11"/>
      <c r="P130" s="361"/>
      <c r="Q130" s="361"/>
      <c r="R130" s="95"/>
      <c r="S130" s="95"/>
      <c r="T130" s="361"/>
      <c r="U130" s="361"/>
      <c r="V130" s="361"/>
      <c r="W130" s="361"/>
      <c r="X130" s="361"/>
      <c r="Y130" s="361"/>
      <c r="Z130" s="361"/>
      <c r="AA130" s="361"/>
      <c r="AB130" s="361"/>
      <c r="AC130" s="361"/>
      <c r="AD130" s="361"/>
      <c r="AE130" s="361"/>
      <c r="AF130" s="361"/>
      <c r="AG130" s="361"/>
      <c r="AH130" s="361"/>
      <c r="AI130" s="361"/>
      <c r="AJ130" s="361"/>
      <c r="AK130" s="361"/>
      <c r="AL130" s="361"/>
      <c r="AM130" s="361"/>
      <c r="AN130" s="361"/>
      <c r="AO130" s="361"/>
      <c r="AP130" s="361"/>
      <c r="AQ130" s="97"/>
      <c r="AR130" s="97"/>
      <c r="AS130" s="97"/>
      <c r="AT130" s="97"/>
      <c r="CJ130" s="405" t="s">
        <v>871</v>
      </c>
      <c r="CK130" s="11"/>
      <c r="CL130" s="11"/>
      <c r="CM130" s="41" t="str">
        <f t="shared" si="42"/>
        <v/>
      </c>
      <c r="CN130" s="383" t="s">
        <v>640</v>
      </c>
      <c r="CO130" s="308" t="str">
        <f t="shared" si="56"/>
        <v/>
      </c>
      <c r="CP130" s="308" t="str">
        <f t="shared" si="57"/>
        <v/>
      </c>
      <c r="CQ130" s="308" t="str">
        <f t="shared" si="58"/>
        <v/>
      </c>
      <c r="CR130" s="98" t="str">
        <f t="shared" si="67"/>
        <v/>
      </c>
      <c r="CS130" s="98" t="str">
        <f t="shared" si="68"/>
        <v/>
      </c>
      <c r="CT130" s="98" t="str">
        <f t="shared" si="69"/>
        <v/>
      </c>
      <c r="CU130" s="98" t="str">
        <f t="shared" si="70"/>
        <v/>
      </c>
      <c r="CV130" s="98" t="str">
        <f t="shared" si="70"/>
        <v/>
      </c>
      <c r="CW130" s="98" t="str">
        <f t="shared" si="70"/>
        <v/>
      </c>
      <c r="CX130" s="98" t="str">
        <f t="shared" si="70"/>
        <v/>
      </c>
      <c r="CY130" s="98" t="str">
        <f t="shared" si="70"/>
        <v/>
      </c>
      <c r="CZ130" s="98" t="str">
        <f t="shared" si="70"/>
        <v/>
      </c>
      <c r="DA130" s="98" t="str">
        <f t="shared" si="70"/>
        <v/>
      </c>
      <c r="DB130" s="98" t="str">
        <f t="shared" si="70"/>
        <v/>
      </c>
      <c r="DC130" s="98" t="str">
        <f t="shared" si="70"/>
        <v/>
      </c>
      <c r="DD130" s="98"/>
      <c r="DE130" s="98"/>
      <c r="DF130" s="98"/>
      <c r="DG130" s="98"/>
      <c r="DH130" s="98"/>
      <c r="DI130" s="98"/>
      <c r="DJ130" s="98"/>
      <c r="DK130" s="98"/>
      <c r="DL130" s="98"/>
      <c r="DM130" s="98"/>
      <c r="DN130" s="98"/>
      <c r="DO130" s="98"/>
      <c r="DP130" s="98" t="str">
        <f t="shared" si="35"/>
        <v/>
      </c>
      <c r="DQ130" s="361" t="str">
        <f t="shared" si="59"/>
        <v/>
      </c>
      <c r="DR130" s="361" t="str">
        <f t="shared" si="60"/>
        <v/>
      </c>
      <c r="DS130" s="361" t="str">
        <f t="shared" si="61"/>
        <v/>
      </c>
    </row>
    <row r="131" spans="1:123" ht="32.25" x14ac:dyDescent="0.15">
      <c r="A131" s="361"/>
      <c r="B131" s="11"/>
      <c r="C131" s="11"/>
      <c r="D131" s="11"/>
      <c r="E131" s="11"/>
      <c r="F131" s="11"/>
      <c r="G131" s="11"/>
      <c r="H131" s="11"/>
      <c r="I131" s="11"/>
      <c r="J131" s="11"/>
      <c r="K131" s="11"/>
      <c r="L131" s="11"/>
      <c r="M131" s="11"/>
      <c r="N131" s="11"/>
      <c r="O131" s="11"/>
      <c r="P131" s="361"/>
      <c r="Q131" s="361"/>
      <c r="R131" s="95"/>
      <c r="S131" s="95"/>
      <c r="T131" s="98"/>
      <c r="U131" s="370"/>
      <c r="V131" s="370"/>
      <c r="W131" s="370"/>
      <c r="X131" s="370"/>
      <c r="Y131" s="370"/>
      <c r="Z131" s="98"/>
      <c r="AA131" s="371"/>
      <c r="AB131" s="371"/>
      <c r="AC131" s="371"/>
      <c r="AD131" s="95"/>
      <c r="AE131" s="371"/>
      <c r="AF131" s="371"/>
      <c r="AG131" s="371"/>
      <c r="AH131" s="371"/>
      <c r="AI131" s="371"/>
      <c r="AJ131" s="95"/>
      <c r="AK131" s="371"/>
      <c r="AL131" s="371"/>
      <c r="AM131" s="371"/>
      <c r="AN131" s="371"/>
      <c r="AO131" s="371"/>
      <c r="AP131" s="372"/>
      <c r="AQ131" s="97"/>
      <c r="AR131" s="97"/>
      <c r="AS131" s="97"/>
      <c r="AT131" s="97"/>
      <c r="CJ131" s="405" t="s">
        <v>872</v>
      </c>
      <c r="CK131" s="11"/>
      <c r="CL131" s="11"/>
      <c r="CM131" s="41" t="str">
        <f t="shared" si="42"/>
        <v/>
      </c>
      <c r="CN131" s="383" t="s">
        <v>639</v>
      </c>
      <c r="CO131" s="308" t="str">
        <f t="shared" si="56"/>
        <v/>
      </c>
      <c r="CP131" s="308" t="str">
        <f t="shared" si="57"/>
        <v/>
      </c>
      <c r="CQ131" s="308" t="str">
        <f t="shared" si="58"/>
        <v/>
      </c>
      <c r="CR131" s="98" t="str">
        <f t="shared" si="67"/>
        <v/>
      </c>
      <c r="CS131" s="98" t="str">
        <f t="shared" si="68"/>
        <v/>
      </c>
      <c r="CT131" s="98" t="str">
        <f t="shared" si="69"/>
        <v/>
      </c>
      <c r="CU131" s="98" t="str">
        <f t="shared" si="70"/>
        <v/>
      </c>
      <c r="CV131" s="98" t="str">
        <f t="shared" si="70"/>
        <v/>
      </c>
      <c r="CW131" s="98" t="str">
        <f t="shared" si="70"/>
        <v/>
      </c>
      <c r="CX131" s="98" t="str">
        <f t="shared" si="70"/>
        <v/>
      </c>
      <c r="CY131" s="98" t="str">
        <f t="shared" si="70"/>
        <v/>
      </c>
      <c r="CZ131" s="98" t="str">
        <f t="shared" si="70"/>
        <v/>
      </c>
      <c r="DA131" s="98" t="str">
        <f t="shared" si="70"/>
        <v/>
      </c>
      <c r="DB131" s="98" t="str">
        <f t="shared" si="70"/>
        <v/>
      </c>
      <c r="DC131" s="98" t="str">
        <f t="shared" si="70"/>
        <v/>
      </c>
      <c r="DD131" s="98"/>
      <c r="DE131" s="98"/>
      <c r="DF131" s="98"/>
      <c r="DG131" s="98"/>
      <c r="DH131" s="98"/>
      <c r="DI131" s="98"/>
      <c r="DJ131" s="98"/>
      <c r="DK131" s="98"/>
      <c r="DL131" s="98"/>
      <c r="DM131" s="98"/>
      <c r="DN131" s="98"/>
      <c r="DO131" s="98"/>
      <c r="DP131" s="98" t="str">
        <f t="shared" si="35"/>
        <v/>
      </c>
      <c r="DQ131" s="361" t="str">
        <f t="shared" si="59"/>
        <v/>
      </c>
      <c r="DR131" s="361" t="str">
        <f t="shared" si="60"/>
        <v/>
      </c>
      <c r="DS131" s="361" t="str">
        <f t="shared" si="61"/>
        <v/>
      </c>
    </row>
    <row r="132" spans="1:123" ht="32.25" x14ac:dyDescent="0.15">
      <c r="A132" s="361"/>
      <c r="B132" s="11"/>
      <c r="C132" s="11"/>
      <c r="D132" s="11"/>
      <c r="E132" s="11"/>
      <c r="F132" s="11"/>
      <c r="G132" s="11"/>
      <c r="H132" s="11"/>
      <c r="I132" s="11"/>
      <c r="J132" s="11"/>
      <c r="K132" s="11"/>
      <c r="L132" s="41"/>
      <c r="M132" s="41"/>
      <c r="N132" s="362"/>
      <c r="O132" s="308"/>
      <c r="P132" s="373"/>
      <c r="Q132" s="373"/>
      <c r="R132" s="95"/>
      <c r="S132" s="95"/>
      <c r="T132" s="98"/>
      <c r="U132" s="370"/>
      <c r="V132" s="370"/>
      <c r="W132" s="370"/>
      <c r="X132" s="370"/>
      <c r="Y132" s="370"/>
      <c r="Z132" s="98"/>
      <c r="AA132" s="371"/>
      <c r="AB132" s="371"/>
      <c r="AC132" s="371"/>
      <c r="AD132" s="95"/>
      <c r="AE132" s="371"/>
      <c r="AF132" s="371"/>
      <c r="AG132" s="371"/>
      <c r="AH132" s="371"/>
      <c r="AI132" s="371"/>
      <c r="AJ132" s="95"/>
      <c r="AK132" s="371"/>
      <c r="AL132" s="371"/>
      <c r="AM132" s="371"/>
      <c r="AN132" s="371"/>
      <c r="AO132" s="371"/>
      <c r="AP132" s="372"/>
      <c r="AQ132" s="97"/>
      <c r="AR132" s="97"/>
      <c r="AS132" s="97"/>
      <c r="AT132" s="97"/>
      <c r="CJ132" s="405" t="s">
        <v>873</v>
      </c>
      <c r="CM132" s="41" t="str">
        <f t="shared" si="42"/>
        <v/>
      </c>
      <c r="CN132" s="383" t="s">
        <v>514</v>
      </c>
      <c r="CO132" s="308" t="str">
        <f t="shared" si="56"/>
        <v/>
      </c>
      <c r="CP132" s="308" t="str">
        <f t="shared" si="57"/>
        <v/>
      </c>
      <c r="CQ132" s="308" t="str">
        <f t="shared" si="58"/>
        <v/>
      </c>
      <c r="CR132" s="98" t="str">
        <f t="shared" si="67"/>
        <v/>
      </c>
      <c r="CS132" s="98" t="str">
        <f t="shared" si="68"/>
        <v/>
      </c>
      <c r="CT132" s="98" t="str">
        <f t="shared" si="69"/>
        <v/>
      </c>
      <c r="CU132" s="98" t="str">
        <f t="shared" si="70"/>
        <v/>
      </c>
      <c r="CV132" s="98" t="str">
        <f t="shared" si="70"/>
        <v/>
      </c>
      <c r="CW132" s="98" t="str">
        <f t="shared" si="70"/>
        <v/>
      </c>
      <c r="CX132" s="98" t="str">
        <f t="shared" si="70"/>
        <v/>
      </c>
      <c r="CY132" s="98" t="str">
        <f t="shared" si="70"/>
        <v/>
      </c>
      <c r="CZ132" s="98" t="str">
        <f t="shared" si="70"/>
        <v/>
      </c>
      <c r="DA132" s="98" t="str">
        <f t="shared" si="70"/>
        <v/>
      </c>
      <c r="DB132" s="98" t="str">
        <f t="shared" si="70"/>
        <v/>
      </c>
      <c r="DC132" s="98" t="str">
        <f t="shared" si="70"/>
        <v/>
      </c>
      <c r="DD132" s="98"/>
      <c r="DE132" s="98"/>
      <c r="DF132" s="98"/>
      <c r="DG132" s="98"/>
      <c r="DH132" s="98"/>
      <c r="DI132" s="98"/>
      <c r="DJ132" s="98"/>
      <c r="DK132" s="98"/>
      <c r="DL132" s="98"/>
      <c r="DM132" s="98"/>
      <c r="DN132" s="98"/>
      <c r="DO132" s="98"/>
      <c r="DP132" s="98" t="str">
        <f t="shared" si="35"/>
        <v/>
      </c>
      <c r="DQ132" s="361" t="str">
        <f t="shared" si="59"/>
        <v/>
      </c>
      <c r="DR132" s="361" t="str">
        <f t="shared" si="60"/>
        <v/>
      </c>
      <c r="DS132" s="361" t="str">
        <f t="shared" si="61"/>
        <v/>
      </c>
    </row>
    <row r="133" spans="1:123" x14ac:dyDescent="0.15">
      <c r="A133" s="361"/>
      <c r="B133" s="70"/>
      <c r="C133" s="361"/>
      <c r="D133" s="361"/>
      <c r="E133" s="361"/>
      <c r="F133" s="361"/>
      <c r="G133" s="361"/>
      <c r="H133" s="361"/>
      <c r="I133" s="361"/>
      <c r="J133" s="361"/>
      <c r="K133" s="361"/>
      <c r="L133" s="361"/>
      <c r="M133" s="361"/>
      <c r="N133" s="361"/>
      <c r="O133" s="361"/>
      <c r="P133" s="361"/>
      <c r="Q133" s="361"/>
      <c r="R133" s="361"/>
      <c r="S133" s="361"/>
      <c r="T133" s="361"/>
      <c r="U133" s="361"/>
      <c r="V133" s="361"/>
      <c r="W133" s="361"/>
      <c r="X133" s="361"/>
      <c r="Y133" s="361"/>
      <c r="Z133" s="361"/>
      <c r="AA133" s="361"/>
      <c r="AB133" s="361"/>
      <c r="AC133" s="361"/>
      <c r="AD133" s="361"/>
      <c r="AE133" s="361"/>
      <c r="AF133" s="361"/>
      <c r="AG133" s="361"/>
      <c r="AH133" s="361"/>
      <c r="AI133" s="361"/>
      <c r="AJ133" s="361"/>
      <c r="AK133" s="361"/>
      <c r="AL133" s="361"/>
      <c r="AM133" s="361"/>
      <c r="AN133" s="361"/>
      <c r="AO133" s="361"/>
      <c r="AP133" s="361"/>
      <c r="AQ133" s="97"/>
      <c r="AR133" s="97"/>
      <c r="AS133" s="97"/>
      <c r="AT133" s="97"/>
      <c r="CJ133" s="406" t="s">
        <v>842</v>
      </c>
      <c r="CM133" s="41" t="str">
        <f t="shared" si="42"/>
        <v/>
      </c>
      <c r="CN133" s="383" t="s">
        <v>623</v>
      </c>
      <c r="CO133" s="308" t="str">
        <f t="shared" si="56"/>
        <v/>
      </c>
      <c r="CP133" s="308" t="str">
        <f t="shared" si="57"/>
        <v/>
      </c>
      <c r="CQ133" s="308" t="str">
        <f t="shared" si="58"/>
        <v/>
      </c>
      <c r="CR133" s="98" t="str">
        <f t="shared" si="67"/>
        <v/>
      </c>
      <c r="CS133" s="98" t="str">
        <f t="shared" si="68"/>
        <v/>
      </c>
      <c r="CT133" s="98" t="str">
        <f t="shared" si="69"/>
        <v/>
      </c>
      <c r="CU133" s="98" t="str">
        <f t="shared" si="70"/>
        <v/>
      </c>
      <c r="CV133" s="98" t="str">
        <f t="shared" si="70"/>
        <v/>
      </c>
      <c r="CW133" s="98" t="str">
        <f t="shared" si="70"/>
        <v/>
      </c>
      <c r="CX133" s="98" t="str">
        <f t="shared" si="70"/>
        <v/>
      </c>
      <c r="CY133" s="98" t="str">
        <f t="shared" si="70"/>
        <v/>
      </c>
      <c r="CZ133" s="98" t="str">
        <f t="shared" si="70"/>
        <v/>
      </c>
      <c r="DA133" s="98" t="str">
        <f t="shared" si="70"/>
        <v/>
      </c>
      <c r="DB133" s="98" t="str">
        <f t="shared" si="70"/>
        <v/>
      </c>
      <c r="DC133" s="98" t="str">
        <f t="shared" si="70"/>
        <v/>
      </c>
      <c r="DD133" s="98"/>
      <c r="DE133" s="98"/>
      <c r="DF133" s="98"/>
      <c r="DG133" s="98"/>
      <c r="DH133" s="98"/>
      <c r="DI133" s="98"/>
      <c r="DJ133" s="98"/>
      <c r="DK133" s="98"/>
      <c r="DL133" s="98"/>
      <c r="DM133" s="98"/>
      <c r="DN133" s="98"/>
      <c r="DO133" s="98"/>
      <c r="DP133" s="98" t="str">
        <f t="shared" si="35"/>
        <v/>
      </c>
      <c r="DQ133" s="361" t="str">
        <f t="shared" si="59"/>
        <v/>
      </c>
      <c r="DR133" s="361" t="str">
        <f t="shared" si="60"/>
        <v/>
      </c>
      <c r="DS133" s="361" t="str">
        <f t="shared" si="61"/>
        <v/>
      </c>
    </row>
    <row r="134" spans="1:123" ht="17.25" x14ac:dyDescent="0.15">
      <c r="A134" s="361"/>
      <c r="B134" s="29"/>
      <c r="C134" s="70"/>
      <c r="D134" s="70"/>
      <c r="E134" s="70"/>
      <c r="F134" s="33"/>
      <c r="G134" s="33"/>
      <c r="H134" s="33"/>
      <c r="I134" s="33"/>
      <c r="J134" s="33"/>
      <c r="K134" s="33"/>
      <c r="L134" s="33"/>
      <c r="M134" s="33"/>
      <c r="N134" s="33"/>
      <c r="O134" s="33"/>
      <c r="P134" s="33"/>
      <c r="Q134" s="33"/>
      <c r="R134" s="361"/>
      <c r="S134" s="70"/>
      <c r="T134" s="70"/>
      <c r="U134" s="70"/>
      <c r="V134" s="70"/>
      <c r="W134" s="361"/>
      <c r="X134" s="361"/>
      <c r="Y134" s="70"/>
      <c r="Z134" s="70"/>
      <c r="AA134" s="70"/>
      <c r="AB134" s="70"/>
      <c r="AC134" s="33"/>
      <c r="AD134" s="33"/>
      <c r="AE134" s="33"/>
      <c r="AF134" s="33"/>
      <c r="AG134" s="33"/>
      <c r="AH134" s="33"/>
      <c r="AI134" s="33"/>
      <c r="AJ134" s="33"/>
      <c r="AK134" s="33"/>
      <c r="AL134" s="33"/>
      <c r="AM134" s="33"/>
      <c r="AN134" s="33"/>
      <c r="AO134" s="33"/>
      <c r="AP134" s="361"/>
      <c r="AQ134" s="97"/>
      <c r="AR134" s="97"/>
      <c r="AS134" s="97"/>
      <c r="AT134" s="97"/>
      <c r="CJ134" s="405" t="s">
        <v>874</v>
      </c>
      <c r="CM134" s="41" t="str">
        <f t="shared" si="42"/>
        <v/>
      </c>
      <c r="CN134" s="383" t="s">
        <v>515</v>
      </c>
      <c r="CO134" s="308" t="str">
        <f t="shared" si="56"/>
        <v/>
      </c>
      <c r="CP134" s="308" t="str">
        <f t="shared" si="57"/>
        <v/>
      </c>
      <c r="CQ134" s="308" t="str">
        <f t="shared" si="58"/>
        <v/>
      </c>
      <c r="CR134" s="98" t="str">
        <f t="shared" si="67"/>
        <v/>
      </c>
      <c r="CS134" s="98" t="str">
        <f t="shared" si="68"/>
        <v/>
      </c>
      <c r="CT134" s="98" t="str">
        <f t="shared" si="69"/>
        <v/>
      </c>
      <c r="CU134" s="98" t="str">
        <f t="shared" si="70"/>
        <v/>
      </c>
      <c r="CV134" s="98" t="str">
        <f t="shared" si="70"/>
        <v/>
      </c>
      <c r="CW134" s="98" t="str">
        <f t="shared" si="70"/>
        <v/>
      </c>
      <c r="CX134" s="98" t="str">
        <f t="shared" si="70"/>
        <v/>
      </c>
      <c r="CY134" s="98" t="str">
        <f t="shared" si="70"/>
        <v/>
      </c>
      <c r="CZ134" s="98" t="str">
        <f t="shared" si="70"/>
        <v/>
      </c>
      <c r="DA134" s="98" t="str">
        <f t="shared" si="70"/>
        <v/>
      </c>
      <c r="DB134" s="98" t="str">
        <f t="shared" si="70"/>
        <v/>
      </c>
      <c r="DC134" s="98" t="str">
        <f t="shared" si="70"/>
        <v/>
      </c>
      <c r="DD134" s="98"/>
      <c r="DE134" s="98"/>
      <c r="DF134" s="98"/>
      <c r="DG134" s="98"/>
      <c r="DH134" s="98"/>
      <c r="DI134" s="98"/>
      <c r="DJ134" s="98"/>
      <c r="DK134" s="98"/>
      <c r="DL134" s="98"/>
      <c r="DM134" s="98"/>
      <c r="DN134" s="98"/>
      <c r="DO134" s="98"/>
      <c r="DP134" s="98" t="str">
        <f t="shared" si="35"/>
        <v/>
      </c>
      <c r="DQ134" s="361" t="str">
        <f t="shared" si="59"/>
        <v/>
      </c>
      <c r="DR134" s="361" t="str">
        <f t="shared" si="60"/>
        <v/>
      </c>
      <c r="DS134" s="361" t="str">
        <f t="shared" si="61"/>
        <v/>
      </c>
    </row>
    <row r="135" spans="1:123" ht="17.25" x14ac:dyDescent="0.15">
      <c r="A135" s="361"/>
      <c r="B135" s="374"/>
      <c r="C135" s="29"/>
      <c r="D135" s="29"/>
      <c r="E135" s="29"/>
      <c r="F135" s="102"/>
      <c r="G135" s="102"/>
      <c r="H135" s="102"/>
      <c r="I135" s="102"/>
      <c r="J135" s="102"/>
      <c r="K135" s="102"/>
      <c r="L135" s="102"/>
      <c r="M135" s="102"/>
      <c r="N135" s="102"/>
      <c r="O135" s="102"/>
      <c r="P135" s="102"/>
      <c r="Q135" s="102"/>
      <c r="R135" s="361"/>
      <c r="S135" s="29"/>
      <c r="T135" s="29"/>
      <c r="U135" s="29"/>
      <c r="V135" s="29"/>
      <c r="W135" s="366"/>
      <c r="X135" s="361"/>
      <c r="Y135" s="29"/>
      <c r="Z135" s="29"/>
      <c r="AA135" s="29"/>
      <c r="AB135" s="29"/>
      <c r="AC135" s="103"/>
      <c r="AD135" s="103"/>
      <c r="AE135" s="103"/>
      <c r="AF135" s="103"/>
      <c r="AG135" s="103"/>
      <c r="AH135" s="103"/>
      <c r="AI135" s="103"/>
      <c r="AJ135" s="103"/>
      <c r="AK135" s="103"/>
      <c r="AL135" s="103"/>
      <c r="AM135" s="103"/>
      <c r="AN135" s="103"/>
      <c r="AO135" s="103"/>
      <c r="AP135" s="361"/>
      <c r="AQ135" s="97"/>
      <c r="AR135" s="97"/>
      <c r="AS135" s="97"/>
      <c r="AT135" s="97"/>
      <c r="CJ135" s="405" t="s">
        <v>843</v>
      </c>
      <c r="CM135" s="41" t="str">
        <f t="shared" si="42"/>
        <v/>
      </c>
      <c r="CN135" s="383" t="s">
        <v>608</v>
      </c>
      <c r="CO135" s="308" t="str">
        <f t="shared" si="56"/>
        <v/>
      </c>
      <c r="CP135" s="308" t="str">
        <f t="shared" si="57"/>
        <v/>
      </c>
      <c r="CQ135" s="308" t="str">
        <f t="shared" si="58"/>
        <v/>
      </c>
      <c r="CR135" s="98" t="str">
        <f t="shared" si="67"/>
        <v/>
      </c>
      <c r="CS135" s="98" t="str">
        <f t="shared" si="68"/>
        <v/>
      </c>
      <c r="CT135" s="98" t="str">
        <f t="shared" si="69"/>
        <v/>
      </c>
      <c r="CU135" s="98" t="str">
        <f t="shared" si="70"/>
        <v/>
      </c>
      <c r="CV135" s="98" t="str">
        <f t="shared" si="70"/>
        <v/>
      </c>
      <c r="CW135" s="98" t="str">
        <f t="shared" si="70"/>
        <v/>
      </c>
      <c r="CX135" s="98" t="str">
        <f t="shared" si="70"/>
        <v/>
      </c>
      <c r="CY135" s="98" t="str">
        <f t="shared" si="70"/>
        <v/>
      </c>
      <c r="CZ135" s="98" t="str">
        <f t="shared" si="70"/>
        <v/>
      </c>
      <c r="DA135" s="98" t="str">
        <f t="shared" si="70"/>
        <v/>
      </c>
      <c r="DB135" s="98" t="str">
        <f t="shared" si="70"/>
        <v/>
      </c>
      <c r="DC135" s="98" t="str">
        <f t="shared" si="70"/>
        <v/>
      </c>
      <c r="DD135" s="98"/>
      <c r="DE135" s="98"/>
      <c r="DF135" s="98"/>
      <c r="DG135" s="98"/>
      <c r="DH135" s="98"/>
      <c r="DI135" s="98"/>
      <c r="DJ135" s="98"/>
      <c r="DK135" s="98"/>
      <c r="DL135" s="98"/>
      <c r="DM135" s="98"/>
      <c r="DN135" s="98"/>
      <c r="DO135" s="98"/>
      <c r="DP135" s="98" t="str">
        <f t="shared" si="35"/>
        <v/>
      </c>
      <c r="DQ135" s="361" t="str">
        <f t="shared" si="59"/>
        <v/>
      </c>
      <c r="DR135" s="361" t="str">
        <f t="shared" si="60"/>
        <v/>
      </c>
      <c r="DS135" s="361" t="str">
        <f t="shared" si="61"/>
        <v/>
      </c>
    </row>
    <row r="136" spans="1:123" x14ac:dyDescent="0.15">
      <c r="A136" s="361"/>
      <c r="B136" s="374"/>
      <c r="C136" s="374"/>
      <c r="D136" s="374"/>
      <c r="E136" s="374"/>
      <c r="F136" s="374"/>
      <c r="G136" s="374"/>
      <c r="H136" s="374"/>
      <c r="I136" s="374"/>
      <c r="J136" s="361"/>
      <c r="K136" s="375"/>
      <c r="L136" s="375"/>
      <c r="M136" s="375"/>
      <c r="N136" s="375"/>
      <c r="O136" s="375"/>
      <c r="P136" s="375"/>
      <c r="Q136" s="375"/>
      <c r="R136" s="375"/>
      <c r="S136" s="375"/>
      <c r="T136" s="375"/>
      <c r="U136" s="375"/>
      <c r="V136" s="375"/>
      <c r="W136" s="375"/>
      <c r="X136" s="375"/>
      <c r="Y136" s="375"/>
      <c r="Z136" s="375"/>
      <c r="AA136" s="375"/>
      <c r="AB136" s="375"/>
      <c r="AC136" s="375"/>
      <c r="AD136" s="375"/>
      <c r="AE136" s="375"/>
      <c r="AF136" s="375"/>
      <c r="AG136" s="375"/>
      <c r="AH136" s="375"/>
      <c r="AI136" s="376"/>
      <c r="AJ136" s="95"/>
      <c r="AK136" s="95"/>
      <c r="AL136" s="95"/>
      <c r="AM136" s="95"/>
      <c r="AN136" s="95"/>
      <c r="AO136" s="95"/>
      <c r="AP136" s="361"/>
      <c r="AQ136" s="97"/>
      <c r="AR136" s="97"/>
      <c r="AS136" s="97"/>
      <c r="AT136" s="97"/>
      <c r="CJ136" s="405" t="s">
        <v>844</v>
      </c>
      <c r="CM136" s="41" t="str">
        <f t="shared" si="42"/>
        <v/>
      </c>
      <c r="CN136" s="383" t="s">
        <v>604</v>
      </c>
      <c r="CO136" s="308" t="str">
        <f t="shared" si="56"/>
        <v/>
      </c>
      <c r="CP136" s="308" t="str">
        <f t="shared" si="57"/>
        <v/>
      </c>
      <c r="CQ136" s="308" t="str">
        <f t="shared" si="58"/>
        <v/>
      </c>
      <c r="CR136" s="98" t="str">
        <f t="shared" si="67"/>
        <v/>
      </c>
      <c r="CS136" s="98" t="str">
        <f t="shared" si="68"/>
        <v/>
      </c>
      <c r="CT136" s="98" t="str">
        <f t="shared" si="69"/>
        <v/>
      </c>
      <c r="CU136" s="98" t="str">
        <f t="shared" si="70"/>
        <v/>
      </c>
      <c r="CV136" s="98" t="str">
        <f t="shared" si="70"/>
        <v/>
      </c>
      <c r="CW136" s="98" t="str">
        <f t="shared" si="70"/>
        <v/>
      </c>
      <c r="CX136" s="98" t="str">
        <f t="shared" si="70"/>
        <v/>
      </c>
      <c r="CY136" s="98" t="str">
        <f t="shared" si="70"/>
        <v/>
      </c>
      <c r="CZ136" s="98" t="str">
        <f t="shared" si="70"/>
        <v/>
      </c>
      <c r="DA136" s="98" t="str">
        <f t="shared" si="70"/>
        <v/>
      </c>
      <c r="DB136" s="98" t="str">
        <f t="shared" si="70"/>
        <v/>
      </c>
      <c r="DC136" s="98" t="str">
        <f t="shared" si="70"/>
        <v/>
      </c>
      <c r="DD136" s="98"/>
      <c r="DE136" s="98"/>
      <c r="DF136" s="98"/>
      <c r="DG136" s="98"/>
      <c r="DH136" s="98"/>
      <c r="DI136" s="98"/>
      <c r="DJ136" s="98"/>
      <c r="DK136" s="98"/>
      <c r="DL136" s="98"/>
      <c r="DM136" s="98"/>
      <c r="DN136" s="98"/>
      <c r="DO136" s="98"/>
      <c r="DP136" s="98" t="str">
        <f t="shared" si="35"/>
        <v/>
      </c>
      <c r="DQ136" s="361" t="str">
        <f t="shared" si="59"/>
        <v/>
      </c>
      <c r="DR136" s="361" t="str">
        <f t="shared" si="60"/>
        <v/>
      </c>
      <c r="DS136" s="361" t="str">
        <f t="shared" si="61"/>
        <v/>
      </c>
    </row>
    <row r="137" spans="1:123" ht="14.25" x14ac:dyDescent="0.15">
      <c r="A137" s="361"/>
      <c r="B137" s="374"/>
      <c r="C137" s="374"/>
      <c r="D137" s="377"/>
      <c r="E137" s="377"/>
      <c r="F137" s="374"/>
      <c r="G137" s="374"/>
      <c r="H137" s="374"/>
      <c r="I137" s="374"/>
      <c r="J137" s="11"/>
      <c r="K137" s="68"/>
      <c r="L137" s="68"/>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11"/>
      <c r="AJ137" s="361"/>
      <c r="AK137" s="361"/>
      <c r="AL137" s="361"/>
      <c r="AM137" s="361"/>
      <c r="AN137" s="361"/>
      <c r="AO137" s="361"/>
      <c r="AP137" s="11"/>
      <c r="AQ137" s="97"/>
      <c r="AR137" s="97"/>
      <c r="AS137" s="97"/>
      <c r="AT137" s="97"/>
      <c r="CJ137" s="405" t="s">
        <v>846</v>
      </c>
      <c r="CM137" s="41" t="str">
        <f t="shared" si="42"/>
        <v/>
      </c>
      <c r="CN137" s="383" t="s">
        <v>635</v>
      </c>
      <c r="CO137" s="308" t="str">
        <f t="shared" si="56"/>
        <v/>
      </c>
      <c r="CP137" s="308" t="str">
        <f t="shared" si="57"/>
        <v/>
      </c>
      <c r="CQ137" s="308" t="str">
        <f t="shared" si="58"/>
        <v/>
      </c>
      <c r="CR137" s="98" t="str">
        <f t="shared" si="67"/>
        <v/>
      </c>
      <c r="CS137" s="98" t="str">
        <f t="shared" si="68"/>
        <v/>
      </c>
      <c r="CT137" s="98" t="str">
        <f t="shared" si="69"/>
        <v/>
      </c>
      <c r="CU137" s="98" t="str">
        <f t="shared" si="70"/>
        <v/>
      </c>
      <c r="CV137" s="98" t="str">
        <f t="shared" si="70"/>
        <v/>
      </c>
      <c r="CW137" s="98" t="str">
        <f t="shared" si="70"/>
        <v/>
      </c>
      <c r="CX137" s="98" t="str">
        <f t="shared" si="70"/>
        <v/>
      </c>
      <c r="CY137" s="98" t="str">
        <f t="shared" si="70"/>
        <v/>
      </c>
      <c r="CZ137" s="98" t="str">
        <f t="shared" si="70"/>
        <v/>
      </c>
      <c r="DA137" s="98" t="str">
        <f t="shared" si="70"/>
        <v/>
      </c>
      <c r="DB137" s="98" t="str">
        <f t="shared" si="70"/>
        <v/>
      </c>
      <c r="DC137" s="98" t="str">
        <f t="shared" si="70"/>
        <v/>
      </c>
      <c r="DD137" s="98"/>
      <c r="DE137" s="98"/>
      <c r="DF137" s="98"/>
      <c r="DG137" s="98"/>
      <c r="DH137" s="98"/>
      <c r="DI137" s="98"/>
      <c r="DJ137" s="98"/>
      <c r="DK137" s="98"/>
      <c r="DL137" s="98"/>
      <c r="DM137" s="98"/>
      <c r="DN137" s="98"/>
      <c r="DO137" s="98"/>
      <c r="DP137" s="98" t="str">
        <f t="shared" si="35"/>
        <v/>
      </c>
      <c r="DQ137" s="361" t="str">
        <f t="shared" si="59"/>
        <v/>
      </c>
      <c r="DR137" s="361" t="str">
        <f t="shared" si="60"/>
        <v/>
      </c>
      <c r="DS137" s="361" t="str">
        <f t="shared" si="61"/>
        <v/>
      </c>
    </row>
    <row r="138" spans="1:123" ht="14.25" x14ac:dyDescent="0.15">
      <c r="A138" s="361"/>
      <c r="B138" s="361"/>
      <c r="C138" s="374"/>
      <c r="D138" s="377"/>
      <c r="E138" s="377"/>
      <c r="F138" s="374"/>
      <c r="G138" s="374"/>
      <c r="H138" s="374"/>
      <c r="I138" s="374"/>
      <c r="J138" s="1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11"/>
      <c r="AJ138" s="361"/>
      <c r="AK138" s="361"/>
      <c r="AL138" s="361"/>
      <c r="AM138" s="361"/>
      <c r="AN138" s="361"/>
      <c r="AO138" s="361"/>
      <c r="AP138" s="11"/>
      <c r="AQ138" s="97"/>
      <c r="AR138" s="97"/>
      <c r="AS138" s="97"/>
      <c r="AT138" s="97"/>
      <c r="CJ138" s="405" t="s">
        <v>847</v>
      </c>
      <c r="CM138" s="41" t="str">
        <f t="shared" si="42"/>
        <v/>
      </c>
      <c r="CN138" s="383" t="s">
        <v>631</v>
      </c>
      <c r="CO138" s="308" t="str">
        <f t="shared" si="56"/>
        <v/>
      </c>
      <c r="CP138" s="308" t="str">
        <f t="shared" si="57"/>
        <v/>
      </c>
      <c r="CQ138" s="308" t="str">
        <f t="shared" si="58"/>
        <v/>
      </c>
      <c r="CR138" s="98" t="str">
        <f t="shared" si="67"/>
        <v/>
      </c>
      <c r="CS138" s="98" t="str">
        <f t="shared" si="68"/>
        <v/>
      </c>
      <c r="CT138" s="98" t="str">
        <f t="shared" si="69"/>
        <v/>
      </c>
      <c r="CU138" s="98" t="str">
        <f t="shared" si="70"/>
        <v/>
      </c>
      <c r="CV138" s="98" t="str">
        <f t="shared" si="70"/>
        <v/>
      </c>
      <c r="CW138" s="98" t="str">
        <f t="shared" si="70"/>
        <v/>
      </c>
      <c r="CX138" s="98" t="str">
        <f t="shared" si="70"/>
        <v/>
      </c>
      <c r="CY138" s="98" t="str">
        <f t="shared" si="70"/>
        <v/>
      </c>
      <c r="CZ138" s="98" t="str">
        <f t="shared" si="70"/>
        <v/>
      </c>
      <c r="DA138" s="98" t="str">
        <f t="shared" si="70"/>
        <v/>
      </c>
      <c r="DB138" s="98" t="str">
        <f t="shared" si="70"/>
        <v/>
      </c>
      <c r="DC138" s="98" t="str">
        <f t="shared" si="70"/>
        <v/>
      </c>
      <c r="DD138" s="98"/>
      <c r="DE138" s="98"/>
      <c r="DF138" s="98"/>
      <c r="DG138" s="98"/>
      <c r="DH138" s="98"/>
      <c r="DI138" s="98"/>
      <c r="DJ138" s="98"/>
      <c r="DK138" s="98"/>
      <c r="DL138" s="98"/>
      <c r="DM138" s="98"/>
      <c r="DN138" s="98"/>
      <c r="DO138" s="98"/>
      <c r="DP138" s="98" t="str">
        <f t="shared" si="35"/>
        <v/>
      </c>
      <c r="DQ138" s="361" t="str">
        <f t="shared" si="59"/>
        <v/>
      </c>
      <c r="DR138" s="361" t="str">
        <f t="shared" si="60"/>
        <v/>
      </c>
      <c r="DS138" s="361" t="str">
        <f t="shared" si="61"/>
        <v/>
      </c>
    </row>
    <row r="139" spans="1:123" x14ac:dyDescent="0.15">
      <c r="A139" s="361"/>
      <c r="B139" s="361"/>
      <c r="C139" s="361"/>
      <c r="D139" s="361"/>
      <c r="E139" s="361"/>
      <c r="F139" s="361"/>
      <c r="G139" s="361"/>
      <c r="H139" s="361"/>
      <c r="I139" s="361"/>
      <c r="J139" s="11"/>
      <c r="K139" s="361"/>
      <c r="L139" s="361"/>
      <c r="M139" s="361"/>
      <c r="N139" s="361"/>
      <c r="O139" s="361"/>
      <c r="P139" s="361"/>
      <c r="Q139" s="361"/>
      <c r="R139" s="361"/>
      <c r="S139" s="361"/>
      <c r="T139" s="361"/>
      <c r="U139" s="361"/>
      <c r="V139" s="361"/>
      <c r="W139" s="361"/>
      <c r="X139" s="361"/>
      <c r="Y139" s="361"/>
      <c r="Z139" s="361"/>
      <c r="AA139" s="361"/>
      <c r="AB139" s="361"/>
      <c r="AC139" s="361"/>
      <c r="AD139" s="361"/>
      <c r="AE139" s="361"/>
      <c r="AF139" s="361"/>
      <c r="AG139" s="361"/>
      <c r="AH139" s="361"/>
      <c r="AI139" s="11"/>
      <c r="AJ139" s="11"/>
      <c r="AK139" s="11"/>
      <c r="AL139" s="11"/>
      <c r="AM139" s="11"/>
      <c r="AN139" s="11"/>
      <c r="AO139" s="11"/>
      <c r="AP139" s="361"/>
      <c r="AQ139" s="97"/>
      <c r="AR139" s="97"/>
      <c r="AS139" s="97"/>
      <c r="AT139" s="97"/>
      <c r="CJ139" s="405" t="s">
        <v>848</v>
      </c>
      <c r="CM139" s="41" t="str">
        <f t="shared" si="42"/>
        <v/>
      </c>
      <c r="CN139" s="383" t="s">
        <v>625</v>
      </c>
      <c r="CO139" s="308" t="str">
        <f t="shared" si="56"/>
        <v/>
      </c>
      <c r="CP139" s="308" t="str">
        <f t="shared" si="57"/>
        <v/>
      </c>
      <c r="CQ139" s="308" t="str">
        <f t="shared" si="58"/>
        <v/>
      </c>
      <c r="CR139" s="98" t="str">
        <f t="shared" si="67"/>
        <v/>
      </c>
      <c r="CS139" s="98" t="str">
        <f t="shared" si="68"/>
        <v/>
      </c>
      <c r="CT139" s="98" t="str">
        <f t="shared" si="69"/>
        <v/>
      </c>
      <c r="CU139" s="98" t="str">
        <f t="shared" si="70"/>
        <v/>
      </c>
      <c r="CV139" s="98" t="str">
        <f t="shared" si="70"/>
        <v/>
      </c>
      <c r="CW139" s="98" t="str">
        <f t="shared" si="70"/>
        <v/>
      </c>
      <c r="CX139" s="98" t="str">
        <f t="shared" si="70"/>
        <v/>
      </c>
      <c r="CY139" s="98" t="str">
        <f t="shared" si="70"/>
        <v/>
      </c>
      <c r="CZ139" s="98" t="str">
        <f t="shared" si="70"/>
        <v/>
      </c>
      <c r="DA139" s="98" t="str">
        <f t="shared" si="70"/>
        <v/>
      </c>
      <c r="DB139" s="98" t="str">
        <f t="shared" si="70"/>
        <v/>
      </c>
      <c r="DC139" s="98" t="str">
        <f t="shared" si="70"/>
        <v/>
      </c>
      <c r="DD139" s="98"/>
      <c r="DE139" s="98"/>
      <c r="DF139" s="98"/>
      <c r="DG139" s="98"/>
      <c r="DH139" s="98"/>
      <c r="DI139" s="98"/>
      <c r="DJ139" s="98"/>
      <c r="DK139" s="98"/>
      <c r="DL139" s="98"/>
      <c r="DM139" s="98"/>
      <c r="DN139" s="98"/>
      <c r="DO139" s="98"/>
      <c r="DP139" s="98" t="str">
        <f t="shared" si="35"/>
        <v/>
      </c>
      <c r="DQ139" s="361" t="str">
        <f t="shared" si="59"/>
        <v/>
      </c>
      <c r="DR139" s="361" t="str">
        <f t="shared" si="60"/>
        <v/>
      </c>
      <c r="DS139" s="361" t="str">
        <f t="shared" si="61"/>
        <v/>
      </c>
    </row>
    <row r="140" spans="1:123" x14ac:dyDescent="0.15">
      <c r="A140" s="361"/>
      <c r="B140" s="361"/>
      <c r="C140" s="361"/>
      <c r="D140" s="361"/>
      <c r="E140" s="361"/>
      <c r="F140" s="361"/>
      <c r="G140" s="361"/>
      <c r="H140" s="361"/>
      <c r="I140" s="361"/>
      <c r="J140" s="361"/>
      <c r="K140" s="361"/>
      <c r="L140" s="361"/>
      <c r="M140" s="361"/>
      <c r="N140" s="361"/>
      <c r="O140" s="361"/>
      <c r="P140" s="361"/>
      <c r="Q140" s="361"/>
      <c r="R140" s="361"/>
      <c r="S140" s="361"/>
      <c r="T140" s="361"/>
      <c r="U140" s="361"/>
      <c r="V140" s="361"/>
      <c r="W140" s="361"/>
      <c r="X140" s="361"/>
      <c r="Y140" s="361"/>
      <c r="Z140" s="361"/>
      <c r="AA140" s="361"/>
      <c r="AB140" s="361"/>
      <c r="AC140" s="361"/>
      <c r="AD140" s="361"/>
      <c r="AE140" s="361"/>
      <c r="AF140" s="361"/>
      <c r="AG140" s="361"/>
      <c r="AH140" s="361"/>
      <c r="AI140" s="361"/>
      <c r="AJ140" s="361"/>
      <c r="AK140" s="361"/>
      <c r="AL140" s="361"/>
      <c r="AM140" s="361"/>
      <c r="AN140" s="361"/>
      <c r="AO140" s="361"/>
      <c r="AP140" s="361"/>
      <c r="AQ140" s="97"/>
      <c r="AR140" s="97"/>
      <c r="AS140" s="97"/>
      <c r="AT140" s="97"/>
      <c r="CJ140" s="405" t="s">
        <v>849</v>
      </c>
      <c r="CM140" s="41" t="str">
        <f t="shared" si="42"/>
        <v/>
      </c>
      <c r="CN140" s="383" t="s">
        <v>622</v>
      </c>
      <c r="CO140" s="308" t="str">
        <f t="shared" si="56"/>
        <v/>
      </c>
      <c r="CP140" s="308" t="str">
        <f t="shared" si="57"/>
        <v/>
      </c>
      <c r="CQ140" s="308" t="str">
        <f t="shared" si="58"/>
        <v/>
      </c>
      <c r="CR140" s="98" t="str">
        <f t="shared" si="67"/>
        <v/>
      </c>
      <c r="CS140" s="98" t="str">
        <f t="shared" si="68"/>
        <v/>
      </c>
      <c r="CT140" s="98" t="str">
        <f t="shared" si="69"/>
        <v/>
      </c>
      <c r="CU140" s="98" t="str">
        <f t="shared" si="70"/>
        <v/>
      </c>
      <c r="CV140" s="98" t="str">
        <f t="shared" si="70"/>
        <v/>
      </c>
      <c r="CW140" s="98" t="str">
        <f t="shared" si="70"/>
        <v/>
      </c>
      <c r="CX140" s="98" t="str">
        <f t="shared" si="70"/>
        <v/>
      </c>
      <c r="CY140" s="98" t="str">
        <f t="shared" si="70"/>
        <v/>
      </c>
      <c r="CZ140" s="98" t="str">
        <f t="shared" si="70"/>
        <v/>
      </c>
      <c r="DA140" s="98" t="str">
        <f t="shared" si="70"/>
        <v/>
      </c>
      <c r="DB140" s="98" t="str">
        <f t="shared" si="70"/>
        <v/>
      </c>
      <c r="DC140" s="98" t="str">
        <f t="shared" si="70"/>
        <v/>
      </c>
      <c r="DD140" s="98"/>
      <c r="DE140" s="98"/>
      <c r="DF140" s="98"/>
      <c r="DG140" s="98"/>
      <c r="DH140" s="98"/>
      <c r="DI140" s="98"/>
      <c r="DJ140" s="98"/>
      <c r="DK140" s="98"/>
      <c r="DL140" s="98"/>
      <c r="DM140" s="98"/>
      <c r="DN140" s="98"/>
      <c r="DO140" s="98"/>
      <c r="DP140" s="98" t="str">
        <f t="shared" si="35"/>
        <v/>
      </c>
      <c r="DQ140" s="361" t="str">
        <f t="shared" si="59"/>
        <v/>
      </c>
      <c r="DR140" s="361" t="str">
        <f t="shared" si="60"/>
        <v/>
      </c>
      <c r="DS140" s="361" t="str">
        <f t="shared" si="61"/>
        <v/>
      </c>
    </row>
    <row r="141" spans="1:123" x14ac:dyDescent="0.15">
      <c r="A141" s="361"/>
      <c r="B141" s="361"/>
      <c r="C141" s="361"/>
      <c r="D141" s="361"/>
      <c r="E141" s="361"/>
      <c r="F141" s="361"/>
      <c r="G141" s="361"/>
      <c r="H141" s="361"/>
      <c r="I141" s="361"/>
      <c r="J141" s="361"/>
      <c r="K141" s="361"/>
      <c r="L141" s="361"/>
      <c r="M141" s="361"/>
      <c r="N141" s="361"/>
      <c r="O141" s="361"/>
      <c r="P141" s="361"/>
      <c r="Q141" s="361"/>
      <c r="R141" s="361"/>
      <c r="S141" s="361"/>
      <c r="T141" s="361"/>
      <c r="U141" s="361"/>
      <c r="V141" s="361"/>
      <c r="W141" s="361"/>
      <c r="X141" s="361"/>
      <c r="Y141" s="361"/>
      <c r="Z141" s="361"/>
      <c r="AA141" s="361"/>
      <c r="AB141" s="361"/>
      <c r="AC141" s="361"/>
      <c r="AD141" s="361"/>
      <c r="AE141" s="361"/>
      <c r="AF141" s="361"/>
      <c r="AG141" s="361"/>
      <c r="AH141" s="361"/>
      <c r="AI141" s="361"/>
      <c r="AJ141" s="361"/>
      <c r="AK141" s="361"/>
      <c r="AL141" s="361"/>
      <c r="AM141" s="361"/>
      <c r="AN141" s="361"/>
      <c r="AO141" s="361"/>
      <c r="AP141" s="361"/>
      <c r="AQ141" s="97"/>
      <c r="AR141" s="97"/>
      <c r="AS141" s="97"/>
      <c r="AT141" s="97"/>
      <c r="CJ141" s="407" t="s">
        <v>828</v>
      </c>
      <c r="CM141" s="41" t="str">
        <f t="shared" si="42"/>
        <v/>
      </c>
      <c r="CN141" s="383" t="s">
        <v>227</v>
      </c>
      <c r="CO141" s="308" t="str">
        <f t="shared" si="56"/>
        <v/>
      </c>
      <c r="CP141" s="308" t="str">
        <f t="shared" si="57"/>
        <v/>
      </c>
      <c r="CQ141" s="308" t="str">
        <f t="shared" si="58"/>
        <v/>
      </c>
      <c r="CR141" s="98" t="str">
        <f t="shared" si="67"/>
        <v/>
      </c>
      <c r="CS141" s="98" t="str">
        <f t="shared" si="68"/>
        <v/>
      </c>
      <c r="CT141" s="98" t="str">
        <f t="shared" si="69"/>
        <v/>
      </c>
      <c r="CU141" s="98" t="str">
        <f t="shared" si="70"/>
        <v/>
      </c>
      <c r="CV141" s="98" t="str">
        <f t="shared" si="70"/>
        <v/>
      </c>
      <c r="CW141" s="98" t="str">
        <f t="shared" si="70"/>
        <v/>
      </c>
      <c r="CX141" s="98" t="str">
        <f t="shared" si="70"/>
        <v/>
      </c>
      <c r="CY141" s="98" t="str">
        <f t="shared" si="70"/>
        <v/>
      </c>
      <c r="CZ141" s="98" t="str">
        <f t="shared" si="70"/>
        <v/>
      </c>
      <c r="DA141" s="98" t="str">
        <f t="shared" si="70"/>
        <v/>
      </c>
      <c r="DB141" s="98" t="str">
        <f t="shared" si="70"/>
        <v/>
      </c>
      <c r="DC141" s="98" t="str">
        <f t="shared" si="70"/>
        <v/>
      </c>
      <c r="DD141" s="98"/>
      <c r="DE141" s="98"/>
      <c r="DF141" s="98"/>
      <c r="DG141" s="98"/>
      <c r="DH141" s="98"/>
      <c r="DI141" s="98"/>
      <c r="DJ141" s="98"/>
      <c r="DK141" s="98"/>
      <c r="DL141" s="98"/>
      <c r="DM141" s="98"/>
      <c r="DN141" s="98"/>
      <c r="DO141" s="98"/>
      <c r="DP141" s="98" t="str">
        <f t="shared" si="35"/>
        <v/>
      </c>
      <c r="DQ141" s="361" t="str">
        <f t="shared" si="59"/>
        <v/>
      </c>
      <c r="DR141" s="361" t="str">
        <f t="shared" si="60"/>
        <v/>
      </c>
      <c r="DS141" s="361" t="str">
        <f t="shared" si="61"/>
        <v/>
      </c>
    </row>
    <row r="142" spans="1:123" x14ac:dyDescent="0.15">
      <c r="A142" s="361"/>
      <c r="B142" s="361"/>
      <c r="C142" s="361"/>
      <c r="D142" s="361"/>
      <c r="E142" s="361"/>
      <c r="F142" s="361"/>
      <c r="G142" s="361"/>
      <c r="H142" s="361"/>
      <c r="I142" s="361"/>
      <c r="J142" s="361"/>
      <c r="K142" s="361"/>
      <c r="L142" s="361"/>
      <c r="M142" s="361"/>
      <c r="N142" s="361"/>
      <c r="O142" s="361"/>
      <c r="P142" s="361"/>
      <c r="Q142" s="361"/>
      <c r="R142" s="361"/>
      <c r="S142" s="361"/>
      <c r="T142" s="361"/>
      <c r="U142" s="361"/>
      <c r="V142" s="361"/>
      <c r="W142" s="361"/>
      <c r="X142" s="361"/>
      <c r="Y142" s="361"/>
      <c r="Z142" s="361"/>
      <c r="AA142" s="361"/>
      <c r="AB142" s="361"/>
      <c r="AC142" s="361"/>
      <c r="AD142" s="361"/>
      <c r="AE142" s="361"/>
      <c r="AF142" s="361"/>
      <c r="AG142" s="361"/>
      <c r="AH142" s="361"/>
      <c r="AI142" s="361"/>
      <c r="AJ142" s="361"/>
      <c r="AK142" s="361"/>
      <c r="AL142" s="361"/>
      <c r="AM142" s="361"/>
      <c r="AN142" s="361"/>
      <c r="AO142" s="361"/>
      <c r="AP142" s="361"/>
      <c r="AQ142" s="97"/>
      <c r="AR142" s="97"/>
      <c r="AS142" s="97"/>
      <c r="AT142" s="97"/>
      <c r="CJ142" s="404" t="s">
        <v>831</v>
      </c>
      <c r="CM142" s="41" t="str">
        <f t="shared" si="42"/>
        <v/>
      </c>
      <c r="CN142" s="383" t="s">
        <v>921</v>
      </c>
      <c r="CO142" s="308" t="str">
        <f t="shared" si="56"/>
        <v/>
      </c>
      <c r="CP142" s="308" t="str">
        <f t="shared" si="57"/>
        <v/>
      </c>
      <c r="CQ142" s="308" t="str">
        <f t="shared" si="58"/>
        <v/>
      </c>
      <c r="CR142" s="98" t="str">
        <f t="shared" si="67"/>
        <v/>
      </c>
      <c r="CS142" s="98" t="str">
        <f t="shared" si="68"/>
        <v/>
      </c>
      <c r="CT142" s="98" t="str">
        <f t="shared" si="69"/>
        <v/>
      </c>
      <c r="CU142" s="98" t="str">
        <f t="shared" si="70"/>
        <v/>
      </c>
      <c r="CV142" s="98" t="str">
        <f t="shared" si="70"/>
        <v/>
      </c>
      <c r="CW142" s="98" t="str">
        <f t="shared" si="70"/>
        <v/>
      </c>
      <c r="CX142" s="98" t="str">
        <f t="shared" si="70"/>
        <v/>
      </c>
      <c r="CY142" s="98" t="str">
        <f t="shared" si="70"/>
        <v/>
      </c>
      <c r="CZ142" s="98" t="str">
        <f t="shared" si="70"/>
        <v/>
      </c>
      <c r="DA142" s="98" t="str">
        <f t="shared" si="70"/>
        <v/>
      </c>
      <c r="DB142" s="98" t="str">
        <f t="shared" si="70"/>
        <v/>
      </c>
      <c r="DC142" s="98" t="str">
        <f t="shared" si="70"/>
        <v/>
      </c>
      <c r="DD142" s="98"/>
      <c r="DE142" s="98"/>
      <c r="DF142" s="98"/>
      <c r="DG142" s="98"/>
      <c r="DH142" s="98"/>
      <c r="DI142" s="98"/>
      <c r="DJ142" s="98"/>
      <c r="DK142" s="98"/>
      <c r="DL142" s="98"/>
      <c r="DM142" s="98"/>
      <c r="DN142" s="98"/>
      <c r="DO142" s="98"/>
      <c r="DP142" s="98" t="str">
        <f t="shared" si="35"/>
        <v/>
      </c>
      <c r="DQ142" s="361" t="str">
        <f t="shared" si="59"/>
        <v/>
      </c>
      <c r="DR142" s="361" t="str">
        <f t="shared" si="60"/>
        <v/>
      </c>
      <c r="DS142" s="361" t="str">
        <f t="shared" si="61"/>
        <v/>
      </c>
    </row>
    <row r="143" spans="1:123" x14ac:dyDescent="0.15">
      <c r="A143" s="361"/>
      <c r="B143" s="361"/>
      <c r="C143" s="361"/>
      <c r="D143" s="361"/>
      <c r="E143" s="361"/>
      <c r="F143" s="361"/>
      <c r="G143" s="361"/>
      <c r="H143" s="361"/>
      <c r="I143" s="361"/>
      <c r="J143" s="361"/>
      <c r="K143" s="361"/>
      <c r="L143" s="361"/>
      <c r="M143" s="361"/>
      <c r="N143" s="361"/>
      <c r="O143" s="361"/>
      <c r="P143" s="361"/>
      <c r="Q143" s="361"/>
      <c r="R143" s="361"/>
      <c r="S143" s="361"/>
      <c r="T143" s="361"/>
      <c r="U143" s="361"/>
      <c r="V143" s="361"/>
      <c r="W143" s="361"/>
      <c r="X143" s="361"/>
      <c r="Y143" s="361"/>
      <c r="Z143" s="361"/>
      <c r="AA143" s="361"/>
      <c r="AB143" s="361"/>
      <c r="AC143" s="361"/>
      <c r="AD143" s="361"/>
      <c r="AE143" s="361"/>
      <c r="AF143" s="361"/>
      <c r="AG143" s="361"/>
      <c r="AH143" s="361"/>
      <c r="AI143" s="361"/>
      <c r="AJ143" s="361"/>
      <c r="AK143" s="361"/>
      <c r="AL143" s="361"/>
      <c r="AM143" s="361"/>
      <c r="AN143" s="361"/>
      <c r="AO143" s="361"/>
      <c r="AP143" s="361"/>
      <c r="AQ143" s="97"/>
      <c r="AR143" s="97"/>
      <c r="AS143" s="97"/>
      <c r="AT143" s="97"/>
      <c r="CJ143" s="405" t="s">
        <v>829</v>
      </c>
      <c r="CM143" s="41" t="str">
        <f t="shared" si="42"/>
        <v/>
      </c>
      <c r="CN143" s="383" t="s">
        <v>228</v>
      </c>
      <c r="CO143" s="308" t="str">
        <f t="shared" si="56"/>
        <v/>
      </c>
      <c r="CP143" s="308" t="str">
        <f t="shared" si="57"/>
        <v/>
      </c>
      <c r="CQ143" s="308" t="str">
        <f t="shared" si="58"/>
        <v/>
      </c>
      <c r="CR143" s="98" t="str">
        <f t="shared" si="67"/>
        <v/>
      </c>
      <c r="CS143" s="98" t="str">
        <f t="shared" si="68"/>
        <v/>
      </c>
      <c r="CT143" s="98" t="str">
        <f t="shared" si="69"/>
        <v/>
      </c>
      <c r="CU143" s="98" t="str">
        <f t="shared" ref="CU143:CU158" si="71">IF(N$20=$CJ143,"A","")&amp;IF(N$21=$CJ143,"B","")</f>
        <v/>
      </c>
      <c r="CV143" s="98" t="str">
        <f t="shared" ref="CV143:CV158" si="72">IF(O$20=$CJ143,"A","")&amp;IF(O$21=$CJ143,"B","")</f>
        <v/>
      </c>
      <c r="CW143" s="98" t="str">
        <f t="shared" ref="CW143:CW158" si="73">IF(P$20=$CJ143,"A","")&amp;IF(P$21=$CJ143,"B","")</f>
        <v/>
      </c>
      <c r="CX143" s="98" t="str">
        <f t="shared" ref="CX143:CX158" si="74">IF(Q$20=$CJ143,"A","")&amp;IF(Q$21=$CJ143,"B","")</f>
        <v/>
      </c>
      <c r="CY143" s="98" t="str">
        <f t="shared" ref="CY143:CY158" si="75">IF(R$20=$CJ143,"A","")&amp;IF(R$21=$CJ143,"B","")</f>
        <v/>
      </c>
      <c r="CZ143" s="98" t="str">
        <f t="shared" ref="CZ143:CZ158" si="76">IF(S$20=$CJ143,"A","")&amp;IF(S$21=$CJ143,"B","")</f>
        <v/>
      </c>
      <c r="DA143" s="98" t="str">
        <f t="shared" ref="DA143:DA158" si="77">IF(T$20=$CJ143,"A","")&amp;IF(T$21=$CJ143,"B","")</f>
        <v/>
      </c>
      <c r="DB143" s="98" t="str">
        <f t="shared" ref="DB143:DB158" si="78">IF(U$20=$CJ143,"A","")&amp;IF(U$21=$CJ143,"B","")</f>
        <v/>
      </c>
      <c r="DC143" s="98" t="str">
        <f t="shared" ref="DC143:DC158" si="79">IF(V$20=$CJ143,"A","")&amp;IF(V$21=$CJ143,"B","")</f>
        <v/>
      </c>
      <c r="DD143" s="98"/>
      <c r="DE143" s="98"/>
      <c r="DF143" s="98"/>
      <c r="DG143" s="98"/>
      <c r="DH143" s="98"/>
      <c r="DI143" s="98"/>
      <c r="DJ143" s="98"/>
      <c r="DK143" s="98"/>
      <c r="DL143" s="98"/>
      <c r="DM143" s="98"/>
      <c r="DN143" s="98"/>
      <c r="DO143" s="98"/>
      <c r="DP143" s="98" t="str">
        <f t="shared" si="35"/>
        <v/>
      </c>
      <c r="DQ143" s="361" t="str">
        <f t="shared" si="59"/>
        <v/>
      </c>
      <c r="DR143" s="361" t="str">
        <f t="shared" si="60"/>
        <v/>
      </c>
      <c r="DS143" s="361" t="str">
        <f t="shared" si="61"/>
        <v/>
      </c>
    </row>
    <row r="144" spans="1:123" x14ac:dyDescent="0.15">
      <c r="AQ144" s="97"/>
      <c r="AR144" s="97"/>
      <c r="AS144" s="97"/>
      <c r="AT144" s="97"/>
      <c r="CJ144" s="405" t="s">
        <v>832</v>
      </c>
      <c r="CM144" s="41" t="str">
        <f t="shared" si="42"/>
        <v/>
      </c>
      <c r="CN144" s="383" t="s">
        <v>922</v>
      </c>
      <c r="CO144" s="308" t="str">
        <f t="shared" si="56"/>
        <v/>
      </c>
      <c r="CP144" s="308" t="str">
        <f t="shared" si="57"/>
        <v/>
      </c>
      <c r="CQ144" s="308" t="str">
        <f t="shared" si="58"/>
        <v/>
      </c>
      <c r="CR144" s="98" t="str">
        <f t="shared" ref="CR144:CR161" si="80">IF(K$20=$CJ144,"A","")&amp;IF(K$21=$CJ144,"B","")</f>
        <v/>
      </c>
      <c r="CS144" s="98" t="str">
        <f t="shared" ref="CS144:CS159" si="81">IF(L$20=$CJ144,"A","")&amp;IF(L$21=$CJ144,"B","")</f>
        <v/>
      </c>
      <c r="CT144" s="98" t="str">
        <f t="shared" ref="CT144:CT159" si="82">IF(M$20=$CJ144,"A","")&amp;IF(M$21=$CJ144,"B","")</f>
        <v/>
      </c>
      <c r="CU144" s="98" t="str">
        <f t="shared" si="71"/>
        <v/>
      </c>
      <c r="CV144" s="98" t="str">
        <f t="shared" si="72"/>
        <v/>
      </c>
      <c r="CW144" s="98" t="str">
        <f t="shared" si="73"/>
        <v/>
      </c>
      <c r="CX144" s="98" t="str">
        <f t="shared" si="74"/>
        <v/>
      </c>
      <c r="CY144" s="98" t="str">
        <f t="shared" si="75"/>
        <v/>
      </c>
      <c r="CZ144" s="98" t="str">
        <f t="shared" si="76"/>
        <v/>
      </c>
      <c r="DA144" s="98" t="str">
        <f t="shared" si="77"/>
        <v/>
      </c>
      <c r="DB144" s="98" t="str">
        <f t="shared" si="78"/>
        <v/>
      </c>
      <c r="DC144" s="98" t="str">
        <f t="shared" si="79"/>
        <v/>
      </c>
      <c r="DD144" s="98"/>
      <c r="DE144" s="98"/>
      <c r="DF144" s="98"/>
      <c r="DG144" s="98"/>
      <c r="DH144" s="98"/>
      <c r="DI144" s="98"/>
      <c r="DJ144" s="98"/>
      <c r="DK144" s="98"/>
      <c r="DL144" s="98"/>
      <c r="DM144" s="98"/>
      <c r="DN144" s="98"/>
      <c r="DO144" s="98"/>
      <c r="DP144" s="98" t="str">
        <f t="shared" si="35"/>
        <v/>
      </c>
      <c r="DQ144" s="361" t="str">
        <f t="shared" si="59"/>
        <v/>
      </c>
      <c r="DR144" s="361" t="str">
        <f t="shared" si="60"/>
        <v/>
      </c>
      <c r="DS144" s="361" t="str">
        <f t="shared" si="61"/>
        <v/>
      </c>
    </row>
    <row r="145" spans="10:123" x14ac:dyDescent="0.15">
      <c r="AQ145" s="97"/>
      <c r="AR145" s="97"/>
      <c r="AS145" s="97"/>
      <c r="AT145" s="97"/>
      <c r="CJ145" s="404" t="s">
        <v>923</v>
      </c>
      <c r="CM145" s="41" t="str">
        <f t="shared" si="42"/>
        <v/>
      </c>
      <c r="CN145" s="383" t="s">
        <v>603</v>
      </c>
      <c r="CO145" s="308" t="str">
        <f t="shared" si="56"/>
        <v/>
      </c>
      <c r="CP145" s="308" t="str">
        <f t="shared" si="57"/>
        <v/>
      </c>
      <c r="CQ145" s="308" t="str">
        <f t="shared" si="58"/>
        <v/>
      </c>
      <c r="CR145" s="98" t="str">
        <f t="shared" si="80"/>
        <v/>
      </c>
      <c r="CS145" s="98" t="str">
        <f t="shared" si="81"/>
        <v/>
      </c>
      <c r="CT145" s="98" t="str">
        <f t="shared" si="82"/>
        <v/>
      </c>
      <c r="CU145" s="98" t="str">
        <f t="shared" si="71"/>
        <v/>
      </c>
      <c r="CV145" s="98" t="str">
        <f t="shared" si="72"/>
        <v/>
      </c>
      <c r="CW145" s="98" t="str">
        <f t="shared" si="73"/>
        <v/>
      </c>
      <c r="CX145" s="98" t="str">
        <f t="shared" si="74"/>
        <v/>
      </c>
      <c r="CY145" s="98" t="str">
        <f t="shared" si="75"/>
        <v/>
      </c>
      <c r="CZ145" s="98" t="str">
        <f t="shared" si="76"/>
        <v/>
      </c>
      <c r="DA145" s="98" t="str">
        <f t="shared" si="77"/>
        <v/>
      </c>
      <c r="DB145" s="98" t="str">
        <f t="shared" si="78"/>
        <v/>
      </c>
      <c r="DC145" s="98" t="str">
        <f t="shared" si="79"/>
        <v/>
      </c>
      <c r="DD145" s="98"/>
      <c r="DE145" s="98"/>
      <c r="DF145" s="98"/>
      <c r="DG145" s="98"/>
      <c r="DH145" s="98"/>
      <c r="DI145" s="98"/>
      <c r="DJ145" s="98"/>
      <c r="DK145" s="98"/>
      <c r="DL145" s="98"/>
      <c r="DM145" s="98"/>
      <c r="DN145" s="98"/>
      <c r="DO145" s="98"/>
      <c r="DP145" s="98" t="str">
        <f t="shared" ref="DP145:DP161" si="83">IF(AI$66=$CJ145,"A","")&amp;IF(AI$67=$CJ145,"B","")&amp;IF(AI$27=$CJ145,"C","")&amp;IF(AI$28=$CJ145,"D","")</f>
        <v/>
      </c>
      <c r="DQ145" s="361" t="str">
        <f t="shared" si="59"/>
        <v/>
      </c>
      <c r="DR145" s="361" t="str">
        <f t="shared" si="60"/>
        <v/>
      </c>
      <c r="DS145" s="361" t="str">
        <f t="shared" si="61"/>
        <v/>
      </c>
    </row>
    <row r="146" spans="10:123" x14ac:dyDescent="0.15">
      <c r="AQ146" s="97"/>
      <c r="AR146" s="97"/>
      <c r="AS146" s="97"/>
      <c r="AT146" s="97"/>
      <c r="CJ146" s="405" t="s">
        <v>924</v>
      </c>
      <c r="CM146" s="41" t="str">
        <f t="shared" si="42"/>
        <v/>
      </c>
      <c r="CN146" s="383" t="s">
        <v>925</v>
      </c>
      <c r="CO146" s="308" t="str">
        <f t="shared" si="56"/>
        <v/>
      </c>
      <c r="CP146" s="308" t="str">
        <f t="shared" si="57"/>
        <v/>
      </c>
      <c r="CQ146" s="308" t="str">
        <f t="shared" si="58"/>
        <v/>
      </c>
      <c r="CR146" s="98" t="str">
        <f t="shared" si="80"/>
        <v/>
      </c>
      <c r="CS146" s="98" t="str">
        <f t="shared" si="81"/>
        <v/>
      </c>
      <c r="CT146" s="98" t="str">
        <f t="shared" si="82"/>
        <v/>
      </c>
      <c r="CU146" s="98" t="str">
        <f t="shared" si="71"/>
        <v/>
      </c>
      <c r="CV146" s="98" t="str">
        <f t="shared" si="72"/>
        <v/>
      </c>
      <c r="CW146" s="98" t="str">
        <f t="shared" si="73"/>
        <v/>
      </c>
      <c r="CX146" s="98" t="str">
        <f t="shared" si="74"/>
        <v/>
      </c>
      <c r="CY146" s="98" t="str">
        <f t="shared" si="75"/>
        <v/>
      </c>
      <c r="CZ146" s="98" t="str">
        <f t="shared" si="76"/>
        <v/>
      </c>
      <c r="DA146" s="98" t="str">
        <f t="shared" si="77"/>
        <v/>
      </c>
      <c r="DB146" s="98" t="str">
        <f t="shared" si="78"/>
        <v/>
      </c>
      <c r="DC146" s="98" t="str">
        <f t="shared" si="79"/>
        <v/>
      </c>
      <c r="DD146" s="98"/>
      <c r="DE146" s="98"/>
      <c r="DF146" s="98"/>
      <c r="DG146" s="98"/>
      <c r="DH146" s="98"/>
      <c r="DI146" s="98"/>
      <c r="DJ146" s="98"/>
      <c r="DK146" s="98"/>
      <c r="DL146" s="98"/>
      <c r="DM146" s="98"/>
      <c r="DN146" s="98"/>
      <c r="DO146" s="98"/>
      <c r="DP146" s="98" t="str">
        <f t="shared" si="83"/>
        <v/>
      </c>
      <c r="DQ146" s="361" t="str">
        <f t="shared" si="59"/>
        <v/>
      </c>
      <c r="DR146" s="361" t="str">
        <f t="shared" si="60"/>
        <v/>
      </c>
      <c r="DS146" s="361" t="str">
        <f t="shared" si="61"/>
        <v/>
      </c>
    </row>
    <row r="147" spans="10:123" x14ac:dyDescent="0.15">
      <c r="AQ147" s="97"/>
      <c r="AR147" s="97"/>
      <c r="AS147" s="97"/>
      <c r="AT147" s="97"/>
      <c r="CJ147" s="405" t="s">
        <v>926</v>
      </c>
      <c r="CM147" s="41" t="str">
        <f t="shared" si="42"/>
        <v/>
      </c>
      <c r="CN147" s="383" t="s">
        <v>927</v>
      </c>
      <c r="CO147" s="308" t="str">
        <f t="shared" si="56"/>
        <v/>
      </c>
      <c r="CP147" s="308" t="str">
        <f t="shared" si="57"/>
        <v/>
      </c>
      <c r="CQ147" s="308" t="str">
        <f t="shared" si="58"/>
        <v/>
      </c>
      <c r="CR147" s="98" t="str">
        <f t="shared" si="80"/>
        <v/>
      </c>
      <c r="CS147" s="98" t="str">
        <f t="shared" si="81"/>
        <v/>
      </c>
      <c r="CT147" s="98" t="str">
        <f t="shared" si="82"/>
        <v/>
      </c>
      <c r="CU147" s="98" t="str">
        <f t="shared" si="71"/>
        <v/>
      </c>
      <c r="CV147" s="98" t="str">
        <f t="shared" si="72"/>
        <v/>
      </c>
      <c r="CW147" s="98" t="str">
        <f t="shared" si="73"/>
        <v/>
      </c>
      <c r="CX147" s="98" t="str">
        <f t="shared" si="74"/>
        <v/>
      </c>
      <c r="CY147" s="98" t="str">
        <f t="shared" si="75"/>
        <v/>
      </c>
      <c r="CZ147" s="98" t="str">
        <f t="shared" si="76"/>
        <v/>
      </c>
      <c r="DA147" s="98" t="str">
        <f t="shared" si="77"/>
        <v/>
      </c>
      <c r="DB147" s="98" t="str">
        <f t="shared" si="78"/>
        <v/>
      </c>
      <c r="DC147" s="98" t="str">
        <f t="shared" si="79"/>
        <v/>
      </c>
      <c r="DD147" s="98"/>
      <c r="DE147" s="98"/>
      <c r="DF147" s="98"/>
      <c r="DG147" s="98"/>
      <c r="DH147" s="98"/>
      <c r="DI147" s="98"/>
      <c r="DJ147" s="98"/>
      <c r="DK147" s="98"/>
      <c r="DL147" s="98"/>
      <c r="DM147" s="98"/>
      <c r="DN147" s="98"/>
      <c r="DO147" s="98"/>
      <c r="DP147" s="98" t="str">
        <f t="shared" si="83"/>
        <v/>
      </c>
      <c r="DQ147" s="361" t="str">
        <f t="shared" si="59"/>
        <v/>
      </c>
      <c r="DR147" s="361" t="str">
        <f t="shared" si="60"/>
        <v/>
      </c>
      <c r="DS147" s="361" t="str">
        <f t="shared" si="61"/>
        <v/>
      </c>
    </row>
    <row r="148" spans="10:123" x14ac:dyDescent="0.15">
      <c r="AQ148" s="97"/>
      <c r="AR148" s="97"/>
      <c r="AS148" s="97"/>
      <c r="AT148" s="97"/>
      <c r="CJ148" s="405" t="s">
        <v>928</v>
      </c>
      <c r="CM148" s="41" t="str">
        <f>IF((COUNTIF($J$20:$AI$21,CJ148)+COUNTIF($J$72:$AI$76,CJ148))=0,"",(COUNTIF($J$20:$AI$21,CJ148)+COUNTIF($J$72:$AI$76,CJ148)))</f>
        <v/>
      </c>
      <c r="CN148" s="383" t="s">
        <v>602</v>
      </c>
      <c r="CO148" s="308" t="str">
        <f t="shared" si="56"/>
        <v/>
      </c>
      <c r="CP148" s="308" t="str">
        <f t="shared" si="57"/>
        <v/>
      </c>
      <c r="CQ148" s="308" t="str">
        <f t="shared" si="58"/>
        <v/>
      </c>
      <c r="CR148" s="98" t="str">
        <f>IF(K$20=$CJ148,"A","")&amp;IF(K$21=$CJ148,"B","")</f>
        <v/>
      </c>
      <c r="CS148" s="98" t="str">
        <f t="shared" si="81"/>
        <v/>
      </c>
      <c r="CT148" s="98" t="str">
        <f t="shared" si="82"/>
        <v/>
      </c>
      <c r="CU148" s="98" t="str">
        <f t="shared" si="71"/>
        <v/>
      </c>
      <c r="CV148" s="98" t="str">
        <f t="shared" si="72"/>
        <v/>
      </c>
      <c r="CW148" s="98" t="str">
        <f t="shared" si="73"/>
        <v/>
      </c>
      <c r="CX148" s="98" t="str">
        <f t="shared" si="74"/>
        <v/>
      </c>
      <c r="CY148" s="98" t="str">
        <f t="shared" si="75"/>
        <v/>
      </c>
      <c r="CZ148" s="98" t="str">
        <f t="shared" si="76"/>
        <v/>
      </c>
      <c r="DA148" s="98" t="str">
        <f t="shared" si="77"/>
        <v/>
      </c>
      <c r="DB148" s="98" t="str">
        <f t="shared" si="78"/>
        <v/>
      </c>
      <c r="DC148" s="98" t="str">
        <f t="shared" si="79"/>
        <v/>
      </c>
      <c r="DD148" s="98"/>
      <c r="DE148" s="98"/>
      <c r="DF148" s="98"/>
      <c r="DG148" s="98"/>
      <c r="DH148" s="98"/>
      <c r="DI148" s="98"/>
      <c r="DJ148" s="98"/>
      <c r="DK148" s="98"/>
      <c r="DL148" s="98"/>
      <c r="DM148" s="98"/>
      <c r="DN148" s="98"/>
      <c r="DO148" s="98"/>
      <c r="DP148" s="98" t="str">
        <f t="shared" si="83"/>
        <v/>
      </c>
      <c r="DQ148" s="361" t="str">
        <f t="shared" si="59"/>
        <v/>
      </c>
      <c r="DR148" s="361" t="str">
        <f t="shared" si="60"/>
        <v/>
      </c>
      <c r="DS148" s="361" t="str">
        <f t="shared" si="61"/>
        <v/>
      </c>
    </row>
    <row r="149" spans="10:123" x14ac:dyDescent="0.15">
      <c r="J149" s="98"/>
      <c r="K149" s="98"/>
      <c r="L149" s="98"/>
      <c r="M149" s="98"/>
      <c r="N149" s="98"/>
      <c r="O149" s="98"/>
      <c r="P149" s="98"/>
      <c r="Q149" s="98"/>
      <c r="R149" s="98"/>
      <c r="S149" s="98"/>
      <c r="T149" s="98"/>
      <c r="U149" s="98"/>
      <c r="V149" s="98"/>
      <c r="W149" s="98"/>
      <c r="X149" s="98"/>
      <c r="Y149" s="98"/>
      <c r="Z149" s="98"/>
      <c r="AA149" s="98"/>
      <c r="AB149" s="98"/>
      <c r="AC149" s="98"/>
      <c r="AD149" s="98"/>
      <c r="AE149" s="98"/>
      <c r="AF149" s="98"/>
      <c r="AG149" s="98"/>
      <c r="AH149" s="98"/>
      <c r="AI149" s="98"/>
      <c r="AQ149" s="97"/>
      <c r="AR149" s="97"/>
      <c r="AS149" s="97"/>
      <c r="AT149" s="97"/>
      <c r="CJ149" s="405" t="s">
        <v>929</v>
      </c>
      <c r="CM149" s="41" t="str">
        <f t="shared" si="42"/>
        <v/>
      </c>
      <c r="CN149" s="383" t="s">
        <v>601</v>
      </c>
      <c r="CO149" s="308" t="str">
        <f t="shared" si="56"/>
        <v/>
      </c>
      <c r="CP149" s="308" t="str">
        <f t="shared" si="57"/>
        <v/>
      </c>
      <c r="CQ149" s="308" t="str">
        <f t="shared" si="58"/>
        <v/>
      </c>
      <c r="CR149" s="98" t="str">
        <f t="shared" si="80"/>
        <v/>
      </c>
      <c r="CS149" s="98" t="str">
        <f t="shared" si="81"/>
        <v/>
      </c>
      <c r="CT149" s="98" t="str">
        <f t="shared" si="82"/>
        <v/>
      </c>
      <c r="CU149" s="98" t="str">
        <f t="shared" si="71"/>
        <v/>
      </c>
      <c r="CV149" s="98" t="str">
        <f t="shared" si="72"/>
        <v/>
      </c>
      <c r="CW149" s="98" t="str">
        <f t="shared" si="73"/>
        <v/>
      </c>
      <c r="CX149" s="98" t="str">
        <f t="shared" si="74"/>
        <v/>
      </c>
      <c r="CY149" s="98" t="str">
        <f t="shared" si="75"/>
        <v/>
      </c>
      <c r="CZ149" s="98" t="str">
        <f t="shared" si="76"/>
        <v/>
      </c>
      <c r="DA149" s="98" t="str">
        <f t="shared" si="77"/>
        <v/>
      </c>
      <c r="DB149" s="98" t="str">
        <f t="shared" si="78"/>
        <v/>
      </c>
      <c r="DC149" s="98" t="str">
        <f t="shared" si="79"/>
        <v/>
      </c>
      <c r="DD149" s="98"/>
      <c r="DE149" s="98"/>
      <c r="DF149" s="98"/>
      <c r="DG149" s="98"/>
      <c r="DH149" s="98"/>
      <c r="DI149" s="98"/>
      <c r="DJ149" s="98"/>
      <c r="DK149" s="98"/>
      <c r="DL149" s="98"/>
      <c r="DM149" s="98"/>
      <c r="DN149" s="98"/>
      <c r="DO149" s="98"/>
      <c r="DP149" s="98" t="str">
        <f t="shared" si="83"/>
        <v/>
      </c>
      <c r="DQ149" s="361" t="str">
        <f t="shared" si="59"/>
        <v/>
      </c>
      <c r="DR149" s="361" t="str">
        <f t="shared" si="60"/>
        <v/>
      </c>
      <c r="DS149" s="361" t="str">
        <f t="shared" si="61"/>
        <v/>
      </c>
    </row>
    <row r="150" spans="10:123" x14ac:dyDescent="0.15">
      <c r="J150" s="98"/>
      <c r="K150" s="98"/>
      <c r="L150" s="98"/>
      <c r="M150" s="98"/>
      <c r="N150" s="98"/>
      <c r="O150" s="98"/>
      <c r="P150" s="98"/>
      <c r="Q150" s="98"/>
      <c r="R150" s="98"/>
      <c r="S150" s="98"/>
      <c r="T150" s="98"/>
      <c r="U150" s="98"/>
      <c r="V150" s="98"/>
      <c r="W150" s="98"/>
      <c r="X150" s="98"/>
      <c r="Y150" s="98"/>
      <c r="Z150" s="98"/>
      <c r="AA150" s="98"/>
      <c r="AB150" s="98"/>
      <c r="AC150" s="98"/>
      <c r="AD150" s="98"/>
      <c r="AE150" s="98"/>
      <c r="AF150" s="98"/>
      <c r="AG150" s="98"/>
      <c r="AH150" s="98"/>
      <c r="AI150" s="98"/>
      <c r="AQ150" s="97"/>
      <c r="AR150" s="97"/>
      <c r="AS150" s="97"/>
      <c r="AT150" s="97"/>
      <c r="CJ150" s="405" t="s">
        <v>930</v>
      </c>
      <c r="CM150" s="41" t="str">
        <f t="shared" si="42"/>
        <v/>
      </c>
      <c r="CN150" s="383" t="s">
        <v>695</v>
      </c>
      <c r="CO150" s="308" t="str">
        <f t="shared" si="56"/>
        <v/>
      </c>
      <c r="CP150" s="308" t="str">
        <f t="shared" si="57"/>
        <v/>
      </c>
      <c r="CQ150" s="308" t="str">
        <f t="shared" si="58"/>
        <v/>
      </c>
      <c r="CR150" s="98" t="str">
        <f t="shared" si="80"/>
        <v/>
      </c>
      <c r="CS150" s="98" t="str">
        <f t="shared" si="81"/>
        <v/>
      </c>
      <c r="CT150" s="98" t="str">
        <f t="shared" si="82"/>
        <v/>
      </c>
      <c r="CU150" s="98" t="str">
        <f t="shared" si="71"/>
        <v/>
      </c>
      <c r="CV150" s="98" t="str">
        <f t="shared" si="72"/>
        <v/>
      </c>
      <c r="CW150" s="98" t="str">
        <f t="shared" si="73"/>
        <v/>
      </c>
      <c r="CX150" s="98" t="str">
        <f t="shared" si="74"/>
        <v/>
      </c>
      <c r="CY150" s="98" t="str">
        <f t="shared" si="75"/>
        <v/>
      </c>
      <c r="CZ150" s="98" t="str">
        <f t="shared" si="76"/>
        <v/>
      </c>
      <c r="DA150" s="98" t="str">
        <f t="shared" si="77"/>
        <v/>
      </c>
      <c r="DB150" s="98" t="str">
        <f t="shared" si="78"/>
        <v/>
      </c>
      <c r="DC150" s="98" t="str">
        <f t="shared" si="79"/>
        <v/>
      </c>
      <c r="DD150" s="98"/>
      <c r="DE150" s="98"/>
      <c r="DF150" s="98"/>
      <c r="DG150" s="98"/>
      <c r="DH150" s="98"/>
      <c r="DI150" s="98"/>
      <c r="DJ150" s="98"/>
      <c r="DK150" s="98"/>
      <c r="DL150" s="98"/>
      <c r="DM150" s="98"/>
      <c r="DN150" s="98"/>
      <c r="DO150" s="98"/>
      <c r="DP150" s="98" t="str">
        <f t="shared" si="83"/>
        <v/>
      </c>
      <c r="DQ150" s="361" t="str">
        <f t="shared" si="59"/>
        <v/>
      </c>
      <c r="DR150" s="361" t="str">
        <f t="shared" si="60"/>
        <v/>
      </c>
      <c r="DS150" s="361" t="str">
        <f t="shared" si="61"/>
        <v/>
      </c>
    </row>
    <row r="151" spans="10:123" x14ac:dyDescent="0.15">
      <c r="J151" s="98"/>
      <c r="K151" s="98"/>
      <c r="L151" s="98"/>
      <c r="M151" s="98"/>
      <c r="N151" s="98"/>
      <c r="O151" s="98"/>
      <c r="P151" s="98"/>
      <c r="Q151" s="98"/>
      <c r="R151" s="98"/>
      <c r="S151" s="98"/>
      <c r="T151" s="98"/>
      <c r="U151" s="98"/>
      <c r="V151" s="98"/>
      <c r="W151" s="98"/>
      <c r="X151" s="98"/>
      <c r="Y151" s="98"/>
      <c r="Z151" s="98"/>
      <c r="AA151" s="98"/>
      <c r="AB151" s="98"/>
      <c r="AC151" s="98"/>
      <c r="AD151" s="98"/>
      <c r="AE151" s="98"/>
      <c r="AF151" s="98"/>
      <c r="AG151" s="98"/>
      <c r="AH151" s="98"/>
      <c r="AI151" s="98"/>
      <c r="AQ151" s="97"/>
      <c r="AR151" s="97"/>
      <c r="AS151" s="97"/>
      <c r="AT151" s="97"/>
      <c r="CJ151" s="406" t="s">
        <v>830</v>
      </c>
      <c r="CM151" s="41" t="str">
        <f t="shared" si="42"/>
        <v/>
      </c>
      <c r="CN151" s="383" t="s">
        <v>229</v>
      </c>
      <c r="CO151" s="308" t="str">
        <f t="shared" si="56"/>
        <v/>
      </c>
      <c r="CP151" s="308" t="str">
        <f t="shared" si="57"/>
        <v/>
      </c>
      <c r="CQ151" s="308" t="str">
        <f t="shared" si="58"/>
        <v/>
      </c>
      <c r="CR151" s="98" t="str">
        <f t="shared" si="80"/>
        <v/>
      </c>
      <c r="CS151" s="98" t="str">
        <f t="shared" si="81"/>
        <v/>
      </c>
      <c r="CT151" s="98" t="str">
        <f t="shared" si="82"/>
        <v/>
      </c>
      <c r="CU151" s="98" t="str">
        <f t="shared" si="71"/>
        <v/>
      </c>
      <c r="CV151" s="98" t="str">
        <f t="shared" si="72"/>
        <v/>
      </c>
      <c r="CW151" s="98" t="str">
        <f t="shared" si="73"/>
        <v/>
      </c>
      <c r="CX151" s="98" t="str">
        <f t="shared" si="74"/>
        <v/>
      </c>
      <c r="CY151" s="98" t="str">
        <f t="shared" si="75"/>
        <v/>
      </c>
      <c r="CZ151" s="98" t="str">
        <f t="shared" si="76"/>
        <v/>
      </c>
      <c r="DA151" s="98" t="str">
        <f t="shared" si="77"/>
        <v/>
      </c>
      <c r="DB151" s="98" t="str">
        <f t="shared" si="78"/>
        <v/>
      </c>
      <c r="DC151" s="98" t="str">
        <f t="shared" si="79"/>
        <v/>
      </c>
      <c r="DD151" s="98"/>
      <c r="DE151" s="98"/>
      <c r="DF151" s="98"/>
      <c r="DG151" s="98"/>
      <c r="DH151" s="98"/>
      <c r="DI151" s="98"/>
      <c r="DJ151" s="98"/>
      <c r="DK151" s="98"/>
      <c r="DL151" s="98"/>
      <c r="DM151" s="98"/>
      <c r="DN151" s="98"/>
      <c r="DO151" s="98"/>
      <c r="DP151" s="98" t="str">
        <f t="shared" si="83"/>
        <v/>
      </c>
      <c r="DQ151" s="361" t="str">
        <f t="shared" si="59"/>
        <v/>
      </c>
      <c r="DR151" s="361" t="str">
        <f t="shared" si="60"/>
        <v/>
      </c>
      <c r="DS151" s="361" t="str">
        <f t="shared" si="61"/>
        <v/>
      </c>
    </row>
    <row r="152" spans="10:123" x14ac:dyDescent="0.15">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Q152" s="97"/>
      <c r="AR152" s="97"/>
      <c r="AS152" s="97"/>
      <c r="AT152" s="97"/>
      <c r="CJ152" s="405" t="s">
        <v>833</v>
      </c>
      <c r="CM152" s="41" t="str">
        <f t="shared" si="42"/>
        <v/>
      </c>
      <c r="CN152" s="383" t="s">
        <v>931</v>
      </c>
      <c r="CO152" s="308" t="str">
        <f t="shared" si="56"/>
        <v/>
      </c>
      <c r="CP152" s="308" t="str">
        <f t="shared" si="57"/>
        <v/>
      </c>
      <c r="CQ152" s="308" t="str">
        <f t="shared" si="58"/>
        <v/>
      </c>
      <c r="CR152" s="98" t="str">
        <f t="shared" si="80"/>
        <v/>
      </c>
      <c r="CS152" s="98" t="str">
        <f t="shared" si="81"/>
        <v/>
      </c>
      <c r="CT152" s="98" t="str">
        <f t="shared" si="82"/>
        <v/>
      </c>
      <c r="CU152" s="98" t="str">
        <f t="shared" si="71"/>
        <v/>
      </c>
      <c r="CV152" s="98" t="str">
        <f t="shared" si="72"/>
        <v/>
      </c>
      <c r="CW152" s="98" t="str">
        <f t="shared" si="73"/>
        <v/>
      </c>
      <c r="CX152" s="98" t="str">
        <f t="shared" si="74"/>
        <v/>
      </c>
      <c r="CY152" s="98" t="str">
        <f t="shared" si="75"/>
        <v/>
      </c>
      <c r="CZ152" s="98" t="str">
        <f t="shared" si="76"/>
        <v/>
      </c>
      <c r="DA152" s="98" t="str">
        <f t="shared" si="77"/>
        <v/>
      </c>
      <c r="DB152" s="98" t="str">
        <f t="shared" si="78"/>
        <v/>
      </c>
      <c r="DC152" s="98" t="str">
        <f t="shared" si="79"/>
        <v/>
      </c>
      <c r="DD152" s="98"/>
      <c r="DE152" s="98"/>
      <c r="DF152" s="98"/>
      <c r="DG152" s="98"/>
      <c r="DH152" s="98"/>
      <c r="DI152" s="98"/>
      <c r="DJ152" s="98"/>
      <c r="DK152" s="98"/>
      <c r="DL152" s="98"/>
      <c r="DM152" s="98"/>
      <c r="DN152" s="98"/>
      <c r="DO152" s="98"/>
      <c r="DP152" s="98" t="str">
        <f t="shared" si="83"/>
        <v/>
      </c>
      <c r="DQ152" s="361" t="str">
        <f t="shared" si="59"/>
        <v/>
      </c>
      <c r="DR152" s="361" t="str">
        <f t="shared" si="60"/>
        <v/>
      </c>
      <c r="DS152" s="361" t="str">
        <f t="shared" si="61"/>
        <v/>
      </c>
    </row>
    <row r="153" spans="10:123" x14ac:dyDescent="0.15">
      <c r="J153" s="98"/>
      <c r="K153" s="98"/>
      <c r="L153" s="98"/>
      <c r="M153" s="98"/>
      <c r="N153" s="98"/>
      <c r="O153" s="98"/>
      <c r="P153" s="98"/>
      <c r="Q153" s="98"/>
      <c r="R153" s="98"/>
      <c r="S153" s="98"/>
      <c r="T153" s="98"/>
      <c r="U153" s="98"/>
      <c r="V153" s="98"/>
      <c r="W153" s="98"/>
      <c r="X153" s="98"/>
      <c r="Y153" s="98"/>
      <c r="Z153" s="98"/>
      <c r="AA153" s="98"/>
      <c r="AB153" s="98"/>
      <c r="AC153" s="98"/>
      <c r="AD153" s="98"/>
      <c r="AE153" s="98"/>
      <c r="AF153" s="98"/>
      <c r="AG153" s="98"/>
      <c r="AH153" s="98"/>
      <c r="AI153" s="98"/>
      <c r="AQ153" s="97"/>
      <c r="AR153" s="97"/>
      <c r="AS153" s="97"/>
      <c r="AT153" s="97"/>
      <c r="CJ153" s="405" t="s">
        <v>853</v>
      </c>
      <c r="CM153" s="41" t="str">
        <f t="shared" si="42"/>
        <v/>
      </c>
      <c r="CN153" s="383" t="s">
        <v>621</v>
      </c>
      <c r="CO153" s="308" t="str">
        <f t="shared" si="56"/>
        <v/>
      </c>
      <c r="CP153" s="308" t="str">
        <f t="shared" si="57"/>
        <v/>
      </c>
      <c r="CQ153" s="308" t="str">
        <f t="shared" si="58"/>
        <v/>
      </c>
      <c r="CR153" s="98" t="str">
        <f t="shared" si="80"/>
        <v/>
      </c>
      <c r="CS153" s="98" t="str">
        <f t="shared" si="81"/>
        <v/>
      </c>
      <c r="CT153" s="98" t="str">
        <f t="shared" si="82"/>
        <v/>
      </c>
      <c r="CU153" s="98" t="str">
        <f t="shared" si="71"/>
        <v/>
      </c>
      <c r="CV153" s="98" t="str">
        <f t="shared" si="72"/>
        <v/>
      </c>
      <c r="CW153" s="98" t="str">
        <f t="shared" si="73"/>
        <v/>
      </c>
      <c r="CX153" s="98" t="str">
        <f t="shared" si="74"/>
        <v/>
      </c>
      <c r="CY153" s="98" t="str">
        <f t="shared" si="75"/>
        <v/>
      </c>
      <c r="CZ153" s="98" t="str">
        <f t="shared" si="76"/>
        <v/>
      </c>
      <c r="DA153" s="98" t="str">
        <f t="shared" si="77"/>
        <v/>
      </c>
      <c r="DB153" s="98" t="str">
        <f t="shared" si="78"/>
        <v/>
      </c>
      <c r="DC153" s="98" t="str">
        <f t="shared" si="79"/>
        <v/>
      </c>
      <c r="DD153" s="98"/>
      <c r="DE153" s="98"/>
      <c r="DF153" s="98"/>
      <c r="DG153" s="98"/>
      <c r="DH153" s="98"/>
      <c r="DI153" s="98"/>
      <c r="DJ153" s="98"/>
      <c r="DK153" s="98"/>
      <c r="DL153" s="98"/>
      <c r="DM153" s="98"/>
      <c r="DN153" s="98"/>
      <c r="DO153" s="98"/>
      <c r="DP153" s="98" t="str">
        <f t="shared" si="83"/>
        <v/>
      </c>
      <c r="DQ153" s="361" t="str">
        <f t="shared" si="59"/>
        <v/>
      </c>
      <c r="DR153" s="361" t="str">
        <f t="shared" si="60"/>
        <v/>
      </c>
      <c r="DS153" s="361" t="str">
        <f t="shared" si="61"/>
        <v/>
      </c>
    </row>
    <row r="154" spans="10:123" x14ac:dyDescent="0.15">
      <c r="J154" s="98"/>
      <c r="K154" s="98"/>
      <c r="L154" s="98"/>
      <c r="M154" s="98"/>
      <c r="N154" s="98"/>
      <c r="O154" s="98"/>
      <c r="P154" s="98"/>
      <c r="Q154" s="98"/>
      <c r="R154" s="98"/>
      <c r="S154" s="98"/>
      <c r="T154" s="98"/>
      <c r="U154" s="98"/>
      <c r="V154" s="98"/>
      <c r="W154" s="98"/>
      <c r="X154" s="98"/>
      <c r="Y154" s="98"/>
      <c r="Z154" s="98"/>
      <c r="AA154" s="98"/>
      <c r="AB154" s="98"/>
      <c r="AC154" s="98"/>
      <c r="AD154" s="98"/>
      <c r="AE154" s="98"/>
      <c r="AF154" s="98"/>
      <c r="AG154" s="98"/>
      <c r="AH154" s="98"/>
      <c r="AI154" s="98"/>
      <c r="AQ154" s="97"/>
      <c r="AR154" s="97"/>
      <c r="AS154" s="97"/>
      <c r="AT154" s="97"/>
      <c r="CJ154" s="405" t="s">
        <v>855</v>
      </c>
      <c r="CM154" s="41" t="str">
        <f t="shared" si="42"/>
        <v/>
      </c>
      <c r="CN154" s="383" t="s">
        <v>619</v>
      </c>
      <c r="CO154" s="308" t="str">
        <f t="shared" si="56"/>
        <v/>
      </c>
      <c r="CP154" s="308" t="str">
        <f t="shared" si="57"/>
        <v/>
      </c>
      <c r="CQ154" s="308" t="str">
        <f t="shared" si="58"/>
        <v/>
      </c>
      <c r="CR154" s="98" t="str">
        <f t="shared" si="80"/>
        <v/>
      </c>
      <c r="CS154" s="98" t="str">
        <f t="shared" si="81"/>
        <v/>
      </c>
      <c r="CT154" s="98" t="str">
        <f t="shared" si="82"/>
        <v/>
      </c>
      <c r="CU154" s="98" t="str">
        <f t="shared" si="71"/>
        <v/>
      </c>
      <c r="CV154" s="98" t="str">
        <f t="shared" si="72"/>
        <v/>
      </c>
      <c r="CW154" s="98" t="str">
        <f t="shared" si="73"/>
        <v/>
      </c>
      <c r="CX154" s="98" t="str">
        <f t="shared" si="74"/>
        <v/>
      </c>
      <c r="CY154" s="98" t="str">
        <f t="shared" si="75"/>
        <v/>
      </c>
      <c r="CZ154" s="98" t="str">
        <f t="shared" si="76"/>
        <v/>
      </c>
      <c r="DA154" s="98" t="str">
        <f t="shared" si="77"/>
        <v/>
      </c>
      <c r="DB154" s="98" t="str">
        <f t="shared" si="78"/>
        <v/>
      </c>
      <c r="DC154" s="98" t="str">
        <f t="shared" si="79"/>
        <v/>
      </c>
      <c r="DD154" s="98"/>
      <c r="DE154" s="98"/>
      <c r="DF154" s="98"/>
      <c r="DG154" s="98"/>
      <c r="DH154" s="98"/>
      <c r="DI154" s="98"/>
      <c r="DJ154" s="98"/>
      <c r="DK154" s="98"/>
      <c r="DL154" s="98"/>
      <c r="DM154" s="98"/>
      <c r="DN154" s="98"/>
      <c r="DO154" s="98"/>
      <c r="DP154" s="98" t="str">
        <f t="shared" si="83"/>
        <v/>
      </c>
      <c r="DQ154" s="361" t="str">
        <f t="shared" si="59"/>
        <v/>
      </c>
      <c r="DR154" s="361" t="str">
        <f t="shared" si="60"/>
        <v/>
      </c>
      <c r="DS154" s="361" t="str">
        <f t="shared" si="61"/>
        <v/>
      </c>
    </row>
    <row r="155" spans="10:123" x14ac:dyDescent="0.15">
      <c r="AQ155" s="97"/>
      <c r="AR155" s="97"/>
      <c r="AS155" s="97"/>
      <c r="AT155" s="97"/>
      <c r="CJ155" s="406" t="s">
        <v>854</v>
      </c>
      <c r="CM155" s="41" t="str">
        <f t="shared" si="42"/>
        <v/>
      </c>
      <c r="CN155" s="383" t="s">
        <v>932</v>
      </c>
      <c r="CO155" s="308" t="str">
        <f t="shared" si="56"/>
        <v/>
      </c>
      <c r="CP155" s="308" t="str">
        <f t="shared" si="57"/>
        <v/>
      </c>
      <c r="CQ155" s="308" t="str">
        <f t="shared" si="58"/>
        <v/>
      </c>
      <c r="CR155" s="98" t="str">
        <f t="shared" si="80"/>
        <v/>
      </c>
      <c r="CS155" s="98" t="str">
        <f t="shared" si="81"/>
        <v/>
      </c>
      <c r="CT155" s="98" t="str">
        <f t="shared" si="82"/>
        <v/>
      </c>
      <c r="CU155" s="98" t="str">
        <f t="shared" si="71"/>
        <v/>
      </c>
      <c r="CV155" s="98" t="str">
        <f t="shared" si="72"/>
        <v/>
      </c>
      <c r="CW155" s="98" t="str">
        <f t="shared" si="73"/>
        <v/>
      </c>
      <c r="CX155" s="98" t="str">
        <f t="shared" si="74"/>
        <v/>
      </c>
      <c r="CY155" s="98" t="str">
        <f t="shared" si="75"/>
        <v/>
      </c>
      <c r="CZ155" s="98" t="str">
        <f t="shared" si="76"/>
        <v/>
      </c>
      <c r="DA155" s="98" t="str">
        <f t="shared" si="77"/>
        <v/>
      </c>
      <c r="DB155" s="98" t="str">
        <f t="shared" si="78"/>
        <v/>
      </c>
      <c r="DC155" s="98" t="str">
        <f t="shared" si="79"/>
        <v/>
      </c>
      <c r="DD155" s="98"/>
      <c r="DE155" s="98"/>
      <c r="DF155" s="98"/>
      <c r="DG155" s="98"/>
      <c r="DH155" s="98"/>
      <c r="DI155" s="98"/>
      <c r="DJ155" s="98"/>
      <c r="DK155" s="98"/>
      <c r="DL155" s="98"/>
      <c r="DM155" s="98"/>
      <c r="DN155" s="98"/>
      <c r="DO155" s="98"/>
      <c r="DP155" s="98" t="str">
        <f t="shared" si="83"/>
        <v/>
      </c>
      <c r="DQ155" s="361" t="str">
        <f t="shared" si="59"/>
        <v/>
      </c>
      <c r="DR155" s="361" t="str">
        <f t="shared" si="60"/>
        <v/>
      </c>
      <c r="DS155" s="361" t="str">
        <f t="shared" si="61"/>
        <v/>
      </c>
    </row>
    <row r="156" spans="10:123" x14ac:dyDescent="0.15">
      <c r="AQ156" s="97"/>
      <c r="AR156" s="97"/>
      <c r="AS156" s="97"/>
      <c r="AT156" s="97"/>
      <c r="CJ156" s="405" t="s">
        <v>857</v>
      </c>
      <c r="CM156" s="41" t="str">
        <f t="shared" si="42"/>
        <v/>
      </c>
      <c r="CN156" t="s">
        <v>933</v>
      </c>
      <c r="CO156" s="308" t="str">
        <f t="shared" si="56"/>
        <v/>
      </c>
      <c r="CP156" s="308" t="str">
        <f t="shared" si="57"/>
        <v/>
      </c>
      <c r="CQ156" s="308" t="str">
        <f t="shared" si="58"/>
        <v/>
      </c>
      <c r="CR156" s="98" t="str">
        <f t="shared" si="80"/>
        <v/>
      </c>
      <c r="CS156" s="98" t="str">
        <f t="shared" si="81"/>
        <v/>
      </c>
      <c r="CT156" s="98" t="str">
        <f t="shared" si="82"/>
        <v/>
      </c>
      <c r="CU156" s="98" t="str">
        <f t="shared" si="71"/>
        <v/>
      </c>
      <c r="CV156" s="98" t="str">
        <f t="shared" si="72"/>
        <v/>
      </c>
      <c r="CW156" s="98" t="str">
        <f t="shared" si="73"/>
        <v/>
      </c>
      <c r="CX156" s="98" t="str">
        <f t="shared" si="74"/>
        <v/>
      </c>
      <c r="CY156" s="98" t="str">
        <f t="shared" si="75"/>
        <v/>
      </c>
      <c r="CZ156" s="98" t="str">
        <f t="shared" si="76"/>
        <v/>
      </c>
      <c r="DA156" s="98" t="str">
        <f t="shared" si="77"/>
        <v/>
      </c>
      <c r="DB156" s="98" t="str">
        <f t="shared" si="78"/>
        <v/>
      </c>
      <c r="DC156" s="98" t="str">
        <f t="shared" si="79"/>
        <v/>
      </c>
      <c r="DD156" s="98"/>
      <c r="DE156" s="98"/>
      <c r="DF156" s="98"/>
      <c r="DG156" s="98"/>
      <c r="DH156" s="98"/>
      <c r="DI156" s="98"/>
      <c r="DJ156" s="98"/>
      <c r="DK156" s="98"/>
      <c r="DL156" s="98"/>
      <c r="DM156" s="98"/>
      <c r="DN156" s="98"/>
      <c r="DO156" s="98"/>
      <c r="DP156" s="98" t="str">
        <f t="shared" si="83"/>
        <v/>
      </c>
      <c r="DQ156" s="361" t="str">
        <f t="shared" si="59"/>
        <v/>
      </c>
      <c r="DR156" s="361" t="str">
        <f t="shared" si="60"/>
        <v/>
      </c>
      <c r="DS156" s="361" t="str">
        <f t="shared" si="61"/>
        <v/>
      </c>
    </row>
    <row r="157" spans="10:123" x14ac:dyDescent="0.15">
      <c r="AQ157" s="97"/>
      <c r="AR157" s="97"/>
      <c r="AS157" s="97"/>
      <c r="AT157" s="97"/>
      <c r="CJ157" s="405" t="s">
        <v>845</v>
      </c>
      <c r="CM157" s="41" t="str">
        <f t="shared" si="42"/>
        <v/>
      </c>
      <c r="CN157" t="s">
        <v>934</v>
      </c>
      <c r="CO157" s="308" t="str">
        <f t="shared" si="56"/>
        <v/>
      </c>
      <c r="CP157" s="308" t="str">
        <f t="shared" si="57"/>
        <v/>
      </c>
      <c r="CQ157" s="308" t="str">
        <f t="shared" si="58"/>
        <v/>
      </c>
      <c r="CR157" s="98" t="str">
        <f t="shared" si="80"/>
        <v/>
      </c>
      <c r="CS157" s="98" t="str">
        <f t="shared" si="81"/>
        <v/>
      </c>
      <c r="CT157" s="98" t="str">
        <f t="shared" si="82"/>
        <v/>
      </c>
      <c r="CU157" s="98" t="str">
        <f t="shared" si="71"/>
        <v/>
      </c>
      <c r="CV157" s="98" t="str">
        <f t="shared" si="72"/>
        <v/>
      </c>
      <c r="CW157" s="98" t="str">
        <f t="shared" si="73"/>
        <v/>
      </c>
      <c r="CX157" s="98" t="str">
        <f t="shared" si="74"/>
        <v/>
      </c>
      <c r="CY157" s="98" t="str">
        <f t="shared" si="75"/>
        <v/>
      </c>
      <c r="CZ157" s="98" t="str">
        <f t="shared" si="76"/>
        <v/>
      </c>
      <c r="DA157" s="98" t="str">
        <f t="shared" si="77"/>
        <v/>
      </c>
      <c r="DB157" s="98" t="str">
        <f t="shared" si="78"/>
        <v/>
      </c>
      <c r="DC157" s="98" t="str">
        <f t="shared" si="79"/>
        <v/>
      </c>
      <c r="DD157" s="98"/>
      <c r="DE157" s="98"/>
      <c r="DF157" s="98"/>
      <c r="DG157" s="98"/>
      <c r="DH157" s="98"/>
      <c r="DI157" s="98"/>
      <c r="DJ157" s="98"/>
      <c r="DK157" s="98"/>
      <c r="DL157" s="98"/>
      <c r="DM157" s="98"/>
      <c r="DN157" s="98"/>
      <c r="DO157" s="98"/>
      <c r="DP157" s="98" t="str">
        <f t="shared" si="83"/>
        <v/>
      </c>
      <c r="DQ157" s="361" t="str">
        <f t="shared" si="59"/>
        <v/>
      </c>
      <c r="DR157" s="361" t="str">
        <f t="shared" si="60"/>
        <v/>
      </c>
      <c r="DS157" s="361" t="str">
        <f t="shared" si="61"/>
        <v/>
      </c>
    </row>
    <row r="158" spans="10:123" x14ac:dyDescent="0.15">
      <c r="AQ158" s="97"/>
      <c r="AR158" s="97"/>
      <c r="AS158" s="97"/>
      <c r="AT158" s="97"/>
      <c r="CJ158" s="405" t="s">
        <v>851</v>
      </c>
      <c r="CM158" s="41" t="str">
        <f t="shared" si="42"/>
        <v/>
      </c>
      <c r="CN158" s="383" t="s">
        <v>935</v>
      </c>
      <c r="CO158" s="308" t="str">
        <f t="shared" si="56"/>
        <v/>
      </c>
      <c r="CP158" s="308" t="str">
        <f t="shared" si="57"/>
        <v/>
      </c>
      <c r="CQ158" s="308" t="str">
        <f t="shared" si="58"/>
        <v/>
      </c>
      <c r="CR158" s="98" t="str">
        <f t="shared" si="80"/>
        <v/>
      </c>
      <c r="CS158" s="98" t="str">
        <f t="shared" si="81"/>
        <v/>
      </c>
      <c r="CT158" s="98" t="str">
        <f t="shared" si="82"/>
        <v/>
      </c>
      <c r="CU158" s="98" t="str">
        <f t="shared" si="71"/>
        <v/>
      </c>
      <c r="CV158" s="98" t="str">
        <f t="shared" si="72"/>
        <v/>
      </c>
      <c r="CW158" s="98" t="str">
        <f t="shared" si="73"/>
        <v/>
      </c>
      <c r="CX158" s="98" t="str">
        <f t="shared" si="74"/>
        <v/>
      </c>
      <c r="CY158" s="98" t="str">
        <f t="shared" si="75"/>
        <v/>
      </c>
      <c r="CZ158" s="98" t="str">
        <f t="shared" si="76"/>
        <v/>
      </c>
      <c r="DA158" s="98" t="str">
        <f t="shared" si="77"/>
        <v/>
      </c>
      <c r="DB158" s="98" t="str">
        <f t="shared" si="78"/>
        <v/>
      </c>
      <c r="DC158" s="98" t="str">
        <f t="shared" si="79"/>
        <v/>
      </c>
      <c r="DD158" s="98"/>
      <c r="DE158" s="98"/>
      <c r="DF158" s="98"/>
      <c r="DG158" s="98"/>
      <c r="DH158" s="98"/>
      <c r="DI158" s="98"/>
      <c r="DJ158" s="98"/>
      <c r="DK158" s="98"/>
      <c r="DL158" s="98"/>
      <c r="DM158" s="98"/>
      <c r="DN158" s="98"/>
      <c r="DO158" s="98"/>
      <c r="DP158" s="98" t="str">
        <f t="shared" si="83"/>
        <v/>
      </c>
      <c r="DQ158" s="361" t="str">
        <f t="shared" si="59"/>
        <v/>
      </c>
      <c r="DR158" s="361" t="str">
        <f t="shared" si="60"/>
        <v/>
      </c>
      <c r="DS158" s="361" t="str">
        <f t="shared" si="61"/>
        <v/>
      </c>
    </row>
    <row r="159" spans="10:123" x14ac:dyDescent="0.15">
      <c r="AQ159" s="97"/>
      <c r="AR159" s="97"/>
      <c r="AS159" s="97"/>
      <c r="AT159" s="97"/>
      <c r="CJ159" s="404" t="s">
        <v>838</v>
      </c>
      <c r="CM159" s="41" t="str">
        <f t="shared" si="42"/>
        <v/>
      </c>
      <c r="CN159" s="383" t="s">
        <v>936</v>
      </c>
      <c r="CO159" s="308" t="str">
        <f t="shared" si="56"/>
        <v/>
      </c>
      <c r="CP159" s="308" t="str">
        <f t="shared" si="57"/>
        <v/>
      </c>
      <c r="CQ159" s="308" t="str">
        <f t="shared" si="58"/>
        <v/>
      </c>
      <c r="CR159" s="98" t="str">
        <f t="shared" si="80"/>
        <v/>
      </c>
      <c r="CS159" s="98" t="str">
        <f t="shared" si="81"/>
        <v/>
      </c>
      <c r="CT159" s="98" t="str">
        <f t="shared" si="82"/>
        <v/>
      </c>
      <c r="CU159" s="98" t="str">
        <f>IF(N$20=$CJ159,"A","")&amp;IF(N$21=$CJ159,"B","")</f>
        <v/>
      </c>
      <c r="CV159" s="98" t="str">
        <f>IF(O$20=$CJ159,"A","")&amp;IF(O$21=$CJ159,"B","")</f>
        <v/>
      </c>
      <c r="CW159" s="98" t="str">
        <f>IF(P$20=$CJ159,"A","")&amp;IF(P$21=$CJ159,"B","")</f>
        <v/>
      </c>
      <c r="CX159" s="98" t="str">
        <f t="shared" ref="CS159:DC161" si="84">IF(Q$20=$CJ159,"A","")&amp;IF(Q$21=$CJ159,"B","")</f>
        <v/>
      </c>
      <c r="CY159" s="98" t="str">
        <f t="shared" si="84"/>
        <v/>
      </c>
      <c r="CZ159" s="98" t="str">
        <f t="shared" si="84"/>
        <v/>
      </c>
      <c r="DA159" s="98" t="str">
        <f t="shared" si="84"/>
        <v/>
      </c>
      <c r="DB159" s="98" t="str">
        <f t="shared" si="84"/>
        <v/>
      </c>
      <c r="DC159" s="98" t="str">
        <f t="shared" si="84"/>
        <v/>
      </c>
      <c r="DD159" s="98"/>
      <c r="DE159" s="98"/>
      <c r="DF159" s="98"/>
      <c r="DG159" s="98"/>
      <c r="DH159" s="98"/>
      <c r="DI159" s="98"/>
      <c r="DJ159" s="98"/>
      <c r="DK159" s="98"/>
      <c r="DL159" s="98"/>
      <c r="DM159" s="98"/>
      <c r="DN159" s="98"/>
      <c r="DO159" s="98"/>
      <c r="DP159" s="98" t="str">
        <f t="shared" si="83"/>
        <v/>
      </c>
      <c r="DQ159" s="361" t="str">
        <f t="shared" si="59"/>
        <v/>
      </c>
      <c r="DR159" s="361" t="str">
        <f t="shared" si="60"/>
        <v/>
      </c>
      <c r="DS159" s="361" t="str">
        <f t="shared" si="61"/>
        <v/>
      </c>
    </row>
    <row r="160" spans="10:123" x14ac:dyDescent="0.15">
      <c r="AQ160" s="97"/>
      <c r="AR160" s="97"/>
      <c r="AS160" s="97"/>
      <c r="AT160" s="97"/>
      <c r="CJ160" s="405" t="s">
        <v>852</v>
      </c>
      <c r="CM160" s="41" t="str">
        <f>IF((COUNTIF($J$20:$AI$21,CJ160)+COUNTIF($J$72:$AI$76,CJ160))=0,"",(COUNTIF($J$20:$AI$21,CJ160)+COUNTIF($J$72:$AI$76,CJ160)))</f>
        <v/>
      </c>
      <c r="CN160" s="385" t="s">
        <v>937</v>
      </c>
      <c r="CO160" s="308" t="str">
        <f t="shared" si="56"/>
        <v/>
      </c>
      <c r="CP160" s="308" t="str">
        <f t="shared" si="57"/>
        <v/>
      </c>
      <c r="CQ160" s="308" t="str">
        <f t="shared" si="58"/>
        <v/>
      </c>
      <c r="CR160" s="98" t="str">
        <f t="shared" si="80"/>
        <v/>
      </c>
      <c r="CS160" s="98" t="str">
        <f t="shared" si="84"/>
        <v/>
      </c>
      <c r="CT160" s="98" t="str">
        <f t="shared" si="84"/>
        <v/>
      </c>
      <c r="CU160" s="98" t="str">
        <f t="shared" si="84"/>
        <v/>
      </c>
      <c r="CV160" s="98" t="str">
        <f t="shared" si="84"/>
        <v/>
      </c>
      <c r="CW160" s="98" t="str">
        <f t="shared" si="84"/>
        <v/>
      </c>
      <c r="CX160" s="98" t="str">
        <f t="shared" si="84"/>
        <v/>
      </c>
      <c r="CY160" s="98" t="str">
        <f t="shared" si="84"/>
        <v/>
      </c>
      <c r="CZ160" s="98" t="str">
        <f t="shared" si="84"/>
        <v/>
      </c>
      <c r="DA160" s="98" t="str">
        <f t="shared" si="84"/>
        <v/>
      </c>
      <c r="DB160" s="98" t="str">
        <f t="shared" si="84"/>
        <v/>
      </c>
      <c r="DC160" s="98" t="str">
        <f t="shared" si="84"/>
        <v/>
      </c>
      <c r="DD160" s="98"/>
      <c r="DE160" s="98"/>
      <c r="DF160" s="98"/>
      <c r="DG160" s="98"/>
      <c r="DH160" s="98"/>
      <c r="DI160" s="98"/>
      <c r="DJ160" s="98"/>
      <c r="DK160" s="98"/>
      <c r="DL160" s="98"/>
      <c r="DM160" s="98"/>
      <c r="DN160" s="98"/>
      <c r="DO160" s="98"/>
      <c r="DP160" s="98" t="str">
        <f t="shared" si="83"/>
        <v/>
      </c>
      <c r="DQ160" s="361" t="str">
        <f t="shared" si="59"/>
        <v/>
      </c>
      <c r="DR160" s="361" t="str">
        <f t="shared" si="60"/>
        <v/>
      </c>
      <c r="DS160" s="361" t="str">
        <f t="shared" si="61"/>
        <v/>
      </c>
    </row>
    <row r="161" spans="43:123" x14ac:dyDescent="0.15">
      <c r="AQ161" s="97"/>
      <c r="AR161" s="97"/>
      <c r="AS161" s="97"/>
      <c r="AT161" s="97"/>
      <c r="CJ161" s="366" t="s">
        <v>850</v>
      </c>
      <c r="CM161" s="41" t="str">
        <f>IF((COUNTIF($J$20:$AI$21,CJ161)+COUNTIF($J$72:$AI$76,CJ161))=0,"",(COUNTIF($J$20:$AI$21,CJ161)+COUNTIF($J$72:$AI$76,CJ161)))</f>
        <v/>
      </c>
      <c r="CN161" s="41" t="s">
        <v>938</v>
      </c>
      <c r="CO161" s="308" t="str">
        <f>IF($J$72=$CJ161,"P",IF($J$75=$CJ161,"X",""))</f>
        <v/>
      </c>
      <c r="CP161" s="308" t="str">
        <f>IF($J$73=$CJ161,"EA",IF($J$76=$CJ161,"PE",""))</f>
        <v/>
      </c>
      <c r="CQ161" s="308" t="str">
        <f>IF($J$74=$CJ161,"EB","")</f>
        <v/>
      </c>
      <c r="CR161" s="98" t="str">
        <f t="shared" si="80"/>
        <v/>
      </c>
      <c r="CS161" s="98" t="str">
        <f t="shared" si="84"/>
        <v/>
      </c>
      <c r="CT161" s="98" t="str">
        <f t="shared" si="84"/>
        <v/>
      </c>
      <c r="CU161" s="98" t="str">
        <f t="shared" si="84"/>
        <v/>
      </c>
      <c r="CV161" s="98" t="str">
        <f t="shared" si="84"/>
        <v/>
      </c>
      <c r="CW161" s="98" t="str">
        <f t="shared" si="84"/>
        <v/>
      </c>
      <c r="CX161" s="98" t="str">
        <f t="shared" si="84"/>
        <v/>
      </c>
      <c r="CY161" s="98" t="str">
        <f t="shared" si="84"/>
        <v/>
      </c>
      <c r="CZ161" s="98" t="str">
        <f t="shared" si="84"/>
        <v/>
      </c>
      <c r="DA161" s="98" t="str">
        <f t="shared" si="84"/>
        <v/>
      </c>
      <c r="DB161" s="98" t="str">
        <f t="shared" si="84"/>
        <v/>
      </c>
      <c r="DC161" s="98" t="str">
        <f t="shared" si="84"/>
        <v/>
      </c>
      <c r="DD161" s="98"/>
      <c r="DE161" s="98"/>
      <c r="DF161" s="98"/>
      <c r="DG161" s="98"/>
      <c r="DH161" s="98"/>
      <c r="DI161" s="98"/>
      <c r="DJ161" s="98"/>
      <c r="DK161" s="98"/>
      <c r="DL161" s="98"/>
      <c r="DM161" s="98"/>
      <c r="DN161" s="98"/>
      <c r="DO161" s="98"/>
      <c r="DP161" s="98" t="str">
        <f t="shared" si="83"/>
        <v/>
      </c>
      <c r="DQ161" s="361" t="str">
        <f>IF($AI$72=$CJ161,"P",IF($AI$75=$CJ161,"X",""))</f>
        <v/>
      </c>
      <c r="DR161" s="361" t="str">
        <f>IF($AI$73=$CJ161,"EA",IF($AI$76=$CJ161,"PE",""))</f>
        <v/>
      </c>
      <c r="DS161" s="361" t="str">
        <f>IF($AI$74=$CJ161,"EB","")</f>
        <v/>
      </c>
    </row>
    <row r="162" spans="43:123" x14ac:dyDescent="0.15">
      <c r="AQ162" s="97"/>
      <c r="AR162" s="97"/>
      <c r="AS162" s="97"/>
      <c r="AT162" s="97"/>
      <c r="CO162" s="308" t="s">
        <v>797</v>
      </c>
      <c r="CP162" s="308"/>
      <c r="CQ162" s="308"/>
      <c r="CR162" s="98">
        <v>1</v>
      </c>
      <c r="CS162" s="98">
        <v>2</v>
      </c>
      <c r="CT162" s="98">
        <v>3</v>
      </c>
      <c r="CU162" s="98">
        <v>4</v>
      </c>
      <c r="CV162" s="98">
        <v>5</v>
      </c>
      <c r="CW162" s="98">
        <v>6</v>
      </c>
      <c r="CX162" s="98">
        <v>7</v>
      </c>
      <c r="CY162" s="98">
        <v>8</v>
      </c>
      <c r="CZ162" s="98">
        <v>9</v>
      </c>
      <c r="DA162" s="98">
        <v>10</v>
      </c>
      <c r="DB162" s="98">
        <v>11</v>
      </c>
      <c r="DC162" s="98">
        <v>12</v>
      </c>
      <c r="DD162" s="98"/>
      <c r="DE162" s="98"/>
      <c r="DF162" s="98"/>
      <c r="DG162" s="98"/>
      <c r="DH162" s="98"/>
      <c r="DI162" s="98"/>
      <c r="DJ162" s="98"/>
      <c r="DK162" s="98"/>
      <c r="DL162" s="98"/>
      <c r="DM162" s="98"/>
      <c r="DN162" s="98"/>
      <c r="DO162" s="98"/>
      <c r="DP162" s="98"/>
      <c r="DQ162" s="361" t="s">
        <v>939</v>
      </c>
    </row>
    <row r="200" spans="1:42" x14ac:dyDescent="0.1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c r="AE200" s="97"/>
      <c r="AF200" s="97"/>
      <c r="AG200" s="97"/>
      <c r="AH200" s="97"/>
      <c r="AI200" s="97"/>
      <c r="AJ200" s="97"/>
      <c r="AK200" s="97"/>
      <c r="AL200" s="97"/>
      <c r="AM200" s="97"/>
      <c r="AN200" s="97"/>
      <c r="AO200" s="97"/>
      <c r="AP200" s="97"/>
    </row>
    <row r="201" spans="1:42" x14ac:dyDescent="0.1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c r="AE201" s="97"/>
      <c r="AF201" s="97"/>
      <c r="AG201" s="97"/>
      <c r="AH201" s="97"/>
      <c r="AI201" s="97"/>
      <c r="AJ201" s="97"/>
      <c r="AK201" s="97"/>
      <c r="AL201" s="97"/>
      <c r="AM201" s="97"/>
      <c r="AN201" s="97"/>
      <c r="AO201" s="97"/>
      <c r="AP201" s="97"/>
    </row>
    <row r="202" spans="1:42" x14ac:dyDescent="0.1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c r="AE202" s="97"/>
      <c r="AF202" s="97"/>
      <c r="AG202" s="97"/>
      <c r="AH202" s="97"/>
      <c r="AI202" s="97"/>
      <c r="AJ202" s="97"/>
      <c r="AK202" s="97"/>
      <c r="AL202" s="97"/>
      <c r="AM202" s="97"/>
      <c r="AN202" s="97"/>
      <c r="AO202" s="97"/>
      <c r="AP202" s="97"/>
    </row>
    <row r="203" spans="1:42" x14ac:dyDescent="0.1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c r="AG203" s="97"/>
      <c r="AH203" s="97"/>
      <c r="AI203" s="97"/>
      <c r="AJ203" s="97"/>
      <c r="AK203" s="97"/>
      <c r="AL203" s="97"/>
      <c r="AM203" s="97"/>
      <c r="AN203" s="97"/>
      <c r="AO203" s="97"/>
      <c r="AP203" s="97"/>
    </row>
    <row r="204" spans="1:42" x14ac:dyDescent="0.1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c r="AG204" s="97"/>
      <c r="AH204" s="97"/>
      <c r="AI204" s="97"/>
      <c r="AJ204" s="97"/>
      <c r="AK204" s="97"/>
      <c r="AL204" s="97"/>
      <c r="AM204" s="97"/>
      <c r="AN204" s="97"/>
      <c r="AO204" s="97"/>
      <c r="AP204" s="97"/>
    </row>
    <row r="205" spans="1:42" x14ac:dyDescent="0.1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c r="AG205" s="97"/>
      <c r="AH205" s="97"/>
      <c r="AI205" s="97"/>
      <c r="AJ205" s="97"/>
      <c r="AK205" s="97"/>
      <c r="AL205" s="97"/>
      <c r="AM205" s="97"/>
      <c r="AN205" s="97"/>
      <c r="AO205" s="97"/>
      <c r="AP205" s="97"/>
    </row>
    <row r="206" spans="1:42" x14ac:dyDescent="0.1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c r="AE206" s="97"/>
      <c r="AF206" s="97"/>
      <c r="AG206" s="97"/>
      <c r="AH206" s="97"/>
      <c r="AI206" s="97"/>
      <c r="AJ206" s="97"/>
      <c r="AK206" s="97"/>
      <c r="AL206" s="97"/>
      <c r="AM206" s="97"/>
      <c r="AN206" s="97"/>
      <c r="AO206" s="97"/>
      <c r="AP206" s="97"/>
    </row>
    <row r="207" spans="1:42" x14ac:dyDescent="0.1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c r="AE207" s="97"/>
      <c r="AF207" s="97"/>
      <c r="AG207" s="97"/>
      <c r="AH207" s="97"/>
      <c r="AI207" s="97"/>
      <c r="AJ207" s="97"/>
      <c r="AK207" s="97"/>
      <c r="AL207" s="97"/>
      <c r="AM207" s="97"/>
      <c r="AN207" s="97"/>
      <c r="AO207" s="97"/>
      <c r="AP207" s="97"/>
    </row>
    <row r="208" spans="1:42" x14ac:dyDescent="0.1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c r="AE208" s="97"/>
      <c r="AF208" s="97"/>
      <c r="AG208" s="97"/>
      <c r="AH208" s="97"/>
      <c r="AI208" s="97"/>
      <c r="AJ208" s="97"/>
      <c r="AK208" s="97"/>
      <c r="AL208" s="97"/>
      <c r="AM208" s="97"/>
      <c r="AN208" s="97"/>
      <c r="AO208" s="97"/>
      <c r="AP208" s="97"/>
    </row>
    <row r="209" spans="1:42" x14ac:dyDescent="0.1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c r="AE209" s="97"/>
      <c r="AF209" s="97"/>
      <c r="AG209" s="97"/>
      <c r="AH209" s="97"/>
      <c r="AI209" s="97"/>
      <c r="AJ209" s="97"/>
      <c r="AK209" s="97"/>
      <c r="AL209" s="97"/>
      <c r="AM209" s="97"/>
      <c r="AN209" s="97"/>
      <c r="AO209" s="97"/>
      <c r="AP209" s="97"/>
    </row>
    <row r="210" spans="1:42" x14ac:dyDescent="0.1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c r="AE210" s="97"/>
      <c r="AF210" s="97"/>
      <c r="AG210" s="97"/>
      <c r="AH210" s="97"/>
      <c r="AI210" s="97"/>
      <c r="AJ210" s="97"/>
      <c r="AK210" s="97"/>
      <c r="AL210" s="97"/>
      <c r="AM210" s="97"/>
      <c r="AN210" s="97"/>
      <c r="AO210" s="97"/>
      <c r="AP210" s="97"/>
    </row>
    <row r="211" spans="1:42" x14ac:dyDescent="0.1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c r="AE211" s="97"/>
      <c r="AF211" s="97"/>
      <c r="AG211" s="97"/>
      <c r="AH211" s="97"/>
      <c r="AI211" s="97"/>
      <c r="AJ211" s="97"/>
      <c r="AK211" s="97"/>
      <c r="AL211" s="97"/>
      <c r="AM211" s="97"/>
      <c r="AN211" s="97"/>
      <c r="AO211" s="97"/>
      <c r="AP211" s="97"/>
    </row>
    <row r="212" spans="1:42" x14ac:dyDescent="0.1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c r="AE212" s="97"/>
      <c r="AF212" s="97"/>
      <c r="AG212" s="97"/>
      <c r="AH212" s="97"/>
      <c r="AI212" s="97"/>
      <c r="AJ212" s="97"/>
      <c r="AK212" s="97"/>
      <c r="AL212" s="97"/>
      <c r="AM212" s="97"/>
      <c r="AN212" s="97"/>
      <c r="AO212" s="97"/>
      <c r="AP212" s="97"/>
    </row>
    <row r="213" spans="1:42" x14ac:dyDescent="0.1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c r="AE213" s="97"/>
      <c r="AF213" s="97"/>
      <c r="AG213" s="97"/>
      <c r="AH213" s="97"/>
      <c r="AI213" s="97"/>
      <c r="AJ213" s="97"/>
      <c r="AK213" s="97"/>
      <c r="AL213" s="97"/>
      <c r="AM213" s="97"/>
      <c r="AN213" s="97"/>
      <c r="AO213" s="97"/>
      <c r="AP213" s="97"/>
    </row>
    <row r="214" spans="1:42" x14ac:dyDescent="0.1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c r="AE214" s="97"/>
      <c r="AF214" s="97"/>
      <c r="AG214" s="97"/>
      <c r="AH214" s="97"/>
      <c r="AI214" s="97"/>
      <c r="AJ214" s="97"/>
      <c r="AK214" s="97"/>
      <c r="AL214" s="97"/>
      <c r="AM214" s="97"/>
      <c r="AN214" s="97"/>
      <c r="AO214" s="97"/>
      <c r="AP214" s="97"/>
    </row>
    <row r="215" spans="1:42" x14ac:dyDescent="0.1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c r="AE215" s="97"/>
      <c r="AF215" s="97"/>
      <c r="AG215" s="97"/>
      <c r="AH215" s="97"/>
      <c r="AI215" s="97"/>
      <c r="AJ215" s="97"/>
      <c r="AK215" s="97"/>
      <c r="AL215" s="97"/>
      <c r="AM215" s="97"/>
      <c r="AN215" s="97"/>
      <c r="AO215" s="97"/>
      <c r="AP215" s="97"/>
    </row>
    <row r="216" spans="1:42" x14ac:dyDescent="0.1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c r="AE216" s="97"/>
      <c r="AF216" s="97"/>
      <c r="AG216" s="97"/>
      <c r="AH216" s="97"/>
      <c r="AI216" s="97"/>
      <c r="AJ216" s="97"/>
      <c r="AK216" s="97"/>
      <c r="AL216" s="97"/>
      <c r="AM216" s="97"/>
      <c r="AN216" s="97"/>
      <c r="AO216" s="97"/>
      <c r="AP216" s="97"/>
    </row>
    <row r="217" spans="1:42" x14ac:dyDescent="0.1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c r="AE217" s="97"/>
      <c r="AF217" s="97"/>
      <c r="AG217" s="97"/>
      <c r="AH217" s="97"/>
      <c r="AI217" s="97"/>
      <c r="AJ217" s="97"/>
      <c r="AK217" s="97"/>
      <c r="AL217" s="97"/>
      <c r="AM217" s="97"/>
      <c r="AN217" s="97"/>
      <c r="AO217" s="97"/>
      <c r="AP217" s="97"/>
    </row>
    <row r="218" spans="1:42" x14ac:dyDescent="0.1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c r="AE218" s="97"/>
      <c r="AF218" s="97"/>
      <c r="AG218" s="97"/>
      <c r="AH218" s="97"/>
      <c r="AI218" s="97"/>
      <c r="AJ218" s="97"/>
      <c r="AK218" s="97"/>
      <c r="AL218" s="97"/>
      <c r="AM218" s="97"/>
      <c r="AN218" s="97"/>
      <c r="AO218" s="97"/>
      <c r="AP218" s="97"/>
    </row>
    <row r="219" spans="1:42" x14ac:dyDescent="0.1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c r="AG219" s="97"/>
      <c r="AH219" s="97"/>
      <c r="AI219" s="97"/>
      <c r="AJ219" s="97"/>
      <c r="AK219" s="97"/>
      <c r="AL219" s="97"/>
      <c r="AM219" s="97"/>
      <c r="AN219" s="97"/>
      <c r="AO219" s="97"/>
      <c r="AP219" s="97"/>
    </row>
    <row r="220" spans="1:42" x14ac:dyDescent="0.1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c r="AE220" s="97"/>
      <c r="AF220" s="97"/>
      <c r="AG220" s="97"/>
      <c r="AH220" s="97"/>
      <c r="AI220" s="97"/>
      <c r="AJ220" s="97"/>
      <c r="AK220" s="97"/>
      <c r="AL220" s="97"/>
      <c r="AM220" s="97"/>
      <c r="AN220" s="97"/>
      <c r="AO220" s="97"/>
      <c r="AP220" s="97"/>
    </row>
    <row r="221" spans="1:42" x14ac:dyDescent="0.1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c r="AE221" s="97"/>
      <c r="AF221" s="97"/>
      <c r="AG221" s="97"/>
      <c r="AH221" s="97"/>
      <c r="AI221" s="97"/>
      <c r="AJ221" s="97"/>
      <c r="AK221" s="97"/>
      <c r="AL221" s="97"/>
      <c r="AM221" s="97"/>
      <c r="AN221" s="97"/>
      <c r="AO221" s="97"/>
      <c r="AP221" s="97"/>
    </row>
    <row r="222" spans="1:42" x14ac:dyDescent="0.1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c r="AE222" s="97"/>
      <c r="AF222" s="97"/>
      <c r="AG222" s="97"/>
      <c r="AH222" s="97"/>
      <c r="AI222" s="97"/>
      <c r="AJ222" s="97"/>
      <c r="AK222" s="97"/>
      <c r="AL222" s="97"/>
      <c r="AM222" s="97"/>
      <c r="AN222" s="97"/>
      <c r="AO222" s="97"/>
      <c r="AP222" s="97"/>
    </row>
    <row r="223" spans="1:42" x14ac:dyDescent="0.1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c r="AE223" s="97"/>
      <c r="AF223" s="97"/>
      <c r="AG223" s="97"/>
      <c r="AH223" s="97"/>
      <c r="AI223" s="97"/>
      <c r="AJ223" s="97"/>
      <c r="AK223" s="97"/>
      <c r="AL223" s="97"/>
      <c r="AM223" s="97"/>
      <c r="AN223" s="97"/>
      <c r="AO223" s="97"/>
      <c r="AP223" s="97"/>
    </row>
    <row r="224" spans="1:42" x14ac:dyDescent="0.1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c r="AE224" s="97"/>
      <c r="AF224" s="97"/>
      <c r="AG224" s="97"/>
      <c r="AH224" s="97"/>
      <c r="AI224" s="97"/>
      <c r="AJ224" s="97"/>
      <c r="AK224" s="97"/>
      <c r="AL224" s="97"/>
      <c r="AM224" s="97"/>
      <c r="AN224" s="97"/>
      <c r="AO224" s="97"/>
      <c r="AP224" s="97"/>
    </row>
    <row r="225" spans="1:229" x14ac:dyDescent="0.1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c r="AE225" s="97"/>
      <c r="AF225" s="97"/>
      <c r="AG225" s="97"/>
      <c r="AH225" s="97"/>
      <c r="AI225" s="97"/>
      <c r="AJ225" s="97"/>
      <c r="AK225" s="97"/>
      <c r="AL225" s="97"/>
      <c r="AM225" s="97"/>
      <c r="AN225" s="97"/>
      <c r="AO225" s="97"/>
      <c r="AP225" s="97"/>
    </row>
    <row r="226" spans="1:229" x14ac:dyDescent="0.1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c r="AE226" s="97"/>
      <c r="AF226" s="97"/>
      <c r="AG226" s="97"/>
      <c r="AH226" s="97"/>
      <c r="AI226" s="97"/>
      <c r="AJ226" s="97"/>
      <c r="AK226" s="97"/>
      <c r="AL226" s="97"/>
      <c r="AM226" s="97"/>
      <c r="AN226" s="97"/>
      <c r="AO226" s="97"/>
      <c r="AP226" s="97"/>
    </row>
    <row r="227" spans="1:229" x14ac:dyDescent="0.1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c r="AE227" s="97"/>
      <c r="AF227" s="97"/>
      <c r="AG227" s="97"/>
      <c r="AH227" s="97"/>
      <c r="AI227" s="97"/>
      <c r="AJ227" s="97"/>
      <c r="AK227" s="97"/>
      <c r="AL227" s="97"/>
      <c r="AM227" s="97"/>
      <c r="AN227" s="97"/>
      <c r="AO227" s="97"/>
      <c r="AP227" s="97"/>
    </row>
    <row r="228" spans="1:229" x14ac:dyDescent="0.1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c r="AE228" s="97"/>
      <c r="AF228" s="97"/>
      <c r="AG228" s="97"/>
      <c r="AH228" s="97"/>
      <c r="AI228" s="97"/>
      <c r="AJ228" s="97"/>
      <c r="AK228" s="97"/>
      <c r="AL228" s="97"/>
      <c r="AM228" s="97"/>
      <c r="AN228" s="97"/>
      <c r="AO228" s="97"/>
      <c r="AP228" s="97"/>
    </row>
    <row r="229" spans="1:229" x14ac:dyDescent="0.1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c r="AE229" s="97"/>
      <c r="AF229" s="97"/>
      <c r="AG229" s="97"/>
      <c r="AH229" s="97"/>
      <c r="AI229" s="97"/>
      <c r="AJ229" s="97"/>
      <c r="AK229" s="97"/>
      <c r="AL229" s="97"/>
      <c r="AM229" s="97"/>
      <c r="AN229" s="97"/>
      <c r="AO229" s="97"/>
      <c r="AP229" s="97"/>
    </row>
    <row r="230" spans="1:229" x14ac:dyDescent="0.1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c r="AE230" s="97"/>
      <c r="AF230" s="97"/>
      <c r="AG230" s="97"/>
      <c r="AH230" s="97"/>
      <c r="AI230" s="97"/>
      <c r="AJ230" s="97"/>
      <c r="AK230" s="97"/>
      <c r="AL230" s="97"/>
      <c r="AM230" s="97"/>
      <c r="AN230" s="97"/>
      <c r="AO230" s="97"/>
      <c r="AP230" s="97"/>
    </row>
    <row r="231" spans="1:229" x14ac:dyDescent="0.1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c r="AE231" s="97"/>
      <c r="AF231" s="97"/>
      <c r="AG231" s="97"/>
      <c r="AH231" s="97"/>
      <c r="AI231" s="97"/>
      <c r="AJ231" s="97"/>
      <c r="AK231" s="97"/>
      <c r="AL231" s="97"/>
      <c r="AM231" s="97"/>
      <c r="AN231" s="97"/>
      <c r="AO231" s="97"/>
      <c r="AP231" s="97"/>
    </row>
    <row r="232" spans="1:229" x14ac:dyDescent="0.1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c r="AE232" s="97"/>
      <c r="AF232" s="97"/>
      <c r="AG232" s="97"/>
      <c r="AH232" s="97"/>
      <c r="AI232" s="97"/>
      <c r="AJ232" s="97"/>
      <c r="AK232" s="97"/>
      <c r="AL232" s="97"/>
      <c r="AM232" s="97"/>
      <c r="AN232" s="97"/>
      <c r="AO232" s="97"/>
      <c r="AP232" s="97"/>
    </row>
    <row r="233" spans="1:229" x14ac:dyDescent="0.1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c r="AE233" s="97"/>
      <c r="AF233" s="97"/>
      <c r="AG233" s="97"/>
      <c r="AH233" s="97"/>
      <c r="AI233" s="97"/>
      <c r="AJ233" s="97"/>
      <c r="AK233" s="97"/>
      <c r="AL233" s="97"/>
      <c r="AM233" s="97"/>
      <c r="AN233" s="97"/>
      <c r="AO233" s="97"/>
      <c r="AP233" s="97"/>
    </row>
    <row r="234" spans="1:229" s="97" customFormat="1" x14ac:dyDescent="0.15">
      <c r="AQ234" s="96"/>
      <c r="AR234" s="96"/>
      <c r="AS234" s="96"/>
      <c r="AT234" s="96"/>
      <c r="AU234" s="361"/>
      <c r="AV234" s="361"/>
      <c r="AW234" s="361"/>
      <c r="AX234" s="361"/>
      <c r="AY234" s="361"/>
      <c r="AZ234" s="361"/>
      <c r="BA234" s="361"/>
      <c r="BB234" s="307"/>
      <c r="BC234" s="307"/>
      <c r="BD234" s="307"/>
      <c r="BE234" s="307"/>
      <c r="BF234" s="307"/>
      <c r="BG234" s="361"/>
      <c r="BH234" s="361"/>
      <c r="BI234" s="361"/>
      <c r="BJ234" s="361"/>
      <c r="BK234" s="361"/>
      <c r="BL234" s="361"/>
      <c r="BM234" s="361"/>
      <c r="BN234" s="361"/>
      <c r="BO234" s="361"/>
      <c r="BP234" s="361"/>
      <c r="BQ234" s="361"/>
      <c r="BR234" s="361"/>
      <c r="BS234" s="361"/>
      <c r="BT234" s="361"/>
      <c r="BU234" s="361"/>
      <c r="BV234" s="361"/>
      <c r="BW234" s="361"/>
      <c r="BX234" s="361"/>
      <c r="BY234" s="361"/>
      <c r="BZ234" s="361"/>
      <c r="CA234" s="361"/>
      <c r="CB234" s="361"/>
      <c r="CC234" s="361"/>
      <c r="CD234" s="361"/>
      <c r="CE234" s="361"/>
      <c r="CF234" s="361"/>
      <c r="CG234" s="361"/>
      <c r="CH234" s="361"/>
      <c r="CI234" s="361"/>
      <c r="CJ234" s="361"/>
      <c r="CK234" s="361"/>
      <c r="CL234" s="361"/>
      <c r="CM234" s="361"/>
      <c r="CN234" s="361"/>
      <c r="CO234" s="361"/>
      <c r="CP234" s="361"/>
      <c r="CQ234" s="361"/>
      <c r="CR234" s="308"/>
      <c r="CS234" s="308"/>
      <c r="CT234" s="308"/>
      <c r="CU234" s="308"/>
      <c r="CV234" s="308"/>
      <c r="CW234" s="308"/>
      <c r="CX234" s="308"/>
      <c r="CY234" s="308"/>
      <c r="CZ234" s="308"/>
      <c r="DA234" s="308"/>
      <c r="DB234" s="308"/>
      <c r="DC234" s="308"/>
      <c r="DD234" s="308"/>
      <c r="DE234" s="308"/>
      <c r="DF234" s="308"/>
      <c r="DG234" s="308"/>
      <c r="DH234" s="308"/>
      <c r="DI234" s="308"/>
      <c r="DJ234" s="308"/>
      <c r="DK234" s="308"/>
      <c r="DL234" s="308"/>
      <c r="DM234" s="308"/>
      <c r="DN234" s="308"/>
      <c r="DO234" s="308"/>
      <c r="DP234" s="308"/>
      <c r="DQ234" s="361"/>
      <c r="DR234" s="361"/>
      <c r="DS234" s="361"/>
      <c r="DT234" s="361"/>
      <c r="DU234" s="361"/>
      <c r="DV234" s="361"/>
      <c r="DW234" s="361"/>
      <c r="DX234" s="361"/>
      <c r="DY234" s="361"/>
      <c r="DZ234" s="361"/>
      <c r="EA234" s="361"/>
      <c r="EB234" s="361"/>
      <c r="EC234" s="361"/>
      <c r="ED234" s="361"/>
      <c r="EE234" s="361"/>
      <c r="EF234" s="361"/>
      <c r="EG234" s="361"/>
      <c r="EH234" s="361"/>
      <c r="EI234" s="361"/>
      <c r="EJ234" s="361"/>
      <c r="EK234" s="361"/>
      <c r="EL234" s="361"/>
      <c r="EM234" s="361"/>
      <c r="EN234" s="361"/>
      <c r="EO234" s="361"/>
      <c r="EP234" s="361"/>
      <c r="EQ234" s="361"/>
      <c r="ER234" s="361"/>
      <c r="ES234" s="361"/>
      <c r="ET234" s="361"/>
      <c r="EU234" s="361"/>
      <c r="EV234" s="361"/>
      <c r="EW234" s="361"/>
      <c r="EX234" s="361"/>
      <c r="EY234" s="361"/>
      <c r="EZ234" s="361"/>
      <c r="FA234" s="361"/>
      <c r="FB234" s="361"/>
      <c r="FC234" s="361"/>
      <c r="FD234" s="361"/>
      <c r="FE234" s="361"/>
      <c r="FF234" s="361"/>
      <c r="FG234" s="361"/>
      <c r="FH234" s="361"/>
      <c r="FI234" s="361"/>
      <c r="FJ234" s="361"/>
      <c r="FK234" s="361"/>
      <c r="FL234" s="361"/>
      <c r="FM234" s="361"/>
      <c r="FN234" s="361"/>
      <c r="FO234" s="361"/>
      <c r="FP234" s="361"/>
      <c r="FQ234" s="361"/>
      <c r="FR234" s="361"/>
      <c r="FS234" s="361"/>
      <c r="FT234" s="361"/>
      <c r="FU234" s="361"/>
      <c r="FV234" s="361"/>
      <c r="FW234" s="361"/>
      <c r="FX234" s="361"/>
      <c r="FY234" s="361"/>
      <c r="FZ234" s="361"/>
      <c r="GA234" s="361"/>
      <c r="GB234" s="361"/>
      <c r="GC234" s="361"/>
      <c r="GD234" s="361"/>
      <c r="GE234" s="361"/>
      <c r="GF234" s="361"/>
      <c r="GG234" s="361"/>
      <c r="GH234" s="361"/>
      <c r="GI234" s="361"/>
      <c r="GJ234" s="361"/>
      <c r="GK234" s="361"/>
      <c r="GL234" s="361"/>
      <c r="GM234" s="361"/>
      <c r="GN234" s="361"/>
      <c r="GO234" s="361"/>
      <c r="GP234" s="361"/>
      <c r="GQ234" s="361"/>
      <c r="GR234" s="361"/>
      <c r="GS234" s="361"/>
      <c r="GT234" s="361"/>
      <c r="GU234" s="361"/>
      <c r="GV234" s="361"/>
      <c r="GW234" s="361"/>
      <c r="GX234" s="361"/>
      <c r="GY234" s="361"/>
      <c r="GZ234" s="361"/>
      <c r="HA234" s="361"/>
      <c r="HB234" s="361"/>
      <c r="HC234" s="361"/>
      <c r="HD234" s="361"/>
      <c r="HE234" s="361"/>
      <c r="HF234" s="361"/>
      <c r="HG234" s="361"/>
      <c r="HH234" s="361"/>
      <c r="HI234" s="361"/>
      <c r="HJ234" s="361"/>
      <c r="HK234" s="361"/>
      <c r="HL234" s="361"/>
      <c r="HM234" s="361"/>
      <c r="HN234" s="361"/>
      <c r="HO234" s="361"/>
      <c r="HP234" s="361"/>
      <c r="HQ234" s="361"/>
      <c r="HR234" s="361"/>
      <c r="HS234" s="361"/>
      <c r="HT234" s="361"/>
      <c r="HU234" s="361"/>
    </row>
    <row r="235" spans="1:229" s="97" customFormat="1" x14ac:dyDescent="0.15">
      <c r="AQ235" s="96"/>
      <c r="AR235" s="96"/>
      <c r="AS235" s="96"/>
      <c r="AT235" s="96"/>
      <c r="AU235" s="361"/>
      <c r="AV235" s="361"/>
      <c r="AW235" s="361"/>
      <c r="AX235" s="361"/>
      <c r="AY235" s="361"/>
      <c r="AZ235" s="361"/>
      <c r="BA235" s="361"/>
      <c r="BB235" s="307"/>
      <c r="BC235" s="307"/>
      <c r="BD235" s="307"/>
      <c r="BE235" s="307"/>
      <c r="BF235" s="307"/>
      <c r="BG235" s="361"/>
      <c r="BH235" s="361"/>
      <c r="BI235" s="361"/>
      <c r="BJ235" s="361"/>
      <c r="BK235" s="361"/>
      <c r="BL235" s="361"/>
      <c r="BM235" s="361"/>
      <c r="BN235" s="361"/>
      <c r="BO235" s="361"/>
      <c r="BP235" s="361"/>
      <c r="BQ235" s="361"/>
      <c r="BR235" s="361"/>
      <c r="BS235" s="361"/>
      <c r="BT235" s="361"/>
      <c r="BU235" s="361"/>
      <c r="BV235" s="361"/>
      <c r="BW235" s="361"/>
      <c r="BX235" s="361"/>
      <c r="BY235" s="361"/>
      <c r="BZ235" s="361"/>
      <c r="CA235" s="361"/>
      <c r="CB235" s="361"/>
      <c r="CC235" s="361"/>
      <c r="CD235" s="361"/>
      <c r="CE235" s="361"/>
      <c r="CF235" s="361"/>
      <c r="CG235" s="361"/>
      <c r="CH235" s="361"/>
      <c r="CI235" s="361"/>
      <c r="CJ235" s="361"/>
      <c r="CK235" s="361"/>
      <c r="CL235" s="361"/>
      <c r="CM235" s="361"/>
      <c r="CN235" s="361"/>
      <c r="CO235" s="361"/>
      <c r="CP235" s="361"/>
      <c r="CQ235" s="361"/>
      <c r="CR235" s="308"/>
      <c r="CS235" s="308"/>
      <c r="CT235" s="308"/>
      <c r="CU235" s="308"/>
      <c r="CV235" s="308"/>
      <c r="CW235" s="308"/>
      <c r="CX235" s="308"/>
      <c r="CY235" s="308"/>
      <c r="CZ235" s="308"/>
      <c r="DA235" s="308"/>
      <c r="DB235" s="308"/>
      <c r="DC235" s="308"/>
      <c r="DD235" s="308"/>
      <c r="DE235" s="308"/>
      <c r="DF235" s="308"/>
      <c r="DG235" s="308"/>
      <c r="DH235" s="308"/>
      <c r="DI235" s="308"/>
      <c r="DJ235" s="308"/>
      <c r="DK235" s="308"/>
      <c r="DL235" s="308"/>
      <c r="DM235" s="308"/>
      <c r="DN235" s="308"/>
      <c r="DO235" s="308"/>
      <c r="DP235" s="308"/>
      <c r="DQ235" s="361"/>
      <c r="DR235" s="361"/>
      <c r="DS235" s="361"/>
      <c r="DT235" s="361"/>
      <c r="DU235" s="361"/>
      <c r="DV235" s="361"/>
      <c r="DW235" s="361"/>
      <c r="DX235" s="361"/>
      <c r="DY235" s="361"/>
      <c r="DZ235" s="361"/>
      <c r="EA235" s="361"/>
      <c r="EB235" s="361"/>
      <c r="EC235" s="361"/>
      <c r="ED235" s="361"/>
      <c r="EE235" s="361"/>
      <c r="EF235" s="361"/>
      <c r="EG235" s="361"/>
      <c r="EH235" s="361"/>
      <c r="EI235" s="361"/>
      <c r="EJ235" s="361"/>
      <c r="EK235" s="361"/>
      <c r="EL235" s="361"/>
      <c r="EM235" s="361"/>
      <c r="EN235" s="361"/>
      <c r="EO235" s="361"/>
      <c r="EP235" s="361"/>
      <c r="EQ235" s="361"/>
      <c r="ER235" s="361"/>
      <c r="ES235" s="361"/>
      <c r="ET235" s="361"/>
      <c r="EU235" s="361"/>
      <c r="EV235" s="361"/>
      <c r="EW235" s="361"/>
      <c r="EX235" s="361"/>
      <c r="EY235" s="361"/>
      <c r="EZ235" s="361"/>
      <c r="FA235" s="361"/>
      <c r="FB235" s="361"/>
      <c r="FC235" s="361"/>
      <c r="FD235" s="361"/>
      <c r="FE235" s="361"/>
      <c r="FF235" s="361"/>
      <c r="FG235" s="361"/>
      <c r="FH235" s="361"/>
      <c r="FI235" s="361"/>
      <c r="FJ235" s="361"/>
      <c r="FK235" s="361"/>
      <c r="FL235" s="361"/>
      <c r="FM235" s="361"/>
      <c r="FN235" s="361"/>
      <c r="FO235" s="361"/>
      <c r="FP235" s="361"/>
      <c r="FQ235" s="361"/>
      <c r="FR235" s="361"/>
      <c r="FS235" s="361"/>
      <c r="FT235" s="361"/>
      <c r="FU235" s="361"/>
      <c r="FV235" s="361"/>
      <c r="FW235" s="361"/>
      <c r="FX235" s="361"/>
      <c r="FY235" s="361"/>
      <c r="FZ235" s="361"/>
      <c r="GA235" s="361"/>
      <c r="GB235" s="361"/>
      <c r="GC235" s="361"/>
      <c r="GD235" s="361"/>
      <c r="GE235" s="361"/>
      <c r="GF235" s="361"/>
      <c r="GG235" s="361"/>
      <c r="GH235" s="361"/>
      <c r="GI235" s="361"/>
      <c r="GJ235" s="361"/>
      <c r="GK235" s="361"/>
      <c r="GL235" s="361"/>
      <c r="GM235" s="361"/>
      <c r="GN235" s="361"/>
      <c r="GO235" s="361"/>
      <c r="GP235" s="361"/>
      <c r="GQ235" s="361"/>
      <c r="GR235" s="361"/>
      <c r="GS235" s="361"/>
      <c r="GT235" s="361"/>
      <c r="GU235" s="361"/>
      <c r="GV235" s="361"/>
      <c r="GW235" s="361"/>
      <c r="GX235" s="361"/>
      <c r="GY235" s="361"/>
      <c r="GZ235" s="361"/>
      <c r="HA235" s="361"/>
      <c r="HB235" s="361"/>
      <c r="HC235" s="361"/>
      <c r="HD235" s="361"/>
      <c r="HE235" s="361"/>
      <c r="HF235" s="361"/>
      <c r="HG235" s="361"/>
      <c r="HH235" s="361"/>
      <c r="HI235" s="361"/>
      <c r="HJ235" s="361"/>
      <c r="HK235" s="361"/>
      <c r="HL235" s="361"/>
      <c r="HM235" s="361"/>
      <c r="HN235" s="361"/>
      <c r="HO235" s="361"/>
      <c r="HP235" s="361"/>
      <c r="HQ235" s="361"/>
      <c r="HR235" s="361"/>
      <c r="HS235" s="361"/>
      <c r="HT235" s="361"/>
      <c r="HU235" s="361"/>
    </row>
    <row r="236" spans="1:229" s="97" customFormat="1" x14ac:dyDescent="0.15">
      <c r="AQ236" s="96"/>
      <c r="AR236" s="96"/>
      <c r="AS236" s="96"/>
      <c r="AT236" s="96"/>
      <c r="AU236" s="361"/>
      <c r="AV236" s="361"/>
      <c r="AW236" s="361"/>
      <c r="AX236" s="361"/>
      <c r="AY236" s="361"/>
      <c r="AZ236" s="361"/>
      <c r="BA236" s="361"/>
      <c r="BB236" s="307"/>
      <c r="BC236" s="307"/>
      <c r="BD236" s="307"/>
      <c r="BE236" s="307"/>
      <c r="BF236" s="307"/>
      <c r="BG236" s="361"/>
      <c r="BH236" s="361"/>
      <c r="BI236" s="361"/>
      <c r="BJ236" s="361"/>
      <c r="BK236" s="361"/>
      <c r="BL236" s="361"/>
      <c r="BM236" s="361"/>
      <c r="BN236" s="361"/>
      <c r="BO236" s="361"/>
      <c r="BP236" s="361"/>
      <c r="BQ236" s="361"/>
      <c r="BR236" s="361"/>
      <c r="BS236" s="361"/>
      <c r="BT236" s="361"/>
      <c r="BU236" s="361"/>
      <c r="BV236" s="361"/>
      <c r="BW236" s="361"/>
      <c r="BX236" s="361"/>
      <c r="BY236" s="361"/>
      <c r="BZ236" s="361"/>
      <c r="CA236" s="361"/>
      <c r="CB236" s="361"/>
      <c r="CC236" s="361"/>
      <c r="CD236" s="361"/>
      <c r="CE236" s="361"/>
      <c r="CF236" s="361"/>
      <c r="CG236" s="361"/>
      <c r="CH236" s="361"/>
      <c r="CI236" s="361"/>
      <c r="CJ236" s="361"/>
      <c r="CK236" s="361"/>
      <c r="CL236" s="361"/>
      <c r="CM236" s="361"/>
      <c r="CN236" s="361"/>
      <c r="CO236" s="361"/>
      <c r="CP236" s="361"/>
      <c r="CQ236" s="361"/>
      <c r="CR236" s="308"/>
      <c r="CS236" s="308"/>
      <c r="CT236" s="308"/>
      <c r="CU236" s="308"/>
      <c r="CV236" s="308"/>
      <c r="CW236" s="308"/>
      <c r="CX236" s="308"/>
      <c r="CY236" s="308"/>
      <c r="CZ236" s="308"/>
      <c r="DA236" s="308"/>
      <c r="DB236" s="308"/>
      <c r="DC236" s="308"/>
      <c r="DD236" s="308"/>
      <c r="DE236" s="308"/>
      <c r="DF236" s="308"/>
      <c r="DG236" s="308"/>
      <c r="DH236" s="308"/>
      <c r="DI236" s="308"/>
      <c r="DJ236" s="308"/>
      <c r="DK236" s="308"/>
      <c r="DL236" s="308"/>
      <c r="DM236" s="308"/>
      <c r="DN236" s="308"/>
      <c r="DO236" s="308"/>
      <c r="DP236" s="308"/>
      <c r="DQ236" s="361"/>
      <c r="DR236" s="361"/>
      <c r="DS236" s="361"/>
      <c r="DT236" s="361"/>
      <c r="DU236" s="361"/>
      <c r="DV236" s="361"/>
      <c r="DW236" s="361"/>
      <c r="DX236" s="361"/>
      <c r="DY236" s="361"/>
      <c r="DZ236" s="361"/>
      <c r="EA236" s="361"/>
      <c r="EB236" s="361"/>
      <c r="EC236" s="361"/>
      <c r="ED236" s="361"/>
      <c r="EE236" s="361"/>
      <c r="EF236" s="361"/>
      <c r="EG236" s="361"/>
      <c r="EH236" s="361"/>
      <c r="EI236" s="361"/>
      <c r="EJ236" s="361"/>
      <c r="EK236" s="361"/>
      <c r="EL236" s="361"/>
      <c r="EM236" s="361"/>
      <c r="EN236" s="361"/>
      <c r="EO236" s="361"/>
      <c r="EP236" s="361"/>
      <c r="EQ236" s="361"/>
      <c r="ER236" s="361"/>
      <c r="ES236" s="361"/>
      <c r="ET236" s="361"/>
      <c r="EU236" s="361"/>
      <c r="EV236" s="361"/>
      <c r="EW236" s="361"/>
      <c r="EX236" s="361"/>
      <c r="EY236" s="361"/>
      <c r="EZ236" s="361"/>
      <c r="FA236" s="361"/>
      <c r="FB236" s="361"/>
      <c r="FC236" s="361"/>
      <c r="FD236" s="361"/>
      <c r="FE236" s="361"/>
      <c r="FF236" s="361"/>
      <c r="FG236" s="361"/>
      <c r="FH236" s="361"/>
      <c r="FI236" s="361"/>
      <c r="FJ236" s="361"/>
      <c r="FK236" s="361"/>
      <c r="FL236" s="361"/>
      <c r="FM236" s="361"/>
      <c r="FN236" s="361"/>
      <c r="FO236" s="361"/>
      <c r="FP236" s="361"/>
      <c r="FQ236" s="361"/>
      <c r="FR236" s="361"/>
      <c r="FS236" s="361"/>
      <c r="FT236" s="361"/>
      <c r="FU236" s="361"/>
      <c r="FV236" s="361"/>
      <c r="FW236" s="361"/>
      <c r="FX236" s="361"/>
      <c r="FY236" s="361"/>
      <c r="FZ236" s="361"/>
      <c r="GA236" s="361"/>
      <c r="GB236" s="361"/>
      <c r="GC236" s="361"/>
      <c r="GD236" s="361"/>
      <c r="GE236" s="361"/>
      <c r="GF236" s="361"/>
      <c r="GG236" s="361"/>
      <c r="GH236" s="361"/>
      <c r="GI236" s="361"/>
      <c r="GJ236" s="361"/>
      <c r="GK236" s="361"/>
      <c r="GL236" s="361"/>
      <c r="GM236" s="361"/>
      <c r="GN236" s="361"/>
      <c r="GO236" s="361"/>
      <c r="GP236" s="361"/>
      <c r="GQ236" s="361"/>
      <c r="GR236" s="361"/>
      <c r="GS236" s="361"/>
      <c r="GT236" s="361"/>
      <c r="GU236" s="361"/>
      <c r="GV236" s="361"/>
      <c r="GW236" s="361"/>
      <c r="GX236" s="361"/>
      <c r="GY236" s="361"/>
      <c r="GZ236" s="361"/>
      <c r="HA236" s="361"/>
      <c r="HB236" s="361"/>
      <c r="HC236" s="361"/>
      <c r="HD236" s="361"/>
      <c r="HE236" s="361"/>
      <c r="HF236" s="361"/>
      <c r="HG236" s="361"/>
      <c r="HH236" s="361"/>
      <c r="HI236" s="361"/>
      <c r="HJ236" s="361"/>
      <c r="HK236" s="361"/>
      <c r="HL236" s="361"/>
      <c r="HM236" s="361"/>
      <c r="HN236" s="361"/>
      <c r="HO236" s="361"/>
      <c r="HP236" s="361"/>
      <c r="HQ236" s="361"/>
      <c r="HR236" s="361"/>
      <c r="HS236" s="361"/>
      <c r="HT236" s="361"/>
      <c r="HU236" s="361"/>
    </row>
    <row r="237" spans="1:229" s="97" customFormat="1" x14ac:dyDescent="0.15">
      <c r="AQ237" s="96"/>
      <c r="AR237" s="96"/>
      <c r="AS237" s="96"/>
      <c r="AT237" s="96"/>
      <c r="AU237" s="361"/>
      <c r="AV237" s="361"/>
      <c r="AW237" s="361"/>
      <c r="AX237" s="361"/>
      <c r="AY237" s="361"/>
      <c r="AZ237" s="361"/>
      <c r="BA237" s="361"/>
      <c r="BB237" s="307"/>
      <c r="BC237" s="307"/>
      <c r="BD237" s="307"/>
      <c r="BE237" s="307"/>
      <c r="BF237" s="307"/>
      <c r="BG237" s="361"/>
      <c r="BH237" s="361"/>
      <c r="BI237" s="361"/>
      <c r="BJ237" s="361"/>
      <c r="BK237" s="361"/>
      <c r="BL237" s="361"/>
      <c r="BM237" s="361"/>
      <c r="BN237" s="361"/>
      <c r="BO237" s="361"/>
      <c r="BP237" s="361"/>
      <c r="BQ237" s="361"/>
      <c r="BR237" s="361"/>
      <c r="BS237" s="361"/>
      <c r="BT237" s="361"/>
      <c r="BU237" s="361"/>
      <c r="BV237" s="361"/>
      <c r="BW237" s="361"/>
      <c r="BX237" s="361"/>
      <c r="BY237" s="361"/>
      <c r="BZ237" s="361"/>
      <c r="CA237" s="361"/>
      <c r="CB237" s="361"/>
      <c r="CC237" s="361"/>
      <c r="CD237" s="361"/>
      <c r="CE237" s="361"/>
      <c r="CF237" s="361"/>
      <c r="CG237" s="361"/>
      <c r="CH237" s="361"/>
      <c r="CI237" s="361"/>
      <c r="CJ237" s="361"/>
      <c r="CK237" s="361"/>
      <c r="CL237" s="361"/>
      <c r="CM237" s="361"/>
      <c r="CN237" s="361"/>
      <c r="CO237" s="361"/>
      <c r="CP237" s="361"/>
      <c r="CQ237" s="361"/>
      <c r="CR237" s="308"/>
      <c r="CS237" s="308"/>
      <c r="CT237" s="308"/>
      <c r="CU237" s="308"/>
      <c r="CV237" s="308"/>
      <c r="CW237" s="308"/>
      <c r="CX237" s="308"/>
      <c r="CY237" s="308"/>
      <c r="CZ237" s="308"/>
      <c r="DA237" s="308"/>
      <c r="DB237" s="308"/>
      <c r="DC237" s="308"/>
      <c r="DD237" s="308"/>
      <c r="DE237" s="308"/>
      <c r="DF237" s="308"/>
      <c r="DG237" s="308"/>
      <c r="DH237" s="308"/>
      <c r="DI237" s="308"/>
      <c r="DJ237" s="308"/>
      <c r="DK237" s="308"/>
      <c r="DL237" s="308"/>
      <c r="DM237" s="308"/>
      <c r="DN237" s="308"/>
      <c r="DO237" s="308"/>
      <c r="DP237" s="308"/>
      <c r="DQ237" s="361"/>
      <c r="DR237" s="361"/>
      <c r="DS237" s="361"/>
      <c r="DT237" s="361"/>
      <c r="DU237" s="361"/>
      <c r="DV237" s="361"/>
      <c r="DW237" s="361"/>
      <c r="DX237" s="361"/>
      <c r="DY237" s="361"/>
      <c r="DZ237" s="361"/>
      <c r="EA237" s="361"/>
      <c r="EB237" s="361"/>
      <c r="EC237" s="361"/>
      <c r="ED237" s="361"/>
      <c r="EE237" s="361"/>
      <c r="EF237" s="361"/>
      <c r="EG237" s="361"/>
      <c r="EH237" s="361"/>
      <c r="EI237" s="361"/>
      <c r="EJ237" s="361"/>
      <c r="EK237" s="361"/>
      <c r="EL237" s="361"/>
      <c r="EM237" s="361"/>
      <c r="EN237" s="361"/>
      <c r="EO237" s="361"/>
      <c r="EP237" s="361"/>
      <c r="EQ237" s="361"/>
      <c r="ER237" s="361"/>
      <c r="ES237" s="361"/>
      <c r="ET237" s="361"/>
      <c r="EU237" s="361"/>
      <c r="EV237" s="361"/>
      <c r="EW237" s="361"/>
      <c r="EX237" s="361"/>
      <c r="EY237" s="361"/>
      <c r="EZ237" s="361"/>
      <c r="FA237" s="361"/>
      <c r="FB237" s="361"/>
      <c r="FC237" s="361"/>
      <c r="FD237" s="361"/>
      <c r="FE237" s="361"/>
      <c r="FF237" s="361"/>
      <c r="FG237" s="361"/>
      <c r="FH237" s="361"/>
      <c r="FI237" s="361"/>
      <c r="FJ237" s="361"/>
      <c r="FK237" s="361"/>
      <c r="FL237" s="361"/>
      <c r="FM237" s="361"/>
      <c r="FN237" s="361"/>
      <c r="FO237" s="361"/>
      <c r="FP237" s="361"/>
      <c r="FQ237" s="361"/>
      <c r="FR237" s="361"/>
      <c r="FS237" s="361"/>
      <c r="FT237" s="361"/>
      <c r="FU237" s="361"/>
      <c r="FV237" s="361"/>
      <c r="FW237" s="361"/>
      <c r="FX237" s="361"/>
      <c r="FY237" s="361"/>
      <c r="FZ237" s="361"/>
      <c r="GA237" s="361"/>
      <c r="GB237" s="361"/>
      <c r="GC237" s="361"/>
      <c r="GD237" s="361"/>
      <c r="GE237" s="361"/>
      <c r="GF237" s="361"/>
      <c r="GG237" s="361"/>
      <c r="GH237" s="361"/>
      <c r="GI237" s="361"/>
      <c r="GJ237" s="361"/>
      <c r="GK237" s="361"/>
      <c r="GL237" s="361"/>
      <c r="GM237" s="361"/>
      <c r="GN237" s="361"/>
      <c r="GO237" s="361"/>
      <c r="GP237" s="361"/>
      <c r="GQ237" s="361"/>
      <c r="GR237" s="361"/>
      <c r="GS237" s="361"/>
      <c r="GT237" s="361"/>
      <c r="GU237" s="361"/>
      <c r="GV237" s="361"/>
      <c r="GW237" s="361"/>
      <c r="GX237" s="361"/>
      <c r="GY237" s="361"/>
      <c r="GZ237" s="361"/>
      <c r="HA237" s="361"/>
      <c r="HB237" s="361"/>
      <c r="HC237" s="361"/>
      <c r="HD237" s="361"/>
      <c r="HE237" s="361"/>
      <c r="HF237" s="361"/>
      <c r="HG237" s="361"/>
      <c r="HH237" s="361"/>
      <c r="HI237" s="361"/>
      <c r="HJ237" s="361"/>
      <c r="HK237" s="361"/>
      <c r="HL237" s="361"/>
      <c r="HM237" s="361"/>
      <c r="HN237" s="361"/>
      <c r="HO237" s="361"/>
      <c r="HP237" s="361"/>
      <c r="HQ237" s="361"/>
      <c r="HR237" s="361"/>
      <c r="HS237" s="361"/>
      <c r="HT237" s="361"/>
      <c r="HU237" s="361"/>
    </row>
    <row r="238" spans="1:229" s="97" customFormat="1" x14ac:dyDescent="0.15">
      <c r="AQ238" s="96"/>
      <c r="AR238" s="96"/>
      <c r="AS238" s="96"/>
      <c r="AT238" s="96"/>
      <c r="AU238" s="361"/>
      <c r="AV238" s="361"/>
      <c r="AW238" s="361"/>
      <c r="AX238" s="361"/>
      <c r="AY238" s="361"/>
      <c r="AZ238" s="361"/>
      <c r="BA238" s="361"/>
      <c r="BB238" s="307"/>
      <c r="BC238" s="307"/>
      <c r="BD238" s="307"/>
      <c r="BE238" s="307"/>
      <c r="BF238" s="307"/>
      <c r="BG238" s="361"/>
      <c r="BH238" s="361"/>
      <c r="BI238" s="361"/>
      <c r="BJ238" s="361"/>
      <c r="BK238" s="361"/>
      <c r="BL238" s="361"/>
      <c r="BM238" s="361"/>
      <c r="BN238" s="361"/>
      <c r="BO238" s="361"/>
      <c r="BP238" s="361"/>
      <c r="BQ238" s="361"/>
      <c r="BR238" s="361"/>
      <c r="BS238" s="361"/>
      <c r="BT238" s="361"/>
      <c r="BU238" s="361"/>
      <c r="BV238" s="361"/>
      <c r="BW238" s="361"/>
      <c r="BX238" s="361"/>
      <c r="BY238" s="361"/>
      <c r="BZ238" s="361"/>
      <c r="CA238" s="361"/>
      <c r="CB238" s="361"/>
      <c r="CC238" s="361"/>
      <c r="CD238" s="361"/>
      <c r="CE238" s="361"/>
      <c r="CF238" s="361"/>
      <c r="CG238" s="361"/>
      <c r="CH238" s="361"/>
      <c r="CI238" s="361"/>
      <c r="CJ238" s="361"/>
      <c r="CK238" s="361"/>
      <c r="CL238" s="361"/>
      <c r="CM238" s="361"/>
      <c r="CN238" s="361"/>
      <c r="CO238" s="361"/>
      <c r="CP238" s="361"/>
      <c r="CQ238" s="361"/>
      <c r="CR238" s="308"/>
      <c r="CS238" s="308"/>
      <c r="CT238" s="308"/>
      <c r="CU238" s="308"/>
      <c r="CV238" s="308"/>
      <c r="CW238" s="308"/>
      <c r="CX238" s="308"/>
      <c r="CY238" s="308"/>
      <c r="CZ238" s="308"/>
      <c r="DA238" s="308"/>
      <c r="DB238" s="308"/>
      <c r="DC238" s="308"/>
      <c r="DD238" s="308"/>
      <c r="DE238" s="308"/>
      <c r="DF238" s="308"/>
      <c r="DG238" s="308"/>
      <c r="DH238" s="308"/>
      <c r="DI238" s="308"/>
      <c r="DJ238" s="308"/>
      <c r="DK238" s="308"/>
      <c r="DL238" s="308"/>
      <c r="DM238" s="308"/>
      <c r="DN238" s="308"/>
      <c r="DO238" s="308"/>
      <c r="DP238" s="308"/>
      <c r="DQ238" s="361"/>
      <c r="DR238" s="361"/>
      <c r="DS238" s="361"/>
      <c r="DT238" s="361"/>
      <c r="DU238" s="361"/>
      <c r="DV238" s="361"/>
      <c r="DW238" s="361"/>
      <c r="DX238" s="361"/>
      <c r="DY238" s="361"/>
      <c r="DZ238" s="361"/>
      <c r="EA238" s="361"/>
      <c r="EB238" s="361"/>
      <c r="EC238" s="361"/>
      <c r="ED238" s="361"/>
      <c r="EE238" s="361"/>
      <c r="EF238" s="361"/>
      <c r="EG238" s="361"/>
      <c r="EH238" s="361"/>
      <c r="EI238" s="361"/>
      <c r="EJ238" s="361"/>
      <c r="EK238" s="361"/>
      <c r="EL238" s="361"/>
      <c r="EM238" s="361"/>
      <c r="EN238" s="361"/>
      <c r="EO238" s="361"/>
      <c r="EP238" s="361"/>
      <c r="EQ238" s="361"/>
      <c r="ER238" s="361"/>
      <c r="ES238" s="361"/>
      <c r="ET238" s="361"/>
      <c r="EU238" s="361"/>
      <c r="EV238" s="361"/>
      <c r="EW238" s="361"/>
      <c r="EX238" s="361"/>
      <c r="EY238" s="361"/>
      <c r="EZ238" s="361"/>
      <c r="FA238" s="361"/>
      <c r="FB238" s="361"/>
      <c r="FC238" s="361"/>
      <c r="FD238" s="361"/>
      <c r="FE238" s="361"/>
      <c r="FF238" s="361"/>
      <c r="FG238" s="361"/>
      <c r="FH238" s="361"/>
      <c r="FI238" s="361"/>
      <c r="FJ238" s="361"/>
      <c r="FK238" s="361"/>
      <c r="FL238" s="361"/>
      <c r="FM238" s="361"/>
      <c r="FN238" s="361"/>
      <c r="FO238" s="361"/>
      <c r="FP238" s="361"/>
      <c r="FQ238" s="361"/>
      <c r="FR238" s="361"/>
      <c r="FS238" s="361"/>
      <c r="FT238" s="361"/>
      <c r="FU238" s="361"/>
      <c r="FV238" s="361"/>
      <c r="FW238" s="361"/>
      <c r="FX238" s="361"/>
      <c r="FY238" s="361"/>
      <c r="FZ238" s="361"/>
      <c r="GA238" s="361"/>
      <c r="GB238" s="361"/>
      <c r="GC238" s="361"/>
      <c r="GD238" s="361"/>
      <c r="GE238" s="361"/>
      <c r="GF238" s="361"/>
      <c r="GG238" s="361"/>
      <c r="GH238" s="361"/>
      <c r="GI238" s="361"/>
      <c r="GJ238" s="361"/>
      <c r="GK238" s="361"/>
      <c r="GL238" s="361"/>
      <c r="GM238" s="361"/>
      <c r="GN238" s="361"/>
      <c r="GO238" s="361"/>
      <c r="GP238" s="361"/>
      <c r="GQ238" s="361"/>
      <c r="GR238" s="361"/>
      <c r="GS238" s="361"/>
      <c r="GT238" s="361"/>
      <c r="GU238" s="361"/>
      <c r="GV238" s="361"/>
      <c r="GW238" s="361"/>
      <c r="GX238" s="361"/>
      <c r="GY238" s="361"/>
      <c r="GZ238" s="361"/>
      <c r="HA238" s="361"/>
      <c r="HB238" s="361"/>
      <c r="HC238" s="361"/>
      <c r="HD238" s="361"/>
      <c r="HE238" s="361"/>
      <c r="HF238" s="361"/>
      <c r="HG238" s="361"/>
      <c r="HH238" s="361"/>
      <c r="HI238" s="361"/>
      <c r="HJ238" s="361"/>
      <c r="HK238" s="361"/>
      <c r="HL238" s="361"/>
      <c r="HM238" s="361"/>
      <c r="HN238" s="361"/>
      <c r="HO238" s="361"/>
      <c r="HP238" s="361"/>
      <c r="HQ238" s="361"/>
      <c r="HR238" s="361"/>
      <c r="HS238" s="361"/>
      <c r="HT238" s="361"/>
      <c r="HU238" s="361"/>
    </row>
    <row r="239" spans="1:229" s="97" customFormat="1" x14ac:dyDescent="0.15">
      <c r="AQ239" s="96"/>
      <c r="AR239" s="96"/>
      <c r="AS239" s="96"/>
      <c r="AT239" s="96"/>
      <c r="AU239" s="361"/>
      <c r="AV239" s="361"/>
      <c r="AW239" s="361"/>
      <c r="AX239" s="361"/>
      <c r="AY239" s="361"/>
      <c r="AZ239" s="361"/>
      <c r="BA239" s="361"/>
      <c r="BB239" s="307"/>
      <c r="BC239" s="307"/>
      <c r="BD239" s="307"/>
      <c r="BE239" s="307"/>
      <c r="BF239" s="307"/>
      <c r="BG239" s="361"/>
      <c r="BH239" s="361"/>
      <c r="BI239" s="361"/>
      <c r="BJ239" s="361"/>
      <c r="BK239" s="361"/>
      <c r="BL239" s="361"/>
      <c r="BM239" s="361"/>
      <c r="BN239" s="361"/>
      <c r="BO239" s="361"/>
      <c r="BP239" s="361"/>
      <c r="BQ239" s="361"/>
      <c r="BR239" s="361"/>
      <c r="BS239" s="361"/>
      <c r="BT239" s="361"/>
      <c r="BU239" s="361"/>
      <c r="BV239" s="361"/>
      <c r="BW239" s="361"/>
      <c r="BX239" s="361"/>
      <c r="BY239" s="361"/>
      <c r="BZ239" s="361"/>
      <c r="CA239" s="361"/>
      <c r="CB239" s="361"/>
      <c r="CC239" s="361"/>
      <c r="CD239" s="361"/>
      <c r="CE239" s="361"/>
      <c r="CF239" s="361"/>
      <c r="CG239" s="361"/>
      <c r="CH239" s="361"/>
      <c r="CI239" s="361"/>
      <c r="CJ239" s="361"/>
      <c r="CK239" s="361"/>
      <c r="CL239" s="361"/>
      <c r="CM239" s="361"/>
      <c r="CN239" s="361"/>
      <c r="CO239" s="361"/>
      <c r="CP239" s="361"/>
      <c r="CQ239" s="361"/>
      <c r="CR239" s="308"/>
      <c r="CS239" s="308"/>
      <c r="CT239" s="308"/>
      <c r="CU239" s="308"/>
      <c r="CV239" s="308"/>
      <c r="CW239" s="308"/>
      <c r="CX239" s="308"/>
      <c r="CY239" s="308"/>
      <c r="CZ239" s="308"/>
      <c r="DA239" s="308"/>
      <c r="DB239" s="308"/>
      <c r="DC239" s="308"/>
      <c r="DD239" s="308"/>
      <c r="DE239" s="308"/>
      <c r="DF239" s="308"/>
      <c r="DG239" s="308"/>
      <c r="DH239" s="308"/>
      <c r="DI239" s="308"/>
      <c r="DJ239" s="308"/>
      <c r="DK239" s="308"/>
      <c r="DL239" s="308"/>
      <c r="DM239" s="308"/>
      <c r="DN239" s="308"/>
      <c r="DO239" s="308"/>
      <c r="DP239" s="308"/>
      <c r="DQ239" s="361"/>
      <c r="DR239" s="361"/>
      <c r="DS239" s="361"/>
      <c r="DT239" s="361"/>
      <c r="DU239" s="361"/>
      <c r="DV239" s="361"/>
      <c r="DW239" s="361"/>
      <c r="DX239" s="361"/>
      <c r="DY239" s="361"/>
      <c r="DZ239" s="361"/>
      <c r="EA239" s="361"/>
      <c r="EB239" s="361"/>
      <c r="EC239" s="361"/>
      <c r="ED239" s="361"/>
      <c r="EE239" s="361"/>
      <c r="EF239" s="361"/>
      <c r="EG239" s="361"/>
      <c r="EH239" s="361"/>
      <c r="EI239" s="361"/>
      <c r="EJ239" s="361"/>
      <c r="EK239" s="361"/>
      <c r="EL239" s="361"/>
      <c r="EM239" s="361"/>
      <c r="EN239" s="361"/>
      <c r="EO239" s="361"/>
      <c r="EP239" s="361"/>
      <c r="EQ239" s="361"/>
      <c r="ER239" s="361"/>
      <c r="ES239" s="361"/>
      <c r="ET239" s="361"/>
      <c r="EU239" s="361"/>
      <c r="EV239" s="361"/>
      <c r="EW239" s="361"/>
      <c r="EX239" s="361"/>
      <c r="EY239" s="361"/>
      <c r="EZ239" s="361"/>
      <c r="FA239" s="361"/>
      <c r="FB239" s="361"/>
      <c r="FC239" s="361"/>
      <c r="FD239" s="361"/>
      <c r="FE239" s="361"/>
      <c r="FF239" s="361"/>
      <c r="FG239" s="361"/>
      <c r="FH239" s="361"/>
      <c r="FI239" s="361"/>
      <c r="FJ239" s="361"/>
      <c r="FK239" s="361"/>
      <c r="FL239" s="361"/>
      <c r="FM239" s="361"/>
      <c r="FN239" s="361"/>
      <c r="FO239" s="361"/>
      <c r="FP239" s="361"/>
      <c r="FQ239" s="361"/>
      <c r="FR239" s="361"/>
      <c r="FS239" s="361"/>
      <c r="FT239" s="361"/>
      <c r="FU239" s="361"/>
      <c r="FV239" s="361"/>
      <c r="FW239" s="361"/>
      <c r="FX239" s="361"/>
      <c r="FY239" s="361"/>
      <c r="FZ239" s="361"/>
      <c r="GA239" s="361"/>
      <c r="GB239" s="361"/>
      <c r="GC239" s="361"/>
      <c r="GD239" s="361"/>
      <c r="GE239" s="361"/>
      <c r="GF239" s="361"/>
      <c r="GG239" s="361"/>
      <c r="GH239" s="361"/>
      <c r="GI239" s="361"/>
      <c r="GJ239" s="361"/>
      <c r="GK239" s="361"/>
      <c r="GL239" s="361"/>
      <c r="GM239" s="361"/>
      <c r="GN239" s="361"/>
      <c r="GO239" s="361"/>
      <c r="GP239" s="361"/>
      <c r="GQ239" s="361"/>
      <c r="GR239" s="361"/>
      <c r="GS239" s="361"/>
      <c r="GT239" s="361"/>
      <c r="GU239" s="361"/>
      <c r="GV239" s="361"/>
      <c r="GW239" s="361"/>
      <c r="GX239" s="361"/>
      <c r="GY239" s="361"/>
      <c r="GZ239" s="361"/>
      <c r="HA239" s="361"/>
      <c r="HB239" s="361"/>
      <c r="HC239" s="361"/>
      <c r="HD239" s="361"/>
      <c r="HE239" s="361"/>
      <c r="HF239" s="361"/>
      <c r="HG239" s="361"/>
      <c r="HH239" s="361"/>
      <c r="HI239" s="361"/>
      <c r="HJ239" s="361"/>
      <c r="HK239" s="361"/>
      <c r="HL239" s="361"/>
      <c r="HM239" s="361"/>
      <c r="HN239" s="361"/>
      <c r="HO239" s="361"/>
      <c r="HP239" s="361"/>
      <c r="HQ239" s="361"/>
      <c r="HR239" s="361"/>
      <c r="HS239" s="361"/>
      <c r="HT239" s="361"/>
      <c r="HU239" s="361"/>
    </row>
    <row r="240" spans="1:229" s="97" customFormat="1" x14ac:dyDescent="0.15">
      <c r="AQ240" s="96"/>
      <c r="AR240" s="96"/>
      <c r="AS240" s="96"/>
      <c r="AT240" s="96"/>
      <c r="AU240" s="361"/>
      <c r="AV240" s="361"/>
      <c r="AW240" s="361"/>
      <c r="AX240" s="361"/>
      <c r="AY240" s="361"/>
      <c r="AZ240" s="361"/>
      <c r="BA240" s="361"/>
      <c r="BB240" s="307"/>
      <c r="BC240" s="307"/>
      <c r="BD240" s="307"/>
      <c r="BE240" s="307"/>
      <c r="BF240" s="307"/>
      <c r="BG240" s="361"/>
      <c r="BH240" s="361"/>
      <c r="BI240" s="361"/>
      <c r="BJ240" s="361"/>
      <c r="BK240" s="361"/>
      <c r="BL240" s="361"/>
      <c r="BM240" s="361"/>
      <c r="BN240" s="361"/>
      <c r="BO240" s="361"/>
      <c r="BP240" s="361"/>
      <c r="BQ240" s="361"/>
      <c r="BR240" s="361"/>
      <c r="BS240" s="361"/>
      <c r="BT240" s="361"/>
      <c r="BU240" s="361"/>
      <c r="BV240" s="361"/>
      <c r="BW240" s="361"/>
      <c r="BX240" s="361"/>
      <c r="BY240" s="361"/>
      <c r="BZ240" s="361"/>
      <c r="CA240" s="361"/>
      <c r="CB240" s="361"/>
      <c r="CC240" s="361"/>
      <c r="CD240" s="361"/>
      <c r="CE240" s="361"/>
      <c r="CF240" s="361"/>
      <c r="CG240" s="361"/>
      <c r="CH240" s="361"/>
      <c r="CI240" s="361"/>
      <c r="CJ240" s="361"/>
      <c r="CK240" s="361"/>
      <c r="CL240" s="361"/>
      <c r="CM240" s="361"/>
      <c r="CN240" s="361"/>
      <c r="CO240" s="361"/>
      <c r="CP240" s="361"/>
      <c r="CQ240" s="361"/>
      <c r="CR240" s="308"/>
      <c r="CS240" s="308"/>
      <c r="CT240" s="308"/>
      <c r="CU240" s="308"/>
      <c r="CV240" s="308"/>
      <c r="CW240" s="308"/>
      <c r="CX240" s="308"/>
      <c r="CY240" s="308"/>
      <c r="CZ240" s="308"/>
      <c r="DA240" s="308"/>
      <c r="DB240" s="308"/>
      <c r="DC240" s="308"/>
      <c r="DD240" s="308"/>
      <c r="DE240" s="308"/>
      <c r="DF240" s="308"/>
      <c r="DG240" s="308"/>
      <c r="DH240" s="308"/>
      <c r="DI240" s="308"/>
      <c r="DJ240" s="308"/>
      <c r="DK240" s="308"/>
      <c r="DL240" s="308"/>
      <c r="DM240" s="308"/>
      <c r="DN240" s="308"/>
      <c r="DO240" s="308"/>
      <c r="DP240" s="308"/>
      <c r="DQ240" s="361"/>
      <c r="DR240" s="361"/>
      <c r="DS240" s="361"/>
      <c r="DT240" s="361"/>
      <c r="DU240" s="361"/>
      <c r="DV240" s="361"/>
      <c r="DW240" s="361"/>
      <c r="DX240" s="361"/>
      <c r="DY240" s="361"/>
      <c r="DZ240" s="361"/>
      <c r="EA240" s="361"/>
      <c r="EB240" s="361"/>
      <c r="EC240" s="361"/>
      <c r="ED240" s="361"/>
      <c r="EE240" s="361"/>
      <c r="EF240" s="361"/>
      <c r="EG240" s="361"/>
      <c r="EH240" s="361"/>
      <c r="EI240" s="361"/>
      <c r="EJ240" s="361"/>
      <c r="EK240" s="361"/>
      <c r="EL240" s="361"/>
      <c r="EM240" s="361"/>
      <c r="EN240" s="361"/>
      <c r="EO240" s="361"/>
      <c r="EP240" s="361"/>
      <c r="EQ240" s="361"/>
      <c r="ER240" s="361"/>
      <c r="ES240" s="361"/>
      <c r="ET240" s="361"/>
      <c r="EU240" s="361"/>
      <c r="EV240" s="361"/>
      <c r="EW240" s="361"/>
      <c r="EX240" s="361"/>
      <c r="EY240" s="361"/>
      <c r="EZ240" s="361"/>
      <c r="FA240" s="361"/>
      <c r="FB240" s="361"/>
      <c r="FC240" s="361"/>
      <c r="FD240" s="361"/>
      <c r="FE240" s="361"/>
      <c r="FF240" s="361"/>
      <c r="FG240" s="361"/>
      <c r="FH240" s="361"/>
      <c r="FI240" s="361"/>
      <c r="FJ240" s="361"/>
      <c r="FK240" s="361"/>
      <c r="FL240" s="361"/>
      <c r="FM240" s="361"/>
      <c r="FN240" s="361"/>
      <c r="FO240" s="361"/>
      <c r="FP240" s="361"/>
      <c r="FQ240" s="361"/>
      <c r="FR240" s="361"/>
      <c r="FS240" s="361"/>
      <c r="FT240" s="361"/>
      <c r="FU240" s="361"/>
      <c r="FV240" s="361"/>
      <c r="FW240" s="361"/>
      <c r="FX240" s="361"/>
      <c r="FY240" s="361"/>
      <c r="FZ240" s="361"/>
      <c r="GA240" s="361"/>
      <c r="GB240" s="361"/>
      <c r="GC240" s="361"/>
      <c r="GD240" s="361"/>
      <c r="GE240" s="361"/>
      <c r="GF240" s="361"/>
      <c r="GG240" s="361"/>
      <c r="GH240" s="361"/>
      <c r="GI240" s="361"/>
      <c r="GJ240" s="361"/>
      <c r="GK240" s="361"/>
      <c r="GL240" s="361"/>
      <c r="GM240" s="361"/>
      <c r="GN240" s="361"/>
      <c r="GO240" s="361"/>
      <c r="GP240" s="361"/>
      <c r="GQ240" s="361"/>
      <c r="GR240" s="361"/>
      <c r="GS240" s="361"/>
      <c r="GT240" s="361"/>
      <c r="GU240" s="361"/>
      <c r="GV240" s="361"/>
      <c r="GW240" s="361"/>
      <c r="GX240" s="361"/>
      <c r="GY240" s="361"/>
      <c r="GZ240" s="361"/>
      <c r="HA240" s="361"/>
      <c r="HB240" s="361"/>
      <c r="HC240" s="361"/>
      <c r="HD240" s="361"/>
      <c r="HE240" s="361"/>
      <c r="HF240" s="361"/>
      <c r="HG240" s="361"/>
      <c r="HH240" s="361"/>
      <c r="HI240" s="361"/>
      <c r="HJ240" s="361"/>
      <c r="HK240" s="361"/>
      <c r="HL240" s="361"/>
      <c r="HM240" s="361"/>
      <c r="HN240" s="361"/>
      <c r="HO240" s="361"/>
      <c r="HP240" s="361"/>
      <c r="HQ240" s="361"/>
      <c r="HR240" s="361"/>
      <c r="HS240" s="361"/>
      <c r="HT240" s="361"/>
      <c r="HU240" s="361"/>
    </row>
    <row r="241" spans="1:229" s="97" customFormat="1" x14ac:dyDescent="0.15">
      <c r="AQ241" s="96"/>
      <c r="AR241" s="96"/>
      <c r="AS241" s="96"/>
      <c r="AT241" s="96"/>
      <c r="AU241" s="361"/>
      <c r="AV241" s="361"/>
      <c r="AW241" s="361"/>
      <c r="AX241" s="361"/>
      <c r="AY241" s="361"/>
      <c r="AZ241" s="361"/>
      <c r="BA241" s="361"/>
      <c r="BB241" s="307"/>
      <c r="BC241" s="307"/>
      <c r="BD241" s="307"/>
      <c r="BE241" s="307"/>
      <c r="BF241" s="307"/>
      <c r="BG241" s="361"/>
      <c r="BH241" s="361"/>
      <c r="BI241" s="361"/>
      <c r="BJ241" s="361"/>
      <c r="BK241" s="361"/>
      <c r="BL241" s="361"/>
      <c r="BM241" s="361"/>
      <c r="BN241" s="361"/>
      <c r="BO241" s="361"/>
      <c r="BP241" s="361"/>
      <c r="BQ241" s="361"/>
      <c r="BR241" s="361"/>
      <c r="BS241" s="361"/>
      <c r="BT241" s="361"/>
      <c r="BU241" s="361"/>
      <c r="BV241" s="361"/>
      <c r="BW241" s="361"/>
      <c r="BX241" s="361"/>
      <c r="BY241" s="361"/>
      <c r="BZ241" s="361"/>
      <c r="CA241" s="361"/>
      <c r="CB241" s="361"/>
      <c r="CC241" s="361"/>
      <c r="CD241" s="361"/>
      <c r="CE241" s="361"/>
      <c r="CF241" s="361"/>
      <c r="CG241" s="361"/>
      <c r="CH241" s="361"/>
      <c r="CI241" s="361"/>
      <c r="CJ241" s="361"/>
      <c r="CK241" s="361"/>
      <c r="CL241" s="361"/>
      <c r="CM241" s="361"/>
      <c r="CN241" s="361"/>
      <c r="CO241" s="361"/>
      <c r="CP241" s="361"/>
      <c r="CQ241" s="361"/>
      <c r="CR241" s="308"/>
      <c r="CS241" s="308"/>
      <c r="CT241" s="308"/>
      <c r="CU241" s="308"/>
      <c r="CV241" s="308"/>
      <c r="CW241" s="308"/>
      <c r="CX241" s="308"/>
      <c r="CY241" s="308"/>
      <c r="CZ241" s="308"/>
      <c r="DA241" s="308"/>
      <c r="DB241" s="308"/>
      <c r="DC241" s="308"/>
      <c r="DD241" s="308"/>
      <c r="DE241" s="308"/>
      <c r="DF241" s="308"/>
      <c r="DG241" s="308"/>
      <c r="DH241" s="308"/>
      <c r="DI241" s="308"/>
      <c r="DJ241" s="308"/>
      <c r="DK241" s="308"/>
      <c r="DL241" s="308"/>
      <c r="DM241" s="308"/>
      <c r="DN241" s="308"/>
      <c r="DO241" s="308"/>
      <c r="DP241" s="308"/>
      <c r="DQ241" s="361"/>
      <c r="DR241" s="361"/>
      <c r="DS241" s="361"/>
      <c r="DT241" s="361"/>
      <c r="DU241" s="361"/>
      <c r="DV241" s="361"/>
      <c r="DW241" s="361"/>
      <c r="DX241" s="361"/>
      <c r="DY241" s="361"/>
      <c r="DZ241" s="361"/>
      <c r="EA241" s="361"/>
      <c r="EB241" s="361"/>
      <c r="EC241" s="361"/>
      <c r="ED241" s="361"/>
      <c r="EE241" s="361"/>
      <c r="EF241" s="361"/>
      <c r="EG241" s="361"/>
      <c r="EH241" s="361"/>
      <c r="EI241" s="361"/>
      <c r="EJ241" s="361"/>
      <c r="EK241" s="361"/>
      <c r="EL241" s="361"/>
      <c r="EM241" s="361"/>
      <c r="EN241" s="361"/>
      <c r="EO241" s="361"/>
      <c r="EP241" s="361"/>
      <c r="EQ241" s="361"/>
      <c r="ER241" s="361"/>
      <c r="ES241" s="361"/>
      <c r="ET241" s="361"/>
      <c r="EU241" s="361"/>
      <c r="EV241" s="361"/>
      <c r="EW241" s="361"/>
      <c r="EX241" s="361"/>
      <c r="EY241" s="361"/>
      <c r="EZ241" s="361"/>
      <c r="FA241" s="361"/>
      <c r="FB241" s="361"/>
      <c r="FC241" s="361"/>
      <c r="FD241" s="361"/>
      <c r="FE241" s="361"/>
      <c r="FF241" s="361"/>
      <c r="FG241" s="361"/>
      <c r="FH241" s="361"/>
      <c r="FI241" s="361"/>
      <c r="FJ241" s="361"/>
      <c r="FK241" s="361"/>
      <c r="FL241" s="361"/>
      <c r="FM241" s="361"/>
      <c r="FN241" s="361"/>
      <c r="FO241" s="361"/>
      <c r="FP241" s="361"/>
      <c r="FQ241" s="361"/>
      <c r="FR241" s="361"/>
      <c r="FS241" s="361"/>
      <c r="FT241" s="361"/>
      <c r="FU241" s="361"/>
      <c r="FV241" s="361"/>
      <c r="FW241" s="361"/>
      <c r="FX241" s="361"/>
      <c r="FY241" s="361"/>
      <c r="FZ241" s="361"/>
      <c r="GA241" s="361"/>
      <c r="GB241" s="361"/>
      <c r="GC241" s="361"/>
      <c r="GD241" s="361"/>
      <c r="GE241" s="361"/>
      <c r="GF241" s="361"/>
      <c r="GG241" s="361"/>
      <c r="GH241" s="361"/>
      <c r="GI241" s="361"/>
      <c r="GJ241" s="361"/>
      <c r="GK241" s="361"/>
      <c r="GL241" s="361"/>
      <c r="GM241" s="361"/>
      <c r="GN241" s="361"/>
      <c r="GO241" s="361"/>
      <c r="GP241" s="361"/>
      <c r="GQ241" s="361"/>
      <c r="GR241" s="361"/>
      <c r="GS241" s="361"/>
      <c r="GT241" s="361"/>
      <c r="GU241" s="361"/>
      <c r="GV241" s="361"/>
      <c r="GW241" s="361"/>
      <c r="GX241" s="361"/>
      <c r="GY241" s="361"/>
      <c r="GZ241" s="361"/>
      <c r="HA241" s="361"/>
      <c r="HB241" s="361"/>
      <c r="HC241" s="361"/>
      <c r="HD241" s="361"/>
      <c r="HE241" s="361"/>
      <c r="HF241" s="361"/>
      <c r="HG241" s="361"/>
      <c r="HH241" s="361"/>
      <c r="HI241" s="361"/>
      <c r="HJ241" s="361"/>
      <c r="HK241" s="361"/>
      <c r="HL241" s="361"/>
      <c r="HM241" s="361"/>
      <c r="HN241" s="361"/>
      <c r="HO241" s="361"/>
      <c r="HP241" s="361"/>
      <c r="HQ241" s="361"/>
      <c r="HR241" s="361"/>
      <c r="HS241" s="361"/>
      <c r="HT241" s="361"/>
      <c r="HU241" s="361"/>
    </row>
    <row r="242" spans="1:229" s="97" customFormat="1" x14ac:dyDescent="0.15">
      <c r="AQ242" s="96"/>
      <c r="AR242" s="96"/>
      <c r="AS242" s="96"/>
      <c r="AT242" s="96"/>
      <c r="AU242" s="361"/>
      <c r="AV242" s="361"/>
      <c r="AW242" s="361"/>
      <c r="AX242" s="361"/>
      <c r="AY242" s="361"/>
      <c r="AZ242" s="361"/>
      <c r="BA242" s="361"/>
      <c r="BB242" s="307"/>
      <c r="BC242" s="307"/>
      <c r="BD242" s="307"/>
      <c r="BE242" s="307"/>
      <c r="BF242" s="307"/>
      <c r="BG242" s="361"/>
      <c r="BH242" s="361"/>
      <c r="BI242" s="361"/>
      <c r="BJ242" s="361"/>
      <c r="BK242" s="361"/>
      <c r="BL242" s="361"/>
      <c r="BM242" s="361"/>
      <c r="BN242" s="361"/>
      <c r="BO242" s="361"/>
      <c r="BP242" s="361"/>
      <c r="BQ242" s="361"/>
      <c r="BR242" s="361"/>
      <c r="BS242" s="361"/>
      <c r="BT242" s="361"/>
      <c r="BU242" s="361"/>
      <c r="BV242" s="361"/>
      <c r="BW242" s="361"/>
      <c r="BX242" s="361"/>
      <c r="BY242" s="361"/>
      <c r="BZ242" s="361"/>
      <c r="CA242" s="361"/>
      <c r="CB242" s="361"/>
      <c r="CC242" s="361"/>
      <c r="CD242" s="361"/>
      <c r="CE242" s="361"/>
      <c r="CF242" s="361"/>
      <c r="CG242" s="361"/>
      <c r="CH242" s="361"/>
      <c r="CI242" s="361"/>
      <c r="CJ242" s="361"/>
      <c r="CK242" s="361"/>
      <c r="CL242" s="361"/>
      <c r="CM242" s="361"/>
      <c r="CN242" s="361"/>
      <c r="CO242" s="361"/>
      <c r="CP242" s="361"/>
      <c r="CQ242" s="361"/>
      <c r="CR242" s="308"/>
      <c r="CS242" s="308"/>
      <c r="CT242" s="308"/>
      <c r="CU242" s="308"/>
      <c r="CV242" s="308"/>
      <c r="CW242" s="308"/>
      <c r="CX242" s="308"/>
      <c r="CY242" s="308"/>
      <c r="CZ242" s="308"/>
      <c r="DA242" s="308"/>
      <c r="DB242" s="308"/>
      <c r="DC242" s="308"/>
      <c r="DD242" s="308"/>
      <c r="DE242" s="308"/>
      <c r="DF242" s="308"/>
      <c r="DG242" s="308"/>
      <c r="DH242" s="308"/>
      <c r="DI242" s="308"/>
      <c r="DJ242" s="308"/>
      <c r="DK242" s="308"/>
      <c r="DL242" s="308"/>
      <c r="DM242" s="308"/>
      <c r="DN242" s="308"/>
      <c r="DO242" s="308"/>
      <c r="DP242" s="308"/>
      <c r="DQ242" s="361"/>
      <c r="DR242" s="361"/>
      <c r="DS242" s="361"/>
      <c r="DT242" s="361"/>
      <c r="DU242" s="361"/>
      <c r="DV242" s="361"/>
      <c r="DW242" s="361"/>
      <c r="DX242" s="361"/>
      <c r="DY242" s="361"/>
      <c r="DZ242" s="361"/>
      <c r="EA242" s="361"/>
      <c r="EB242" s="361"/>
      <c r="EC242" s="361"/>
      <c r="ED242" s="361"/>
      <c r="EE242" s="361"/>
      <c r="EF242" s="361"/>
      <c r="EG242" s="361"/>
      <c r="EH242" s="361"/>
      <c r="EI242" s="361"/>
      <c r="EJ242" s="361"/>
      <c r="EK242" s="361"/>
      <c r="EL242" s="361"/>
      <c r="EM242" s="361"/>
      <c r="EN242" s="361"/>
      <c r="EO242" s="361"/>
      <c r="EP242" s="361"/>
      <c r="EQ242" s="361"/>
      <c r="ER242" s="361"/>
      <c r="ES242" s="361"/>
      <c r="ET242" s="361"/>
      <c r="EU242" s="361"/>
      <c r="EV242" s="361"/>
      <c r="EW242" s="361"/>
      <c r="EX242" s="361"/>
      <c r="EY242" s="361"/>
      <c r="EZ242" s="361"/>
      <c r="FA242" s="361"/>
      <c r="FB242" s="361"/>
      <c r="FC242" s="361"/>
      <c r="FD242" s="361"/>
      <c r="FE242" s="361"/>
      <c r="FF242" s="361"/>
      <c r="FG242" s="361"/>
      <c r="FH242" s="361"/>
      <c r="FI242" s="361"/>
      <c r="FJ242" s="361"/>
      <c r="FK242" s="361"/>
      <c r="FL242" s="361"/>
      <c r="FM242" s="361"/>
      <c r="FN242" s="361"/>
      <c r="FO242" s="361"/>
      <c r="FP242" s="361"/>
      <c r="FQ242" s="361"/>
      <c r="FR242" s="361"/>
      <c r="FS242" s="361"/>
      <c r="FT242" s="361"/>
      <c r="FU242" s="361"/>
      <c r="FV242" s="361"/>
      <c r="FW242" s="361"/>
      <c r="FX242" s="361"/>
      <c r="FY242" s="361"/>
      <c r="FZ242" s="361"/>
      <c r="GA242" s="361"/>
      <c r="GB242" s="361"/>
      <c r="GC242" s="361"/>
      <c r="GD242" s="361"/>
      <c r="GE242" s="361"/>
      <c r="GF242" s="361"/>
      <c r="GG242" s="361"/>
      <c r="GH242" s="361"/>
      <c r="GI242" s="361"/>
      <c r="GJ242" s="361"/>
      <c r="GK242" s="361"/>
      <c r="GL242" s="361"/>
      <c r="GM242" s="361"/>
      <c r="GN242" s="361"/>
      <c r="GO242" s="361"/>
      <c r="GP242" s="361"/>
      <c r="GQ242" s="361"/>
      <c r="GR242" s="361"/>
      <c r="GS242" s="361"/>
      <c r="GT242" s="361"/>
      <c r="GU242" s="361"/>
      <c r="GV242" s="361"/>
      <c r="GW242" s="361"/>
      <c r="GX242" s="361"/>
      <c r="GY242" s="361"/>
      <c r="GZ242" s="361"/>
      <c r="HA242" s="361"/>
      <c r="HB242" s="361"/>
      <c r="HC242" s="361"/>
      <c r="HD242" s="361"/>
      <c r="HE242" s="361"/>
      <c r="HF242" s="361"/>
      <c r="HG242" s="361"/>
      <c r="HH242" s="361"/>
      <c r="HI242" s="361"/>
      <c r="HJ242" s="361"/>
      <c r="HK242" s="361"/>
      <c r="HL242" s="361"/>
      <c r="HM242" s="361"/>
      <c r="HN242" s="361"/>
      <c r="HO242" s="361"/>
      <c r="HP242" s="361"/>
      <c r="HQ242" s="361"/>
      <c r="HR242" s="361"/>
      <c r="HS242" s="361"/>
      <c r="HT242" s="361"/>
      <c r="HU242" s="361"/>
    </row>
    <row r="243" spans="1:229" s="97" customFormat="1" x14ac:dyDescent="0.15">
      <c r="AQ243" s="96"/>
      <c r="AR243" s="96"/>
      <c r="AS243" s="96"/>
      <c r="AT243" s="96"/>
      <c r="AU243" s="361"/>
      <c r="AV243" s="361"/>
      <c r="AW243" s="361"/>
      <c r="AX243" s="361"/>
      <c r="AY243" s="361"/>
      <c r="AZ243" s="361"/>
      <c r="BA243" s="361"/>
      <c r="BB243" s="307"/>
      <c r="BC243" s="307"/>
      <c r="BD243" s="307"/>
      <c r="BE243" s="307"/>
      <c r="BF243" s="307"/>
      <c r="BG243" s="361"/>
      <c r="BH243" s="361"/>
      <c r="BI243" s="361"/>
      <c r="BJ243" s="361"/>
      <c r="BK243" s="361"/>
      <c r="BL243" s="361"/>
      <c r="BM243" s="361"/>
      <c r="BN243" s="361"/>
      <c r="BO243" s="361"/>
      <c r="BP243" s="361"/>
      <c r="BQ243" s="361"/>
      <c r="BR243" s="361"/>
      <c r="BS243" s="361"/>
      <c r="BT243" s="361"/>
      <c r="BU243" s="361"/>
      <c r="BV243" s="361"/>
      <c r="BW243" s="361"/>
      <c r="BX243" s="361"/>
      <c r="BY243" s="361"/>
      <c r="BZ243" s="361"/>
      <c r="CA243" s="361"/>
      <c r="CB243" s="361"/>
      <c r="CC243" s="361"/>
      <c r="CD243" s="361"/>
      <c r="CE243" s="361"/>
      <c r="CF243" s="361"/>
      <c r="CG243" s="361"/>
      <c r="CH243" s="361"/>
      <c r="CI243" s="361"/>
      <c r="CJ243" s="361"/>
      <c r="CK243" s="361"/>
      <c r="CL243" s="361"/>
      <c r="CM243" s="361"/>
      <c r="CN243" s="361"/>
      <c r="CO243" s="361"/>
      <c r="CP243" s="361"/>
      <c r="CQ243" s="361"/>
      <c r="CR243" s="308"/>
      <c r="CS243" s="308"/>
      <c r="CT243" s="308"/>
      <c r="CU243" s="308"/>
      <c r="CV243" s="308"/>
      <c r="CW243" s="308"/>
      <c r="CX243" s="308"/>
      <c r="CY243" s="308"/>
      <c r="CZ243" s="308"/>
      <c r="DA243" s="308"/>
      <c r="DB243" s="308"/>
      <c r="DC243" s="308"/>
      <c r="DD243" s="308"/>
      <c r="DE243" s="308"/>
      <c r="DF243" s="308"/>
      <c r="DG243" s="308"/>
      <c r="DH243" s="308"/>
      <c r="DI243" s="308"/>
      <c r="DJ243" s="308"/>
      <c r="DK243" s="308"/>
      <c r="DL243" s="308"/>
      <c r="DM243" s="308"/>
      <c r="DN243" s="308"/>
      <c r="DO243" s="308"/>
      <c r="DP243" s="308"/>
      <c r="DQ243" s="361"/>
      <c r="DR243" s="361"/>
      <c r="DS243" s="361"/>
      <c r="DT243" s="361"/>
      <c r="DU243" s="361"/>
      <c r="DV243" s="361"/>
      <c r="DW243" s="361"/>
      <c r="DX243" s="361"/>
      <c r="DY243" s="361"/>
      <c r="DZ243" s="361"/>
      <c r="EA243" s="361"/>
      <c r="EB243" s="361"/>
      <c r="EC243" s="361"/>
      <c r="ED243" s="361"/>
      <c r="EE243" s="361"/>
      <c r="EF243" s="361"/>
      <c r="EG243" s="361"/>
      <c r="EH243" s="361"/>
      <c r="EI243" s="361"/>
      <c r="EJ243" s="361"/>
      <c r="EK243" s="361"/>
      <c r="EL243" s="361"/>
      <c r="EM243" s="361"/>
      <c r="EN243" s="361"/>
      <c r="EO243" s="361"/>
      <c r="EP243" s="361"/>
      <c r="EQ243" s="361"/>
      <c r="ER243" s="361"/>
      <c r="ES243" s="361"/>
      <c r="ET243" s="361"/>
      <c r="EU243" s="361"/>
      <c r="EV243" s="361"/>
      <c r="EW243" s="361"/>
      <c r="EX243" s="361"/>
      <c r="EY243" s="361"/>
      <c r="EZ243" s="361"/>
      <c r="FA243" s="361"/>
      <c r="FB243" s="361"/>
      <c r="FC243" s="361"/>
      <c r="FD243" s="361"/>
      <c r="FE243" s="361"/>
      <c r="FF243" s="361"/>
      <c r="FG243" s="361"/>
      <c r="FH243" s="361"/>
      <c r="FI243" s="361"/>
      <c r="FJ243" s="361"/>
      <c r="FK243" s="361"/>
      <c r="FL243" s="361"/>
      <c r="FM243" s="361"/>
      <c r="FN243" s="361"/>
      <c r="FO243" s="361"/>
      <c r="FP243" s="361"/>
      <c r="FQ243" s="361"/>
      <c r="FR243" s="361"/>
      <c r="FS243" s="361"/>
      <c r="FT243" s="361"/>
      <c r="FU243" s="361"/>
      <c r="FV243" s="361"/>
      <c r="FW243" s="361"/>
      <c r="FX243" s="361"/>
      <c r="FY243" s="361"/>
      <c r="FZ243" s="361"/>
      <c r="GA243" s="361"/>
      <c r="GB243" s="361"/>
      <c r="GC243" s="361"/>
      <c r="GD243" s="361"/>
      <c r="GE243" s="361"/>
      <c r="GF243" s="361"/>
      <c r="GG243" s="361"/>
      <c r="GH243" s="361"/>
      <c r="GI243" s="361"/>
      <c r="GJ243" s="361"/>
      <c r="GK243" s="361"/>
      <c r="GL243" s="361"/>
      <c r="GM243" s="361"/>
      <c r="GN243" s="361"/>
      <c r="GO243" s="361"/>
      <c r="GP243" s="361"/>
      <c r="GQ243" s="361"/>
      <c r="GR243" s="361"/>
      <c r="GS243" s="361"/>
      <c r="GT243" s="361"/>
      <c r="GU243" s="361"/>
      <c r="GV243" s="361"/>
      <c r="GW243" s="361"/>
      <c r="GX243" s="361"/>
      <c r="GY243" s="361"/>
      <c r="GZ243" s="361"/>
      <c r="HA243" s="361"/>
      <c r="HB243" s="361"/>
      <c r="HC243" s="361"/>
      <c r="HD243" s="361"/>
      <c r="HE243" s="361"/>
      <c r="HF243" s="361"/>
      <c r="HG243" s="361"/>
      <c r="HH243" s="361"/>
      <c r="HI243" s="361"/>
      <c r="HJ243" s="361"/>
      <c r="HK243" s="361"/>
      <c r="HL243" s="361"/>
      <c r="HM243" s="361"/>
      <c r="HN243" s="361"/>
      <c r="HO243" s="361"/>
      <c r="HP243" s="361"/>
      <c r="HQ243" s="361"/>
      <c r="HR243" s="361"/>
      <c r="HS243" s="361"/>
      <c r="HT243" s="361"/>
      <c r="HU243" s="361"/>
    </row>
    <row r="244" spans="1:229" s="97" customFormat="1" x14ac:dyDescent="0.15">
      <c r="AQ244" s="96"/>
      <c r="AR244" s="96"/>
      <c r="AS244" s="96"/>
      <c r="AT244" s="96"/>
      <c r="AU244" s="361"/>
      <c r="AV244" s="361"/>
      <c r="AW244" s="361"/>
      <c r="AX244" s="361"/>
      <c r="AY244" s="361"/>
      <c r="AZ244" s="361"/>
      <c r="BA244" s="361"/>
      <c r="BB244" s="307"/>
      <c r="BC244" s="307"/>
      <c r="BD244" s="307"/>
      <c r="BE244" s="307"/>
      <c r="BF244" s="307"/>
      <c r="BG244" s="361"/>
      <c r="BH244" s="361"/>
      <c r="BI244" s="361"/>
      <c r="BJ244" s="361"/>
      <c r="BK244" s="361"/>
      <c r="BL244" s="361"/>
      <c r="BM244" s="361"/>
      <c r="BN244" s="361"/>
      <c r="BO244" s="361"/>
      <c r="BP244" s="361"/>
      <c r="BQ244" s="361"/>
      <c r="BR244" s="361"/>
      <c r="BS244" s="361"/>
      <c r="BT244" s="361"/>
      <c r="BU244" s="361"/>
      <c r="BV244" s="361"/>
      <c r="BW244" s="361"/>
      <c r="BX244" s="361"/>
      <c r="BY244" s="361"/>
      <c r="BZ244" s="361"/>
      <c r="CA244" s="361"/>
      <c r="CB244" s="361"/>
      <c r="CC244" s="361"/>
      <c r="CD244" s="361"/>
      <c r="CE244" s="361"/>
      <c r="CF244" s="361"/>
      <c r="CG244" s="361"/>
      <c r="CH244" s="361"/>
      <c r="CI244" s="361"/>
      <c r="CJ244" s="361"/>
      <c r="CK244" s="361"/>
      <c r="CL244" s="361"/>
      <c r="CM244" s="361"/>
      <c r="CN244" s="361"/>
      <c r="CO244" s="361"/>
      <c r="CP244" s="361"/>
      <c r="CQ244" s="361"/>
      <c r="CR244" s="308"/>
      <c r="CS244" s="308"/>
      <c r="CT244" s="308"/>
      <c r="CU244" s="308"/>
      <c r="CV244" s="308"/>
      <c r="CW244" s="308"/>
      <c r="CX244" s="308"/>
      <c r="CY244" s="308"/>
      <c r="CZ244" s="308"/>
      <c r="DA244" s="308"/>
      <c r="DB244" s="308"/>
      <c r="DC244" s="308"/>
      <c r="DD244" s="308"/>
      <c r="DE244" s="308"/>
      <c r="DF244" s="308"/>
      <c r="DG244" s="308"/>
      <c r="DH244" s="308"/>
      <c r="DI244" s="308"/>
      <c r="DJ244" s="308"/>
      <c r="DK244" s="308"/>
      <c r="DL244" s="308"/>
      <c r="DM244" s="308"/>
      <c r="DN244" s="308"/>
      <c r="DO244" s="308"/>
      <c r="DP244" s="308"/>
      <c r="DQ244" s="361"/>
      <c r="DR244" s="361"/>
      <c r="DS244" s="361"/>
      <c r="DT244" s="361"/>
      <c r="DU244" s="361"/>
      <c r="DV244" s="361"/>
      <c r="DW244" s="361"/>
      <c r="DX244" s="361"/>
      <c r="DY244" s="361"/>
      <c r="DZ244" s="361"/>
      <c r="EA244" s="361"/>
      <c r="EB244" s="361"/>
      <c r="EC244" s="361"/>
      <c r="ED244" s="361"/>
      <c r="EE244" s="361"/>
      <c r="EF244" s="361"/>
      <c r="EG244" s="361"/>
      <c r="EH244" s="361"/>
      <c r="EI244" s="361"/>
      <c r="EJ244" s="361"/>
      <c r="EK244" s="361"/>
      <c r="EL244" s="361"/>
      <c r="EM244" s="361"/>
      <c r="EN244" s="361"/>
      <c r="EO244" s="361"/>
      <c r="EP244" s="361"/>
      <c r="EQ244" s="361"/>
      <c r="ER244" s="361"/>
      <c r="ES244" s="361"/>
      <c r="ET244" s="361"/>
      <c r="EU244" s="361"/>
      <c r="EV244" s="361"/>
      <c r="EW244" s="361"/>
      <c r="EX244" s="361"/>
      <c r="EY244" s="361"/>
      <c r="EZ244" s="361"/>
      <c r="FA244" s="361"/>
      <c r="FB244" s="361"/>
      <c r="FC244" s="361"/>
      <c r="FD244" s="361"/>
      <c r="FE244" s="361"/>
      <c r="FF244" s="361"/>
      <c r="FG244" s="361"/>
      <c r="FH244" s="361"/>
      <c r="FI244" s="361"/>
      <c r="FJ244" s="361"/>
      <c r="FK244" s="361"/>
      <c r="FL244" s="361"/>
      <c r="FM244" s="361"/>
      <c r="FN244" s="361"/>
      <c r="FO244" s="361"/>
      <c r="FP244" s="361"/>
      <c r="FQ244" s="361"/>
      <c r="FR244" s="361"/>
      <c r="FS244" s="361"/>
      <c r="FT244" s="361"/>
      <c r="FU244" s="361"/>
      <c r="FV244" s="361"/>
      <c r="FW244" s="361"/>
      <c r="FX244" s="361"/>
      <c r="FY244" s="361"/>
      <c r="FZ244" s="361"/>
      <c r="GA244" s="361"/>
      <c r="GB244" s="361"/>
      <c r="GC244" s="361"/>
      <c r="GD244" s="361"/>
      <c r="GE244" s="361"/>
      <c r="GF244" s="361"/>
      <c r="GG244" s="361"/>
      <c r="GH244" s="361"/>
      <c r="GI244" s="361"/>
      <c r="GJ244" s="361"/>
      <c r="GK244" s="361"/>
      <c r="GL244" s="361"/>
      <c r="GM244" s="361"/>
      <c r="GN244" s="361"/>
      <c r="GO244" s="361"/>
      <c r="GP244" s="361"/>
      <c r="GQ244" s="361"/>
      <c r="GR244" s="361"/>
      <c r="GS244" s="361"/>
      <c r="GT244" s="361"/>
      <c r="GU244" s="361"/>
      <c r="GV244" s="361"/>
      <c r="GW244" s="361"/>
      <c r="GX244" s="361"/>
      <c r="GY244" s="361"/>
      <c r="GZ244" s="361"/>
      <c r="HA244" s="361"/>
      <c r="HB244" s="361"/>
      <c r="HC244" s="361"/>
      <c r="HD244" s="361"/>
      <c r="HE244" s="361"/>
      <c r="HF244" s="361"/>
      <c r="HG244" s="361"/>
      <c r="HH244" s="361"/>
      <c r="HI244" s="361"/>
      <c r="HJ244" s="361"/>
      <c r="HK244" s="361"/>
      <c r="HL244" s="361"/>
      <c r="HM244" s="361"/>
      <c r="HN244" s="361"/>
      <c r="HO244" s="361"/>
      <c r="HP244" s="361"/>
      <c r="HQ244" s="361"/>
      <c r="HR244" s="361"/>
      <c r="HS244" s="361"/>
      <c r="HT244" s="361"/>
      <c r="HU244" s="361"/>
    </row>
    <row r="245" spans="1:229" s="97" customFormat="1" x14ac:dyDescent="0.15">
      <c r="AQ245" s="96"/>
      <c r="AR245" s="96"/>
      <c r="AS245" s="96"/>
      <c r="AT245" s="96"/>
      <c r="AU245" s="361"/>
      <c r="AV245" s="361"/>
      <c r="AW245" s="361"/>
      <c r="AX245" s="361"/>
      <c r="AY245" s="361"/>
      <c r="AZ245" s="361"/>
      <c r="BA245" s="361"/>
      <c r="BB245" s="307"/>
      <c r="BC245" s="307"/>
      <c r="BD245" s="307"/>
      <c r="BE245" s="307"/>
      <c r="BF245" s="307"/>
      <c r="BG245" s="361"/>
      <c r="BH245" s="361"/>
      <c r="BI245" s="361"/>
      <c r="BJ245" s="361"/>
      <c r="BK245" s="361"/>
      <c r="BL245" s="361"/>
      <c r="BM245" s="361"/>
      <c r="BN245" s="361"/>
      <c r="BO245" s="361"/>
      <c r="BP245" s="361"/>
      <c r="BQ245" s="361"/>
      <c r="BR245" s="361"/>
      <c r="BS245" s="361"/>
      <c r="BT245" s="361"/>
      <c r="BU245" s="361"/>
      <c r="BV245" s="361"/>
      <c r="BW245" s="361"/>
      <c r="BX245" s="361"/>
      <c r="BY245" s="361"/>
      <c r="BZ245" s="361"/>
      <c r="CA245" s="361"/>
      <c r="CB245" s="361"/>
      <c r="CC245" s="361"/>
      <c r="CD245" s="361"/>
      <c r="CE245" s="361"/>
      <c r="CF245" s="361"/>
      <c r="CG245" s="361"/>
      <c r="CH245" s="361"/>
      <c r="CI245" s="361"/>
      <c r="CJ245" s="361"/>
      <c r="CK245" s="361"/>
      <c r="CL245" s="361"/>
      <c r="CM245" s="361"/>
      <c r="CN245" s="361"/>
      <c r="CO245" s="361"/>
      <c r="CP245" s="361"/>
      <c r="CQ245" s="361"/>
      <c r="CR245" s="308"/>
      <c r="CS245" s="308"/>
      <c r="CT245" s="308"/>
      <c r="CU245" s="308"/>
      <c r="CV245" s="308"/>
      <c r="CW245" s="308"/>
      <c r="CX245" s="308"/>
      <c r="CY245" s="308"/>
      <c r="CZ245" s="308"/>
      <c r="DA245" s="308"/>
      <c r="DB245" s="308"/>
      <c r="DC245" s="308"/>
      <c r="DD245" s="308"/>
      <c r="DE245" s="308"/>
      <c r="DF245" s="308"/>
      <c r="DG245" s="308"/>
      <c r="DH245" s="308"/>
      <c r="DI245" s="308"/>
      <c r="DJ245" s="308"/>
      <c r="DK245" s="308"/>
      <c r="DL245" s="308"/>
      <c r="DM245" s="308"/>
      <c r="DN245" s="308"/>
      <c r="DO245" s="308"/>
      <c r="DP245" s="308"/>
      <c r="DQ245" s="361"/>
      <c r="DR245" s="361"/>
      <c r="DS245" s="361"/>
      <c r="DT245" s="361"/>
      <c r="DU245" s="361"/>
      <c r="DV245" s="361"/>
      <c r="DW245" s="361"/>
      <c r="DX245" s="361"/>
      <c r="DY245" s="361"/>
      <c r="DZ245" s="361"/>
      <c r="EA245" s="361"/>
      <c r="EB245" s="361"/>
      <c r="EC245" s="361"/>
      <c r="ED245" s="361"/>
      <c r="EE245" s="361"/>
      <c r="EF245" s="361"/>
      <c r="EG245" s="361"/>
      <c r="EH245" s="361"/>
      <c r="EI245" s="361"/>
      <c r="EJ245" s="361"/>
      <c r="EK245" s="361"/>
      <c r="EL245" s="361"/>
      <c r="EM245" s="361"/>
      <c r="EN245" s="361"/>
      <c r="EO245" s="361"/>
      <c r="EP245" s="361"/>
      <c r="EQ245" s="361"/>
      <c r="ER245" s="361"/>
      <c r="ES245" s="361"/>
      <c r="ET245" s="361"/>
      <c r="EU245" s="361"/>
      <c r="EV245" s="361"/>
      <c r="EW245" s="361"/>
      <c r="EX245" s="361"/>
      <c r="EY245" s="361"/>
      <c r="EZ245" s="361"/>
      <c r="FA245" s="361"/>
      <c r="FB245" s="361"/>
      <c r="FC245" s="361"/>
      <c r="FD245" s="361"/>
      <c r="FE245" s="361"/>
      <c r="FF245" s="361"/>
      <c r="FG245" s="361"/>
      <c r="FH245" s="361"/>
      <c r="FI245" s="361"/>
      <c r="FJ245" s="361"/>
      <c r="FK245" s="361"/>
      <c r="FL245" s="361"/>
      <c r="FM245" s="361"/>
      <c r="FN245" s="361"/>
      <c r="FO245" s="361"/>
      <c r="FP245" s="361"/>
      <c r="FQ245" s="361"/>
      <c r="FR245" s="361"/>
      <c r="FS245" s="361"/>
      <c r="FT245" s="361"/>
      <c r="FU245" s="361"/>
      <c r="FV245" s="361"/>
      <c r="FW245" s="361"/>
      <c r="FX245" s="361"/>
      <c r="FY245" s="361"/>
      <c r="FZ245" s="361"/>
      <c r="GA245" s="361"/>
      <c r="GB245" s="361"/>
      <c r="GC245" s="361"/>
      <c r="GD245" s="361"/>
      <c r="GE245" s="361"/>
      <c r="GF245" s="361"/>
      <c r="GG245" s="361"/>
      <c r="GH245" s="361"/>
      <c r="GI245" s="361"/>
      <c r="GJ245" s="361"/>
      <c r="GK245" s="361"/>
      <c r="GL245" s="361"/>
      <c r="GM245" s="361"/>
      <c r="GN245" s="361"/>
      <c r="GO245" s="361"/>
      <c r="GP245" s="361"/>
      <c r="GQ245" s="361"/>
      <c r="GR245" s="361"/>
      <c r="GS245" s="361"/>
      <c r="GT245" s="361"/>
      <c r="GU245" s="361"/>
      <c r="GV245" s="361"/>
      <c r="GW245" s="361"/>
      <c r="GX245" s="361"/>
      <c r="GY245" s="361"/>
      <c r="GZ245" s="361"/>
      <c r="HA245" s="361"/>
      <c r="HB245" s="361"/>
      <c r="HC245" s="361"/>
      <c r="HD245" s="361"/>
      <c r="HE245" s="361"/>
      <c r="HF245" s="361"/>
      <c r="HG245" s="361"/>
      <c r="HH245" s="361"/>
      <c r="HI245" s="361"/>
      <c r="HJ245" s="361"/>
      <c r="HK245" s="361"/>
      <c r="HL245" s="361"/>
      <c r="HM245" s="361"/>
      <c r="HN245" s="361"/>
      <c r="HO245" s="361"/>
      <c r="HP245" s="361"/>
      <c r="HQ245" s="361"/>
      <c r="HR245" s="361"/>
      <c r="HS245" s="361"/>
      <c r="HT245" s="361"/>
      <c r="HU245" s="361"/>
    </row>
    <row r="246" spans="1:229" s="97" customFormat="1" x14ac:dyDescent="0.15">
      <c r="AQ246" s="96"/>
      <c r="AR246" s="96"/>
      <c r="AS246" s="96"/>
      <c r="AT246" s="96"/>
      <c r="AU246" s="361"/>
      <c r="AV246" s="361"/>
      <c r="AW246" s="361"/>
      <c r="AX246" s="361"/>
      <c r="AY246" s="361"/>
      <c r="AZ246" s="361"/>
      <c r="BA246" s="361"/>
      <c r="BB246" s="307"/>
      <c r="BC246" s="307"/>
      <c r="BD246" s="307"/>
      <c r="BE246" s="307"/>
      <c r="BF246" s="307"/>
      <c r="BG246" s="361"/>
      <c r="BH246" s="361"/>
      <c r="BI246" s="361"/>
      <c r="BJ246" s="361"/>
      <c r="BK246" s="361"/>
      <c r="BL246" s="361"/>
      <c r="BM246" s="361"/>
      <c r="BN246" s="361"/>
      <c r="BO246" s="361"/>
      <c r="BP246" s="361"/>
      <c r="BQ246" s="361"/>
      <c r="BR246" s="361"/>
      <c r="BS246" s="361"/>
      <c r="BT246" s="361"/>
      <c r="BU246" s="361"/>
      <c r="BV246" s="361"/>
      <c r="BW246" s="361"/>
      <c r="BX246" s="361"/>
      <c r="BY246" s="361"/>
      <c r="BZ246" s="361"/>
      <c r="CA246" s="361"/>
      <c r="CB246" s="361"/>
      <c r="CC246" s="361"/>
      <c r="CD246" s="361"/>
      <c r="CE246" s="361"/>
      <c r="CF246" s="361"/>
      <c r="CG246" s="361"/>
      <c r="CH246" s="361"/>
      <c r="CI246" s="361"/>
      <c r="CJ246" s="361"/>
      <c r="CK246" s="361"/>
      <c r="CL246" s="361"/>
      <c r="CM246" s="361"/>
      <c r="CN246" s="361"/>
      <c r="CO246" s="361"/>
      <c r="CP246" s="361"/>
      <c r="CQ246" s="361"/>
      <c r="CR246" s="308"/>
      <c r="CS246" s="308"/>
      <c r="CT246" s="308"/>
      <c r="CU246" s="308"/>
      <c r="CV246" s="308"/>
      <c r="CW246" s="308"/>
      <c r="CX246" s="308"/>
      <c r="CY246" s="308"/>
      <c r="CZ246" s="308"/>
      <c r="DA246" s="308"/>
      <c r="DB246" s="308"/>
      <c r="DC246" s="308"/>
      <c r="DD246" s="308"/>
      <c r="DE246" s="308"/>
      <c r="DF246" s="308"/>
      <c r="DG246" s="308"/>
      <c r="DH246" s="308"/>
      <c r="DI246" s="308"/>
      <c r="DJ246" s="308"/>
      <c r="DK246" s="308"/>
      <c r="DL246" s="308"/>
      <c r="DM246" s="308"/>
      <c r="DN246" s="308"/>
      <c r="DO246" s="308"/>
      <c r="DP246" s="308"/>
      <c r="DQ246" s="361"/>
      <c r="DR246" s="361"/>
      <c r="DS246" s="361"/>
      <c r="DT246" s="361"/>
      <c r="DU246" s="361"/>
      <c r="DV246" s="361"/>
      <c r="DW246" s="361"/>
      <c r="DX246" s="361"/>
      <c r="DY246" s="361"/>
      <c r="DZ246" s="361"/>
      <c r="EA246" s="361"/>
      <c r="EB246" s="361"/>
      <c r="EC246" s="361"/>
      <c r="ED246" s="361"/>
      <c r="EE246" s="361"/>
      <c r="EF246" s="361"/>
      <c r="EG246" s="361"/>
      <c r="EH246" s="361"/>
      <c r="EI246" s="361"/>
      <c r="EJ246" s="361"/>
      <c r="EK246" s="361"/>
      <c r="EL246" s="361"/>
      <c r="EM246" s="361"/>
      <c r="EN246" s="361"/>
      <c r="EO246" s="361"/>
      <c r="EP246" s="361"/>
      <c r="EQ246" s="361"/>
      <c r="ER246" s="361"/>
      <c r="ES246" s="361"/>
      <c r="ET246" s="361"/>
      <c r="EU246" s="361"/>
      <c r="EV246" s="361"/>
      <c r="EW246" s="361"/>
      <c r="EX246" s="361"/>
      <c r="EY246" s="361"/>
      <c r="EZ246" s="361"/>
      <c r="FA246" s="361"/>
      <c r="FB246" s="361"/>
      <c r="FC246" s="361"/>
      <c r="FD246" s="361"/>
      <c r="FE246" s="361"/>
      <c r="FF246" s="361"/>
      <c r="FG246" s="361"/>
      <c r="FH246" s="361"/>
      <c r="FI246" s="361"/>
      <c r="FJ246" s="361"/>
      <c r="FK246" s="361"/>
      <c r="FL246" s="361"/>
      <c r="FM246" s="361"/>
      <c r="FN246" s="361"/>
      <c r="FO246" s="361"/>
      <c r="FP246" s="361"/>
      <c r="FQ246" s="361"/>
      <c r="FR246" s="361"/>
      <c r="FS246" s="361"/>
      <c r="FT246" s="361"/>
      <c r="FU246" s="361"/>
      <c r="FV246" s="361"/>
      <c r="FW246" s="361"/>
      <c r="FX246" s="361"/>
      <c r="FY246" s="361"/>
      <c r="FZ246" s="361"/>
      <c r="GA246" s="361"/>
      <c r="GB246" s="361"/>
      <c r="GC246" s="361"/>
      <c r="GD246" s="361"/>
      <c r="GE246" s="361"/>
      <c r="GF246" s="361"/>
      <c r="GG246" s="361"/>
      <c r="GH246" s="361"/>
      <c r="GI246" s="361"/>
      <c r="GJ246" s="361"/>
      <c r="GK246" s="361"/>
      <c r="GL246" s="361"/>
      <c r="GM246" s="361"/>
      <c r="GN246" s="361"/>
      <c r="GO246" s="361"/>
      <c r="GP246" s="361"/>
      <c r="GQ246" s="361"/>
      <c r="GR246" s="361"/>
      <c r="GS246" s="361"/>
      <c r="GT246" s="361"/>
      <c r="GU246" s="361"/>
      <c r="GV246" s="361"/>
      <c r="GW246" s="361"/>
      <c r="GX246" s="361"/>
      <c r="GY246" s="361"/>
      <c r="GZ246" s="361"/>
      <c r="HA246" s="361"/>
      <c r="HB246" s="361"/>
      <c r="HC246" s="361"/>
      <c r="HD246" s="361"/>
      <c r="HE246" s="361"/>
      <c r="HF246" s="361"/>
      <c r="HG246" s="361"/>
      <c r="HH246" s="361"/>
      <c r="HI246" s="361"/>
      <c r="HJ246" s="361"/>
      <c r="HK246" s="361"/>
      <c r="HL246" s="361"/>
      <c r="HM246" s="361"/>
      <c r="HN246" s="361"/>
      <c r="HO246" s="361"/>
      <c r="HP246" s="361"/>
      <c r="HQ246" s="361"/>
      <c r="HR246" s="361"/>
      <c r="HS246" s="361"/>
      <c r="HT246" s="361"/>
      <c r="HU246" s="361"/>
    </row>
    <row r="247" spans="1:229" s="97" customFormat="1" x14ac:dyDescent="0.15">
      <c r="AQ247" s="96"/>
      <c r="AR247" s="96"/>
      <c r="AS247" s="96"/>
      <c r="AT247" s="96"/>
      <c r="AU247" s="361"/>
      <c r="AV247" s="361"/>
      <c r="AW247" s="361"/>
      <c r="AX247" s="361"/>
      <c r="AY247" s="361"/>
      <c r="AZ247" s="361"/>
      <c r="BA247" s="361"/>
      <c r="BB247" s="307"/>
      <c r="BC247" s="307"/>
      <c r="BD247" s="307"/>
      <c r="BE247" s="307"/>
      <c r="BF247" s="307"/>
      <c r="BG247" s="361"/>
      <c r="BH247" s="361"/>
      <c r="BI247" s="361"/>
      <c r="BJ247" s="361"/>
      <c r="BK247" s="361"/>
      <c r="BL247" s="361"/>
      <c r="BM247" s="361"/>
      <c r="BN247" s="361"/>
      <c r="BO247" s="361"/>
      <c r="BP247" s="361"/>
      <c r="BQ247" s="361"/>
      <c r="BR247" s="361"/>
      <c r="BS247" s="361"/>
      <c r="BT247" s="361"/>
      <c r="BU247" s="361"/>
      <c r="BV247" s="361"/>
      <c r="BW247" s="361"/>
      <c r="BX247" s="361"/>
      <c r="BY247" s="361"/>
      <c r="BZ247" s="361"/>
      <c r="CA247" s="361"/>
      <c r="CB247" s="361"/>
      <c r="CC247" s="361"/>
      <c r="CD247" s="361"/>
      <c r="CE247" s="361"/>
      <c r="CF247" s="361"/>
      <c r="CG247" s="361"/>
      <c r="CH247" s="361"/>
      <c r="CI247" s="361"/>
      <c r="CJ247" s="361"/>
      <c r="CK247" s="361"/>
      <c r="CL247" s="361"/>
      <c r="CM247" s="361"/>
      <c r="CN247" s="361"/>
      <c r="CO247" s="361"/>
      <c r="CP247" s="361"/>
      <c r="CQ247" s="361"/>
      <c r="CR247" s="308"/>
      <c r="CS247" s="308"/>
      <c r="CT247" s="308"/>
      <c r="CU247" s="308"/>
      <c r="CV247" s="308"/>
      <c r="CW247" s="308"/>
      <c r="CX247" s="308"/>
      <c r="CY247" s="308"/>
      <c r="CZ247" s="308"/>
      <c r="DA247" s="308"/>
      <c r="DB247" s="308"/>
      <c r="DC247" s="308"/>
      <c r="DD247" s="308"/>
      <c r="DE247" s="308"/>
      <c r="DF247" s="308"/>
      <c r="DG247" s="308"/>
      <c r="DH247" s="308"/>
      <c r="DI247" s="308"/>
      <c r="DJ247" s="308"/>
      <c r="DK247" s="308"/>
      <c r="DL247" s="308"/>
      <c r="DM247" s="308"/>
      <c r="DN247" s="308"/>
      <c r="DO247" s="308"/>
      <c r="DP247" s="308"/>
      <c r="DQ247" s="361"/>
      <c r="DR247" s="361"/>
      <c r="DS247" s="361"/>
      <c r="DT247" s="361"/>
      <c r="DU247" s="361"/>
      <c r="DV247" s="361"/>
      <c r="DW247" s="361"/>
      <c r="DX247" s="361"/>
      <c r="DY247" s="361"/>
      <c r="DZ247" s="361"/>
      <c r="EA247" s="361"/>
      <c r="EB247" s="361"/>
      <c r="EC247" s="361"/>
      <c r="ED247" s="361"/>
      <c r="EE247" s="361"/>
      <c r="EF247" s="361"/>
      <c r="EG247" s="361"/>
      <c r="EH247" s="361"/>
      <c r="EI247" s="361"/>
      <c r="EJ247" s="361"/>
      <c r="EK247" s="361"/>
      <c r="EL247" s="361"/>
      <c r="EM247" s="361"/>
      <c r="EN247" s="361"/>
      <c r="EO247" s="361"/>
      <c r="EP247" s="361"/>
      <c r="EQ247" s="361"/>
      <c r="ER247" s="361"/>
      <c r="ES247" s="361"/>
      <c r="ET247" s="361"/>
      <c r="EU247" s="361"/>
      <c r="EV247" s="361"/>
      <c r="EW247" s="361"/>
      <c r="EX247" s="361"/>
      <c r="EY247" s="361"/>
      <c r="EZ247" s="361"/>
      <c r="FA247" s="361"/>
      <c r="FB247" s="361"/>
      <c r="FC247" s="361"/>
      <c r="FD247" s="361"/>
      <c r="FE247" s="361"/>
      <c r="FF247" s="361"/>
      <c r="FG247" s="361"/>
      <c r="FH247" s="361"/>
      <c r="FI247" s="361"/>
      <c r="FJ247" s="361"/>
      <c r="FK247" s="361"/>
      <c r="FL247" s="361"/>
      <c r="FM247" s="361"/>
      <c r="FN247" s="361"/>
      <c r="FO247" s="361"/>
      <c r="FP247" s="361"/>
      <c r="FQ247" s="361"/>
      <c r="FR247" s="361"/>
      <c r="FS247" s="361"/>
      <c r="FT247" s="361"/>
      <c r="FU247" s="361"/>
      <c r="FV247" s="361"/>
      <c r="FW247" s="361"/>
      <c r="FX247" s="361"/>
      <c r="FY247" s="361"/>
      <c r="FZ247" s="361"/>
      <c r="GA247" s="361"/>
      <c r="GB247" s="361"/>
      <c r="GC247" s="361"/>
      <c r="GD247" s="361"/>
      <c r="GE247" s="361"/>
      <c r="GF247" s="361"/>
      <c r="GG247" s="361"/>
      <c r="GH247" s="361"/>
      <c r="GI247" s="361"/>
      <c r="GJ247" s="361"/>
      <c r="GK247" s="361"/>
      <c r="GL247" s="361"/>
      <c r="GM247" s="361"/>
      <c r="GN247" s="361"/>
      <c r="GO247" s="361"/>
      <c r="GP247" s="361"/>
      <c r="GQ247" s="361"/>
      <c r="GR247" s="361"/>
      <c r="GS247" s="361"/>
      <c r="GT247" s="361"/>
      <c r="GU247" s="361"/>
      <c r="GV247" s="361"/>
      <c r="GW247" s="361"/>
      <c r="GX247" s="361"/>
      <c r="GY247" s="361"/>
      <c r="GZ247" s="361"/>
      <c r="HA247" s="361"/>
      <c r="HB247" s="361"/>
      <c r="HC247" s="361"/>
      <c r="HD247" s="361"/>
      <c r="HE247" s="361"/>
      <c r="HF247" s="361"/>
      <c r="HG247" s="361"/>
      <c r="HH247" s="361"/>
      <c r="HI247" s="361"/>
      <c r="HJ247" s="361"/>
      <c r="HK247" s="361"/>
      <c r="HL247" s="361"/>
      <c r="HM247" s="361"/>
      <c r="HN247" s="361"/>
      <c r="HO247" s="361"/>
      <c r="HP247" s="361"/>
      <c r="HQ247" s="361"/>
      <c r="HR247" s="361"/>
      <c r="HS247" s="361"/>
      <c r="HT247" s="361"/>
      <c r="HU247" s="361"/>
    </row>
    <row r="248" spans="1:229" s="97" customFormat="1" x14ac:dyDescent="0.15">
      <c r="AQ248" s="96"/>
      <c r="AR248" s="96"/>
      <c r="AS248" s="96"/>
      <c r="AT248" s="96"/>
      <c r="AU248" s="361"/>
      <c r="AV248" s="361"/>
      <c r="AW248" s="361"/>
      <c r="AX248" s="361"/>
      <c r="AY248" s="361"/>
      <c r="AZ248" s="361"/>
      <c r="BA248" s="361"/>
      <c r="BB248" s="307"/>
      <c r="BC248" s="307"/>
      <c r="BD248" s="307"/>
      <c r="BE248" s="307"/>
      <c r="BF248" s="307"/>
      <c r="BG248" s="361"/>
      <c r="BH248" s="361"/>
      <c r="BI248" s="361"/>
      <c r="BJ248" s="361"/>
      <c r="BK248" s="361"/>
      <c r="BL248" s="361"/>
      <c r="BM248" s="361"/>
      <c r="BN248" s="361"/>
      <c r="BO248" s="361"/>
      <c r="BP248" s="361"/>
      <c r="BQ248" s="361"/>
      <c r="BR248" s="361"/>
      <c r="BS248" s="361"/>
      <c r="BT248" s="361"/>
      <c r="BU248" s="361"/>
      <c r="BV248" s="361"/>
      <c r="BW248" s="361"/>
      <c r="BX248" s="361"/>
      <c r="BY248" s="361"/>
      <c r="BZ248" s="361"/>
      <c r="CA248" s="361"/>
      <c r="CB248" s="361"/>
      <c r="CC248" s="361"/>
      <c r="CD248" s="361"/>
      <c r="CE248" s="361"/>
      <c r="CF248" s="361"/>
      <c r="CG248" s="361"/>
      <c r="CH248" s="361"/>
      <c r="CI248" s="361"/>
      <c r="CJ248" s="361"/>
      <c r="CK248" s="361"/>
      <c r="CL248" s="361"/>
      <c r="CM248" s="361"/>
      <c r="CN248" s="361"/>
      <c r="CO248" s="361"/>
      <c r="CP248" s="361"/>
      <c r="CQ248" s="361"/>
      <c r="CR248" s="308"/>
      <c r="CS248" s="308"/>
      <c r="CT248" s="308"/>
      <c r="CU248" s="308"/>
      <c r="CV248" s="308"/>
      <c r="CW248" s="308"/>
      <c r="CX248" s="308"/>
      <c r="CY248" s="308"/>
      <c r="CZ248" s="308"/>
      <c r="DA248" s="308"/>
      <c r="DB248" s="308"/>
      <c r="DC248" s="308"/>
      <c r="DD248" s="308"/>
      <c r="DE248" s="308"/>
      <c r="DF248" s="308"/>
      <c r="DG248" s="308"/>
      <c r="DH248" s="308"/>
      <c r="DI248" s="308"/>
      <c r="DJ248" s="308"/>
      <c r="DK248" s="308"/>
      <c r="DL248" s="308"/>
      <c r="DM248" s="308"/>
      <c r="DN248" s="308"/>
      <c r="DO248" s="308"/>
      <c r="DP248" s="308"/>
      <c r="DQ248" s="361"/>
      <c r="DR248" s="361"/>
      <c r="DS248" s="361"/>
      <c r="DT248" s="361"/>
      <c r="DU248" s="361"/>
      <c r="DV248" s="361"/>
      <c r="DW248" s="361"/>
      <c r="DX248" s="361"/>
      <c r="DY248" s="361"/>
      <c r="DZ248" s="361"/>
      <c r="EA248" s="361"/>
      <c r="EB248" s="361"/>
      <c r="EC248" s="361"/>
      <c r="ED248" s="361"/>
      <c r="EE248" s="361"/>
      <c r="EF248" s="361"/>
      <c r="EG248" s="361"/>
      <c r="EH248" s="361"/>
      <c r="EI248" s="361"/>
      <c r="EJ248" s="361"/>
      <c r="EK248" s="361"/>
      <c r="EL248" s="361"/>
      <c r="EM248" s="361"/>
      <c r="EN248" s="361"/>
      <c r="EO248" s="361"/>
      <c r="EP248" s="361"/>
      <c r="EQ248" s="361"/>
      <c r="ER248" s="361"/>
      <c r="ES248" s="361"/>
      <c r="ET248" s="361"/>
      <c r="EU248" s="361"/>
      <c r="EV248" s="361"/>
      <c r="EW248" s="361"/>
      <c r="EX248" s="361"/>
      <c r="EY248" s="361"/>
      <c r="EZ248" s="361"/>
      <c r="FA248" s="361"/>
      <c r="FB248" s="361"/>
      <c r="FC248" s="361"/>
      <c r="FD248" s="361"/>
      <c r="FE248" s="361"/>
      <c r="FF248" s="361"/>
      <c r="FG248" s="361"/>
      <c r="FH248" s="361"/>
      <c r="FI248" s="361"/>
      <c r="FJ248" s="361"/>
      <c r="FK248" s="361"/>
      <c r="FL248" s="361"/>
      <c r="FM248" s="361"/>
      <c r="FN248" s="361"/>
      <c r="FO248" s="361"/>
      <c r="FP248" s="361"/>
      <c r="FQ248" s="361"/>
      <c r="FR248" s="361"/>
      <c r="FS248" s="361"/>
      <c r="FT248" s="361"/>
      <c r="FU248" s="361"/>
      <c r="FV248" s="361"/>
      <c r="FW248" s="361"/>
      <c r="FX248" s="361"/>
      <c r="FY248" s="361"/>
      <c r="FZ248" s="361"/>
      <c r="GA248" s="361"/>
      <c r="GB248" s="361"/>
      <c r="GC248" s="361"/>
      <c r="GD248" s="361"/>
      <c r="GE248" s="361"/>
      <c r="GF248" s="361"/>
      <c r="GG248" s="361"/>
      <c r="GH248" s="361"/>
      <c r="GI248" s="361"/>
      <c r="GJ248" s="361"/>
      <c r="GK248" s="361"/>
      <c r="GL248" s="361"/>
      <c r="GM248" s="361"/>
      <c r="GN248" s="361"/>
      <c r="GO248" s="361"/>
      <c r="GP248" s="361"/>
      <c r="GQ248" s="361"/>
      <c r="GR248" s="361"/>
      <c r="GS248" s="361"/>
      <c r="GT248" s="361"/>
      <c r="GU248" s="361"/>
      <c r="GV248" s="361"/>
      <c r="GW248" s="361"/>
      <c r="GX248" s="361"/>
      <c r="GY248" s="361"/>
      <c r="GZ248" s="361"/>
      <c r="HA248" s="361"/>
      <c r="HB248" s="361"/>
      <c r="HC248" s="361"/>
      <c r="HD248" s="361"/>
      <c r="HE248" s="361"/>
      <c r="HF248" s="361"/>
      <c r="HG248" s="361"/>
      <c r="HH248" s="361"/>
      <c r="HI248" s="361"/>
      <c r="HJ248" s="361"/>
      <c r="HK248" s="361"/>
      <c r="HL248" s="361"/>
      <c r="HM248" s="361"/>
      <c r="HN248" s="361"/>
      <c r="HO248" s="361"/>
      <c r="HP248" s="361"/>
      <c r="HQ248" s="361"/>
      <c r="HR248" s="361"/>
      <c r="HS248" s="361"/>
      <c r="HT248" s="361"/>
      <c r="HU248" s="361"/>
    </row>
    <row r="249" spans="1:229" s="97" customFormat="1" x14ac:dyDescent="0.15">
      <c r="AQ249" s="96"/>
      <c r="AR249" s="96"/>
      <c r="AS249" s="96"/>
      <c r="AT249" s="96"/>
      <c r="AU249" s="361"/>
      <c r="AV249" s="361"/>
      <c r="AW249" s="361"/>
      <c r="AX249" s="361"/>
      <c r="AY249" s="361"/>
      <c r="AZ249" s="361"/>
      <c r="BA249" s="361"/>
      <c r="BB249" s="307"/>
      <c r="BC249" s="307"/>
      <c r="BD249" s="307"/>
      <c r="BE249" s="307"/>
      <c r="BF249" s="307"/>
      <c r="BG249" s="361"/>
      <c r="BH249" s="361"/>
      <c r="BI249" s="361"/>
      <c r="BJ249" s="361"/>
      <c r="BK249" s="361"/>
      <c r="BL249" s="361"/>
      <c r="BM249" s="361"/>
      <c r="BN249" s="361"/>
      <c r="BO249" s="361"/>
      <c r="BP249" s="361"/>
      <c r="BQ249" s="361"/>
      <c r="BR249" s="361"/>
      <c r="BS249" s="361"/>
      <c r="BT249" s="361"/>
      <c r="BU249" s="361"/>
      <c r="BV249" s="361"/>
      <c r="BW249" s="361"/>
      <c r="BX249" s="361"/>
      <c r="BY249" s="361"/>
      <c r="BZ249" s="361"/>
      <c r="CA249" s="361"/>
      <c r="CB249" s="361"/>
      <c r="CC249" s="361"/>
      <c r="CD249" s="361"/>
      <c r="CE249" s="361"/>
      <c r="CF249" s="361"/>
      <c r="CG249" s="361"/>
      <c r="CH249" s="361"/>
      <c r="CI249" s="361"/>
      <c r="CJ249" s="361"/>
      <c r="CK249" s="361"/>
      <c r="CL249" s="361"/>
      <c r="CM249" s="361"/>
      <c r="CN249" s="361"/>
      <c r="CO249" s="361"/>
      <c r="CP249" s="361"/>
      <c r="CQ249" s="361"/>
      <c r="CR249" s="308"/>
      <c r="CS249" s="308"/>
      <c r="CT249" s="308"/>
      <c r="CU249" s="308"/>
      <c r="CV249" s="308"/>
      <c r="CW249" s="308"/>
      <c r="CX249" s="308"/>
      <c r="CY249" s="308"/>
      <c r="CZ249" s="308"/>
      <c r="DA249" s="308"/>
      <c r="DB249" s="308"/>
      <c r="DC249" s="308"/>
      <c r="DD249" s="308"/>
      <c r="DE249" s="308"/>
      <c r="DF249" s="308"/>
      <c r="DG249" s="308"/>
      <c r="DH249" s="308"/>
      <c r="DI249" s="308"/>
      <c r="DJ249" s="308"/>
      <c r="DK249" s="308"/>
      <c r="DL249" s="308"/>
      <c r="DM249" s="308"/>
      <c r="DN249" s="308"/>
      <c r="DO249" s="308"/>
      <c r="DP249" s="308"/>
      <c r="DQ249" s="361"/>
      <c r="DR249" s="361"/>
      <c r="DS249" s="361"/>
      <c r="DT249" s="361"/>
      <c r="DU249" s="361"/>
      <c r="DV249" s="361"/>
      <c r="DW249" s="361"/>
      <c r="DX249" s="361"/>
      <c r="DY249" s="361"/>
      <c r="DZ249" s="361"/>
      <c r="EA249" s="361"/>
      <c r="EB249" s="361"/>
      <c r="EC249" s="361"/>
      <c r="ED249" s="361"/>
      <c r="EE249" s="361"/>
      <c r="EF249" s="361"/>
      <c r="EG249" s="361"/>
      <c r="EH249" s="361"/>
      <c r="EI249" s="361"/>
      <c r="EJ249" s="361"/>
      <c r="EK249" s="361"/>
      <c r="EL249" s="361"/>
      <c r="EM249" s="361"/>
      <c r="EN249" s="361"/>
      <c r="EO249" s="361"/>
      <c r="EP249" s="361"/>
      <c r="EQ249" s="361"/>
      <c r="ER249" s="361"/>
      <c r="ES249" s="361"/>
      <c r="ET249" s="361"/>
      <c r="EU249" s="361"/>
      <c r="EV249" s="361"/>
      <c r="EW249" s="361"/>
      <c r="EX249" s="361"/>
      <c r="EY249" s="361"/>
      <c r="EZ249" s="361"/>
      <c r="FA249" s="361"/>
      <c r="FB249" s="361"/>
      <c r="FC249" s="361"/>
      <c r="FD249" s="361"/>
      <c r="FE249" s="361"/>
      <c r="FF249" s="361"/>
      <c r="FG249" s="361"/>
      <c r="FH249" s="361"/>
      <c r="FI249" s="361"/>
      <c r="FJ249" s="361"/>
      <c r="FK249" s="361"/>
      <c r="FL249" s="361"/>
      <c r="FM249" s="361"/>
      <c r="FN249" s="361"/>
      <c r="FO249" s="361"/>
      <c r="FP249" s="361"/>
      <c r="FQ249" s="361"/>
      <c r="FR249" s="361"/>
      <c r="FS249" s="361"/>
      <c r="FT249" s="361"/>
      <c r="FU249" s="361"/>
      <c r="FV249" s="361"/>
      <c r="FW249" s="361"/>
      <c r="FX249" s="361"/>
      <c r="FY249" s="361"/>
      <c r="FZ249" s="361"/>
      <c r="GA249" s="361"/>
      <c r="GB249" s="361"/>
      <c r="GC249" s="361"/>
      <c r="GD249" s="361"/>
      <c r="GE249" s="361"/>
      <c r="GF249" s="361"/>
      <c r="GG249" s="361"/>
      <c r="GH249" s="361"/>
      <c r="GI249" s="361"/>
      <c r="GJ249" s="361"/>
      <c r="GK249" s="361"/>
      <c r="GL249" s="361"/>
      <c r="GM249" s="361"/>
      <c r="GN249" s="361"/>
      <c r="GO249" s="361"/>
      <c r="GP249" s="361"/>
      <c r="GQ249" s="361"/>
      <c r="GR249" s="361"/>
      <c r="GS249" s="361"/>
      <c r="GT249" s="361"/>
      <c r="GU249" s="361"/>
      <c r="GV249" s="361"/>
      <c r="GW249" s="361"/>
      <c r="GX249" s="361"/>
      <c r="GY249" s="361"/>
      <c r="GZ249" s="361"/>
      <c r="HA249" s="361"/>
      <c r="HB249" s="361"/>
      <c r="HC249" s="361"/>
      <c r="HD249" s="361"/>
      <c r="HE249" s="361"/>
      <c r="HF249" s="361"/>
      <c r="HG249" s="361"/>
      <c r="HH249" s="361"/>
      <c r="HI249" s="361"/>
      <c r="HJ249" s="361"/>
      <c r="HK249" s="361"/>
      <c r="HL249" s="361"/>
      <c r="HM249" s="361"/>
      <c r="HN249" s="361"/>
      <c r="HO249" s="361"/>
      <c r="HP249" s="361"/>
      <c r="HQ249" s="361"/>
      <c r="HR249" s="361"/>
      <c r="HS249" s="361"/>
      <c r="HT249" s="361"/>
      <c r="HU249" s="361"/>
    </row>
    <row r="250" spans="1:229" s="97" customFormat="1" x14ac:dyDescent="0.15">
      <c r="AQ250" s="96"/>
      <c r="AR250" s="96"/>
      <c r="AS250" s="96"/>
      <c r="AT250" s="96"/>
      <c r="AU250" s="361"/>
      <c r="AV250" s="361"/>
      <c r="AW250" s="361"/>
      <c r="AX250" s="361"/>
      <c r="AY250" s="361"/>
      <c r="AZ250" s="361"/>
      <c r="BA250" s="361"/>
      <c r="BB250" s="307"/>
      <c r="BC250" s="307"/>
      <c r="BD250" s="307"/>
      <c r="BE250" s="307"/>
      <c r="BF250" s="307"/>
      <c r="BG250" s="361"/>
      <c r="BH250" s="361"/>
      <c r="BI250" s="361"/>
      <c r="BJ250" s="361"/>
      <c r="BK250" s="361"/>
      <c r="BL250" s="361"/>
      <c r="BM250" s="361"/>
      <c r="BN250" s="361"/>
      <c r="BO250" s="361"/>
      <c r="BP250" s="361"/>
      <c r="BQ250" s="361"/>
      <c r="BR250" s="361"/>
      <c r="BS250" s="361"/>
      <c r="BT250" s="361"/>
      <c r="BU250" s="361"/>
      <c r="BV250" s="361"/>
      <c r="BW250" s="361"/>
      <c r="BX250" s="361"/>
      <c r="BY250" s="361"/>
      <c r="BZ250" s="361"/>
      <c r="CA250" s="361"/>
      <c r="CB250" s="361"/>
      <c r="CC250" s="361"/>
      <c r="CD250" s="361"/>
      <c r="CE250" s="361"/>
      <c r="CF250" s="361"/>
      <c r="CG250" s="361"/>
      <c r="CH250" s="361"/>
      <c r="CI250" s="361"/>
      <c r="CJ250" s="361"/>
      <c r="CK250" s="361"/>
      <c r="CL250" s="361"/>
      <c r="CM250" s="361"/>
      <c r="CN250" s="361"/>
      <c r="CO250" s="361"/>
      <c r="CP250" s="361"/>
      <c r="CQ250" s="361"/>
      <c r="CR250" s="308"/>
      <c r="CS250" s="308"/>
      <c r="CT250" s="308"/>
      <c r="CU250" s="308"/>
      <c r="CV250" s="308"/>
      <c r="CW250" s="308"/>
      <c r="CX250" s="308"/>
      <c r="CY250" s="308"/>
      <c r="CZ250" s="308"/>
      <c r="DA250" s="308"/>
      <c r="DB250" s="308"/>
      <c r="DC250" s="308"/>
      <c r="DD250" s="308"/>
      <c r="DE250" s="308"/>
      <c r="DF250" s="308"/>
      <c r="DG250" s="308"/>
      <c r="DH250" s="308"/>
      <c r="DI250" s="308"/>
      <c r="DJ250" s="308"/>
      <c r="DK250" s="308"/>
      <c r="DL250" s="308"/>
      <c r="DM250" s="308"/>
      <c r="DN250" s="308"/>
      <c r="DO250" s="308"/>
      <c r="DP250" s="308"/>
      <c r="DQ250" s="361"/>
      <c r="DR250" s="361"/>
      <c r="DS250" s="361"/>
      <c r="DT250" s="361"/>
      <c r="DU250" s="361"/>
      <c r="DV250" s="361"/>
      <c r="DW250" s="361"/>
      <c r="DX250" s="361"/>
      <c r="DY250" s="361"/>
      <c r="DZ250" s="361"/>
      <c r="EA250" s="361"/>
      <c r="EB250" s="361"/>
      <c r="EC250" s="361"/>
      <c r="ED250" s="361"/>
      <c r="EE250" s="361"/>
      <c r="EF250" s="361"/>
      <c r="EG250" s="361"/>
      <c r="EH250" s="361"/>
      <c r="EI250" s="361"/>
      <c r="EJ250" s="361"/>
      <c r="EK250" s="361"/>
      <c r="EL250" s="361"/>
      <c r="EM250" s="361"/>
      <c r="EN250" s="361"/>
      <c r="EO250" s="361"/>
      <c r="EP250" s="361"/>
      <c r="EQ250" s="361"/>
      <c r="ER250" s="361"/>
      <c r="ES250" s="361"/>
      <c r="ET250" s="361"/>
      <c r="EU250" s="361"/>
      <c r="EV250" s="361"/>
      <c r="EW250" s="361"/>
      <c r="EX250" s="361"/>
      <c r="EY250" s="361"/>
      <c r="EZ250" s="361"/>
      <c r="FA250" s="361"/>
      <c r="FB250" s="361"/>
      <c r="FC250" s="361"/>
      <c r="FD250" s="361"/>
      <c r="FE250" s="361"/>
      <c r="FF250" s="361"/>
      <c r="FG250" s="361"/>
      <c r="FH250" s="361"/>
      <c r="FI250" s="361"/>
      <c r="FJ250" s="361"/>
      <c r="FK250" s="361"/>
      <c r="FL250" s="361"/>
      <c r="FM250" s="361"/>
      <c r="FN250" s="361"/>
      <c r="FO250" s="361"/>
      <c r="FP250" s="361"/>
      <c r="FQ250" s="361"/>
      <c r="FR250" s="361"/>
      <c r="FS250" s="361"/>
      <c r="FT250" s="361"/>
      <c r="FU250" s="361"/>
      <c r="FV250" s="361"/>
      <c r="FW250" s="361"/>
      <c r="FX250" s="361"/>
      <c r="FY250" s="361"/>
      <c r="FZ250" s="361"/>
      <c r="GA250" s="361"/>
      <c r="GB250" s="361"/>
      <c r="GC250" s="361"/>
      <c r="GD250" s="361"/>
      <c r="GE250" s="361"/>
      <c r="GF250" s="361"/>
      <c r="GG250" s="361"/>
      <c r="GH250" s="361"/>
      <c r="GI250" s="361"/>
      <c r="GJ250" s="361"/>
      <c r="GK250" s="361"/>
      <c r="GL250" s="361"/>
      <c r="GM250" s="361"/>
      <c r="GN250" s="361"/>
      <c r="GO250" s="361"/>
      <c r="GP250" s="361"/>
      <c r="GQ250" s="361"/>
      <c r="GR250" s="361"/>
      <c r="GS250" s="361"/>
      <c r="GT250" s="361"/>
      <c r="GU250" s="361"/>
      <c r="GV250" s="361"/>
      <c r="GW250" s="361"/>
      <c r="GX250" s="361"/>
      <c r="GY250" s="361"/>
      <c r="GZ250" s="361"/>
      <c r="HA250" s="361"/>
      <c r="HB250" s="361"/>
      <c r="HC250" s="361"/>
      <c r="HD250" s="361"/>
      <c r="HE250" s="361"/>
      <c r="HF250" s="361"/>
      <c r="HG250" s="361"/>
      <c r="HH250" s="361"/>
      <c r="HI250" s="361"/>
      <c r="HJ250" s="361"/>
      <c r="HK250" s="361"/>
      <c r="HL250" s="361"/>
      <c r="HM250" s="361"/>
      <c r="HN250" s="361"/>
      <c r="HO250" s="361"/>
      <c r="HP250" s="361"/>
      <c r="HQ250" s="361"/>
      <c r="HR250" s="361"/>
      <c r="HS250" s="361"/>
      <c r="HT250" s="361"/>
      <c r="HU250" s="361"/>
    </row>
    <row r="251" spans="1:229" s="97" customFormat="1" x14ac:dyDescent="0.15">
      <c r="AQ251" s="96"/>
      <c r="AR251" s="96"/>
      <c r="AS251" s="96"/>
      <c r="AT251" s="96"/>
      <c r="AU251" s="361"/>
      <c r="AV251" s="361"/>
      <c r="AW251" s="361"/>
      <c r="AX251" s="361"/>
      <c r="AY251" s="361"/>
      <c r="AZ251" s="361"/>
      <c r="BA251" s="361"/>
      <c r="BB251" s="307"/>
      <c r="BC251" s="307"/>
      <c r="BD251" s="307"/>
      <c r="BE251" s="307"/>
      <c r="BF251" s="307"/>
      <c r="BG251" s="361"/>
      <c r="BH251" s="361"/>
      <c r="BI251" s="361"/>
      <c r="BJ251" s="361"/>
      <c r="BK251" s="361"/>
      <c r="BL251" s="361"/>
      <c r="BM251" s="361"/>
      <c r="BN251" s="361"/>
      <c r="BO251" s="361"/>
      <c r="BP251" s="361"/>
      <c r="BQ251" s="361"/>
      <c r="BR251" s="361"/>
      <c r="BS251" s="361"/>
      <c r="BT251" s="361"/>
      <c r="BU251" s="361"/>
      <c r="BV251" s="361"/>
      <c r="BW251" s="361"/>
      <c r="BX251" s="361"/>
      <c r="BY251" s="361"/>
      <c r="BZ251" s="361"/>
      <c r="CA251" s="361"/>
      <c r="CB251" s="361"/>
      <c r="CC251" s="361"/>
      <c r="CD251" s="361"/>
      <c r="CE251" s="361"/>
      <c r="CF251" s="361"/>
      <c r="CG251" s="361"/>
      <c r="CH251" s="361"/>
      <c r="CI251" s="361"/>
      <c r="CJ251" s="361"/>
      <c r="CK251" s="361"/>
      <c r="CL251" s="361"/>
      <c r="CM251" s="361"/>
      <c r="CN251" s="361"/>
      <c r="CO251" s="361"/>
      <c r="CP251" s="361"/>
      <c r="CQ251" s="361"/>
      <c r="CR251" s="308"/>
      <c r="CS251" s="308"/>
      <c r="CT251" s="308"/>
      <c r="CU251" s="308"/>
      <c r="CV251" s="308"/>
      <c r="CW251" s="308"/>
      <c r="CX251" s="308"/>
      <c r="CY251" s="308"/>
      <c r="CZ251" s="308"/>
      <c r="DA251" s="308"/>
      <c r="DB251" s="308"/>
      <c r="DC251" s="308"/>
      <c r="DD251" s="308"/>
      <c r="DE251" s="308"/>
      <c r="DF251" s="308"/>
      <c r="DG251" s="308"/>
      <c r="DH251" s="308"/>
      <c r="DI251" s="308"/>
      <c r="DJ251" s="308"/>
      <c r="DK251" s="308"/>
      <c r="DL251" s="308"/>
      <c r="DM251" s="308"/>
      <c r="DN251" s="308"/>
      <c r="DO251" s="308"/>
      <c r="DP251" s="308"/>
      <c r="DQ251" s="361"/>
      <c r="DR251" s="361"/>
      <c r="DS251" s="361"/>
      <c r="DT251" s="361"/>
      <c r="DU251" s="361"/>
      <c r="DV251" s="361"/>
      <c r="DW251" s="361"/>
      <c r="DX251" s="361"/>
      <c r="DY251" s="361"/>
      <c r="DZ251" s="361"/>
      <c r="EA251" s="361"/>
      <c r="EB251" s="361"/>
      <c r="EC251" s="361"/>
      <c r="ED251" s="361"/>
      <c r="EE251" s="361"/>
      <c r="EF251" s="361"/>
      <c r="EG251" s="361"/>
      <c r="EH251" s="361"/>
      <c r="EI251" s="361"/>
      <c r="EJ251" s="361"/>
      <c r="EK251" s="361"/>
      <c r="EL251" s="361"/>
      <c r="EM251" s="361"/>
      <c r="EN251" s="361"/>
      <c r="EO251" s="361"/>
      <c r="EP251" s="361"/>
      <c r="EQ251" s="361"/>
      <c r="ER251" s="361"/>
      <c r="ES251" s="361"/>
      <c r="ET251" s="361"/>
      <c r="EU251" s="361"/>
      <c r="EV251" s="361"/>
      <c r="EW251" s="361"/>
      <c r="EX251" s="361"/>
      <c r="EY251" s="361"/>
      <c r="EZ251" s="361"/>
      <c r="FA251" s="361"/>
      <c r="FB251" s="361"/>
      <c r="FC251" s="361"/>
      <c r="FD251" s="361"/>
      <c r="FE251" s="361"/>
      <c r="FF251" s="361"/>
      <c r="FG251" s="361"/>
      <c r="FH251" s="361"/>
      <c r="FI251" s="361"/>
      <c r="FJ251" s="361"/>
      <c r="FK251" s="361"/>
      <c r="FL251" s="361"/>
      <c r="FM251" s="361"/>
      <c r="FN251" s="361"/>
      <c r="FO251" s="361"/>
      <c r="FP251" s="361"/>
      <c r="FQ251" s="361"/>
      <c r="FR251" s="361"/>
      <c r="FS251" s="361"/>
      <c r="FT251" s="361"/>
      <c r="FU251" s="361"/>
      <c r="FV251" s="361"/>
      <c r="FW251" s="361"/>
      <c r="FX251" s="361"/>
      <c r="FY251" s="361"/>
      <c r="FZ251" s="361"/>
      <c r="GA251" s="361"/>
      <c r="GB251" s="361"/>
      <c r="GC251" s="361"/>
      <c r="GD251" s="361"/>
      <c r="GE251" s="361"/>
      <c r="GF251" s="361"/>
      <c r="GG251" s="361"/>
      <c r="GH251" s="361"/>
      <c r="GI251" s="361"/>
      <c r="GJ251" s="361"/>
      <c r="GK251" s="361"/>
      <c r="GL251" s="361"/>
      <c r="GM251" s="361"/>
      <c r="GN251" s="361"/>
      <c r="GO251" s="361"/>
      <c r="GP251" s="361"/>
      <c r="GQ251" s="361"/>
      <c r="GR251" s="361"/>
      <c r="GS251" s="361"/>
      <c r="GT251" s="361"/>
      <c r="GU251" s="361"/>
      <c r="GV251" s="361"/>
      <c r="GW251" s="361"/>
      <c r="GX251" s="361"/>
      <c r="GY251" s="361"/>
      <c r="GZ251" s="361"/>
      <c r="HA251" s="361"/>
      <c r="HB251" s="361"/>
      <c r="HC251" s="361"/>
      <c r="HD251" s="361"/>
      <c r="HE251" s="361"/>
      <c r="HF251" s="361"/>
      <c r="HG251" s="361"/>
      <c r="HH251" s="361"/>
      <c r="HI251" s="361"/>
      <c r="HJ251" s="361"/>
      <c r="HK251" s="361"/>
      <c r="HL251" s="361"/>
      <c r="HM251" s="361"/>
      <c r="HN251" s="361"/>
      <c r="HO251" s="361"/>
      <c r="HP251" s="361"/>
      <c r="HQ251" s="361"/>
      <c r="HR251" s="361"/>
      <c r="HS251" s="361"/>
      <c r="HT251" s="361"/>
      <c r="HU251" s="361"/>
    </row>
    <row r="252" spans="1:229" s="97" customFormat="1" x14ac:dyDescent="0.15">
      <c r="AQ252" s="96"/>
      <c r="AR252" s="96"/>
      <c r="AS252" s="96"/>
      <c r="AT252" s="96"/>
      <c r="AU252" s="361"/>
      <c r="AV252" s="361"/>
      <c r="AW252" s="361"/>
      <c r="AX252" s="361"/>
      <c r="AY252" s="361"/>
      <c r="AZ252" s="361"/>
      <c r="BA252" s="361"/>
      <c r="BB252" s="307"/>
      <c r="BC252" s="307"/>
      <c r="BD252" s="307"/>
      <c r="BE252" s="307"/>
      <c r="BF252" s="307"/>
      <c r="BG252" s="361"/>
      <c r="BH252" s="361"/>
      <c r="BI252" s="361"/>
      <c r="BJ252" s="361"/>
      <c r="BK252" s="361"/>
      <c r="BL252" s="361"/>
      <c r="BM252" s="361"/>
      <c r="BN252" s="361"/>
      <c r="BO252" s="361"/>
      <c r="BP252" s="361"/>
      <c r="BQ252" s="361"/>
      <c r="BR252" s="361"/>
      <c r="BS252" s="361"/>
      <c r="BT252" s="361"/>
      <c r="BU252" s="361"/>
      <c r="BV252" s="361"/>
      <c r="BW252" s="361"/>
      <c r="BX252" s="361"/>
      <c r="BY252" s="361"/>
      <c r="BZ252" s="361"/>
      <c r="CA252" s="361"/>
      <c r="CB252" s="361"/>
      <c r="CC252" s="361"/>
      <c r="CD252" s="361"/>
      <c r="CE252" s="361"/>
      <c r="CF252" s="361"/>
      <c r="CG252" s="361"/>
      <c r="CH252" s="361"/>
      <c r="CI252" s="361"/>
      <c r="CJ252" s="361"/>
      <c r="CK252" s="361"/>
      <c r="CL252" s="361"/>
      <c r="CM252" s="361"/>
      <c r="CN252" s="361"/>
      <c r="CO252" s="361"/>
      <c r="CP252" s="361"/>
      <c r="CQ252" s="361"/>
      <c r="CR252" s="308"/>
      <c r="CS252" s="308"/>
      <c r="CT252" s="308"/>
      <c r="CU252" s="308"/>
      <c r="CV252" s="308"/>
      <c r="CW252" s="308"/>
      <c r="CX252" s="308"/>
      <c r="CY252" s="308"/>
      <c r="CZ252" s="308"/>
      <c r="DA252" s="308"/>
      <c r="DB252" s="308"/>
      <c r="DC252" s="308"/>
      <c r="DD252" s="308"/>
      <c r="DE252" s="308"/>
      <c r="DF252" s="308"/>
      <c r="DG252" s="308"/>
      <c r="DH252" s="308"/>
      <c r="DI252" s="308"/>
      <c r="DJ252" s="308"/>
      <c r="DK252" s="308"/>
      <c r="DL252" s="308"/>
      <c r="DM252" s="308"/>
      <c r="DN252" s="308"/>
      <c r="DO252" s="308"/>
      <c r="DP252" s="308"/>
      <c r="DQ252" s="361"/>
      <c r="DR252" s="361"/>
      <c r="DS252" s="361"/>
      <c r="DT252" s="361"/>
      <c r="DU252" s="361"/>
      <c r="DV252" s="361"/>
      <c r="DW252" s="361"/>
      <c r="DX252" s="361"/>
      <c r="DY252" s="361"/>
      <c r="DZ252" s="361"/>
      <c r="EA252" s="361"/>
      <c r="EB252" s="361"/>
      <c r="EC252" s="361"/>
      <c r="ED252" s="361"/>
      <c r="EE252" s="361"/>
      <c r="EF252" s="361"/>
      <c r="EG252" s="361"/>
      <c r="EH252" s="361"/>
      <c r="EI252" s="361"/>
      <c r="EJ252" s="361"/>
      <c r="EK252" s="361"/>
      <c r="EL252" s="361"/>
      <c r="EM252" s="361"/>
      <c r="EN252" s="361"/>
      <c r="EO252" s="361"/>
      <c r="EP252" s="361"/>
      <c r="EQ252" s="361"/>
      <c r="ER252" s="361"/>
      <c r="ES252" s="361"/>
      <c r="ET252" s="361"/>
      <c r="EU252" s="361"/>
      <c r="EV252" s="361"/>
      <c r="EW252" s="361"/>
      <c r="EX252" s="361"/>
      <c r="EY252" s="361"/>
      <c r="EZ252" s="361"/>
      <c r="FA252" s="361"/>
      <c r="FB252" s="361"/>
      <c r="FC252" s="361"/>
      <c r="FD252" s="361"/>
      <c r="FE252" s="361"/>
      <c r="FF252" s="361"/>
      <c r="FG252" s="361"/>
      <c r="FH252" s="361"/>
      <c r="FI252" s="361"/>
      <c r="FJ252" s="361"/>
      <c r="FK252" s="361"/>
      <c r="FL252" s="361"/>
      <c r="FM252" s="361"/>
      <c r="FN252" s="361"/>
      <c r="FO252" s="361"/>
      <c r="FP252" s="361"/>
      <c r="FQ252" s="361"/>
      <c r="FR252" s="361"/>
      <c r="FS252" s="361"/>
      <c r="FT252" s="361"/>
      <c r="FU252" s="361"/>
      <c r="FV252" s="361"/>
      <c r="FW252" s="361"/>
      <c r="FX252" s="361"/>
      <c r="FY252" s="361"/>
      <c r="FZ252" s="361"/>
      <c r="GA252" s="361"/>
      <c r="GB252" s="361"/>
      <c r="GC252" s="361"/>
      <c r="GD252" s="361"/>
      <c r="GE252" s="361"/>
      <c r="GF252" s="361"/>
      <c r="GG252" s="361"/>
      <c r="GH252" s="361"/>
      <c r="GI252" s="361"/>
      <c r="GJ252" s="361"/>
      <c r="GK252" s="361"/>
      <c r="GL252" s="361"/>
      <c r="GM252" s="361"/>
      <c r="GN252" s="361"/>
      <c r="GO252" s="361"/>
      <c r="GP252" s="361"/>
      <c r="GQ252" s="361"/>
      <c r="GR252" s="361"/>
      <c r="GS252" s="361"/>
      <c r="GT252" s="361"/>
      <c r="GU252" s="361"/>
      <c r="GV252" s="361"/>
      <c r="GW252" s="361"/>
      <c r="GX252" s="361"/>
      <c r="GY252" s="361"/>
      <c r="GZ252" s="361"/>
      <c r="HA252" s="361"/>
      <c r="HB252" s="361"/>
      <c r="HC252" s="361"/>
      <c r="HD252" s="361"/>
      <c r="HE252" s="361"/>
      <c r="HF252" s="361"/>
      <c r="HG252" s="361"/>
      <c r="HH252" s="361"/>
      <c r="HI252" s="361"/>
      <c r="HJ252" s="361"/>
      <c r="HK252" s="361"/>
      <c r="HL252" s="361"/>
      <c r="HM252" s="361"/>
      <c r="HN252" s="361"/>
      <c r="HO252" s="361"/>
      <c r="HP252" s="361"/>
      <c r="HQ252" s="361"/>
      <c r="HR252" s="361"/>
      <c r="HS252" s="361"/>
      <c r="HT252" s="361"/>
      <c r="HU252" s="361"/>
    </row>
    <row r="253" spans="1:229" s="97" customFormat="1" x14ac:dyDescent="0.15">
      <c r="AQ253" s="96"/>
      <c r="AR253" s="96"/>
      <c r="AS253" s="96"/>
      <c r="AT253" s="96"/>
      <c r="AU253" s="361"/>
      <c r="AV253" s="361"/>
      <c r="AW253" s="361"/>
      <c r="AX253" s="361"/>
      <c r="AY253" s="361"/>
      <c r="AZ253" s="361"/>
      <c r="BA253" s="361"/>
      <c r="BB253" s="307"/>
      <c r="BC253" s="307"/>
      <c r="BD253" s="307"/>
      <c r="BE253" s="307"/>
      <c r="BF253" s="307"/>
      <c r="BG253" s="361"/>
      <c r="BH253" s="361"/>
      <c r="BI253" s="361"/>
      <c r="BJ253" s="361"/>
      <c r="BK253" s="361"/>
      <c r="BL253" s="361"/>
      <c r="BM253" s="361"/>
      <c r="BN253" s="361"/>
      <c r="BO253" s="361"/>
      <c r="BP253" s="361"/>
      <c r="BQ253" s="361"/>
      <c r="BR253" s="361"/>
      <c r="BS253" s="361"/>
      <c r="BT253" s="361"/>
      <c r="BU253" s="361"/>
      <c r="BV253" s="361"/>
      <c r="BW253" s="361"/>
      <c r="BX253" s="361"/>
      <c r="BY253" s="361"/>
      <c r="BZ253" s="361"/>
      <c r="CA253" s="361"/>
      <c r="CB253" s="361"/>
      <c r="CC253" s="361"/>
      <c r="CD253" s="361"/>
      <c r="CE253" s="361"/>
      <c r="CF253" s="361"/>
      <c r="CG253" s="361"/>
      <c r="CH253" s="361"/>
      <c r="CI253" s="361"/>
      <c r="CJ253" s="361"/>
      <c r="CK253" s="361"/>
      <c r="CL253" s="361"/>
      <c r="CM253" s="361"/>
      <c r="CN253" s="361"/>
      <c r="CO253" s="361"/>
      <c r="CP253" s="361"/>
      <c r="CQ253" s="361"/>
      <c r="CR253" s="308"/>
      <c r="CS253" s="308"/>
      <c r="CT253" s="308"/>
      <c r="CU253" s="308"/>
      <c r="CV253" s="308"/>
      <c r="CW253" s="308"/>
      <c r="CX253" s="308"/>
      <c r="CY253" s="308"/>
      <c r="CZ253" s="308"/>
      <c r="DA253" s="308"/>
      <c r="DB253" s="308"/>
      <c r="DC253" s="308"/>
      <c r="DD253" s="308"/>
      <c r="DE253" s="308"/>
      <c r="DF253" s="308"/>
      <c r="DG253" s="308"/>
      <c r="DH253" s="308"/>
      <c r="DI253" s="308"/>
      <c r="DJ253" s="308"/>
      <c r="DK253" s="308"/>
      <c r="DL253" s="308"/>
      <c r="DM253" s="308"/>
      <c r="DN253" s="308"/>
      <c r="DO253" s="308"/>
      <c r="DP253" s="308"/>
      <c r="DQ253" s="361"/>
      <c r="DR253" s="361"/>
      <c r="DS253" s="361"/>
      <c r="DT253" s="361"/>
      <c r="DU253" s="361"/>
      <c r="DV253" s="361"/>
      <c r="DW253" s="361"/>
      <c r="DX253" s="361"/>
      <c r="DY253" s="361"/>
      <c r="DZ253" s="361"/>
      <c r="EA253" s="361"/>
      <c r="EB253" s="361"/>
      <c r="EC253" s="361"/>
      <c r="ED253" s="361"/>
      <c r="EE253" s="361"/>
      <c r="EF253" s="361"/>
      <c r="EG253" s="361"/>
      <c r="EH253" s="361"/>
      <c r="EI253" s="361"/>
      <c r="EJ253" s="361"/>
      <c r="EK253" s="361"/>
      <c r="EL253" s="361"/>
      <c r="EM253" s="361"/>
      <c r="EN253" s="361"/>
      <c r="EO253" s="361"/>
      <c r="EP253" s="361"/>
      <c r="EQ253" s="361"/>
      <c r="ER253" s="361"/>
      <c r="ES253" s="361"/>
      <c r="ET253" s="361"/>
      <c r="EU253" s="361"/>
      <c r="EV253" s="361"/>
      <c r="EW253" s="361"/>
      <c r="EX253" s="361"/>
      <c r="EY253" s="361"/>
      <c r="EZ253" s="361"/>
      <c r="FA253" s="361"/>
      <c r="FB253" s="361"/>
      <c r="FC253" s="361"/>
      <c r="FD253" s="361"/>
      <c r="FE253" s="361"/>
      <c r="FF253" s="361"/>
      <c r="FG253" s="361"/>
      <c r="FH253" s="361"/>
      <c r="FI253" s="361"/>
      <c r="FJ253" s="361"/>
      <c r="FK253" s="361"/>
      <c r="FL253" s="361"/>
      <c r="FM253" s="361"/>
      <c r="FN253" s="361"/>
      <c r="FO253" s="361"/>
      <c r="FP253" s="361"/>
      <c r="FQ253" s="361"/>
      <c r="FR253" s="361"/>
      <c r="FS253" s="361"/>
      <c r="FT253" s="361"/>
      <c r="FU253" s="361"/>
      <c r="FV253" s="361"/>
      <c r="FW253" s="361"/>
      <c r="FX253" s="361"/>
      <c r="FY253" s="361"/>
      <c r="FZ253" s="361"/>
      <c r="GA253" s="361"/>
      <c r="GB253" s="361"/>
      <c r="GC253" s="361"/>
      <c r="GD253" s="361"/>
      <c r="GE253" s="361"/>
      <c r="GF253" s="361"/>
      <c r="GG253" s="361"/>
      <c r="GH253" s="361"/>
      <c r="GI253" s="361"/>
      <c r="GJ253" s="361"/>
      <c r="GK253" s="361"/>
      <c r="GL253" s="361"/>
      <c r="GM253" s="361"/>
      <c r="GN253" s="361"/>
      <c r="GO253" s="361"/>
      <c r="GP253" s="361"/>
      <c r="GQ253" s="361"/>
      <c r="GR253" s="361"/>
      <c r="GS253" s="361"/>
      <c r="GT253" s="361"/>
      <c r="GU253" s="361"/>
      <c r="GV253" s="361"/>
      <c r="GW253" s="361"/>
      <c r="GX253" s="361"/>
      <c r="GY253" s="361"/>
      <c r="GZ253" s="361"/>
      <c r="HA253" s="361"/>
      <c r="HB253" s="361"/>
      <c r="HC253" s="361"/>
      <c r="HD253" s="361"/>
      <c r="HE253" s="361"/>
      <c r="HF253" s="361"/>
      <c r="HG253" s="361"/>
      <c r="HH253" s="361"/>
      <c r="HI253" s="361"/>
      <c r="HJ253" s="361"/>
      <c r="HK253" s="361"/>
      <c r="HL253" s="361"/>
      <c r="HM253" s="361"/>
      <c r="HN253" s="361"/>
      <c r="HO253" s="361"/>
      <c r="HP253" s="361"/>
      <c r="HQ253" s="361"/>
      <c r="HR253" s="361"/>
      <c r="HS253" s="361"/>
      <c r="HT253" s="361"/>
      <c r="HU253" s="361"/>
    </row>
    <row r="254" spans="1:229" s="97" customFormat="1" x14ac:dyDescent="0.15">
      <c r="AQ254" s="96"/>
      <c r="AR254" s="96"/>
      <c r="AS254" s="96"/>
      <c r="AT254" s="96"/>
      <c r="AU254" s="361"/>
      <c r="AV254" s="361"/>
      <c r="AW254" s="361"/>
      <c r="AX254" s="361"/>
      <c r="AY254" s="361"/>
      <c r="AZ254" s="361"/>
      <c r="BA254" s="361"/>
      <c r="BB254" s="307"/>
      <c r="BC254" s="307"/>
      <c r="BD254" s="307"/>
      <c r="BE254" s="307"/>
      <c r="BF254" s="307"/>
      <c r="BG254" s="361"/>
      <c r="BH254" s="361"/>
      <c r="BI254" s="361"/>
      <c r="BJ254" s="361"/>
      <c r="BK254" s="361"/>
      <c r="BL254" s="361"/>
      <c r="BM254" s="361"/>
      <c r="BN254" s="361"/>
      <c r="BO254" s="361"/>
      <c r="BP254" s="361"/>
      <c r="BQ254" s="361"/>
      <c r="BR254" s="361"/>
      <c r="BS254" s="361"/>
      <c r="BT254" s="361"/>
      <c r="BU254" s="361"/>
      <c r="BV254" s="361"/>
      <c r="BW254" s="361"/>
      <c r="BX254" s="361"/>
      <c r="BY254" s="361"/>
      <c r="BZ254" s="361"/>
      <c r="CA254" s="361"/>
      <c r="CB254" s="361"/>
      <c r="CC254" s="361"/>
      <c r="CD254" s="361"/>
      <c r="CE254" s="361"/>
      <c r="CF254" s="361"/>
      <c r="CG254" s="361"/>
      <c r="CH254" s="361"/>
      <c r="CI254" s="361"/>
      <c r="CJ254" s="361"/>
      <c r="CK254" s="361"/>
      <c r="CL254" s="361"/>
      <c r="CM254" s="361"/>
      <c r="CN254" s="361"/>
      <c r="CO254" s="361"/>
      <c r="CP254" s="361"/>
      <c r="CQ254" s="361"/>
      <c r="CR254" s="308"/>
      <c r="CS254" s="308"/>
      <c r="CT254" s="308"/>
      <c r="CU254" s="308"/>
      <c r="CV254" s="308"/>
      <c r="CW254" s="308"/>
      <c r="CX254" s="308"/>
      <c r="CY254" s="308"/>
      <c r="CZ254" s="308"/>
      <c r="DA254" s="308"/>
      <c r="DB254" s="308"/>
      <c r="DC254" s="308"/>
      <c r="DD254" s="308"/>
      <c r="DE254" s="308"/>
      <c r="DF254" s="308"/>
      <c r="DG254" s="308"/>
      <c r="DH254" s="308"/>
      <c r="DI254" s="308"/>
      <c r="DJ254" s="308"/>
      <c r="DK254" s="308"/>
      <c r="DL254" s="308"/>
      <c r="DM254" s="308"/>
      <c r="DN254" s="308"/>
      <c r="DO254" s="308"/>
      <c r="DP254" s="308"/>
      <c r="DQ254" s="361"/>
      <c r="DR254" s="361"/>
      <c r="DS254" s="361"/>
      <c r="DT254" s="361"/>
      <c r="DU254" s="361"/>
      <c r="DV254" s="361"/>
      <c r="DW254" s="361"/>
      <c r="DX254" s="361"/>
      <c r="DY254" s="361"/>
      <c r="DZ254" s="361"/>
      <c r="EA254" s="361"/>
      <c r="EB254" s="361"/>
      <c r="EC254" s="361"/>
      <c r="ED254" s="361"/>
      <c r="EE254" s="361"/>
      <c r="EF254" s="361"/>
      <c r="EG254" s="361"/>
      <c r="EH254" s="361"/>
      <c r="EI254" s="361"/>
      <c r="EJ254" s="361"/>
      <c r="EK254" s="361"/>
      <c r="EL254" s="361"/>
      <c r="EM254" s="361"/>
      <c r="EN254" s="361"/>
      <c r="EO254" s="361"/>
      <c r="EP254" s="361"/>
      <c r="EQ254" s="361"/>
      <c r="ER254" s="361"/>
      <c r="ES254" s="361"/>
      <c r="ET254" s="361"/>
      <c r="EU254" s="361"/>
      <c r="EV254" s="361"/>
      <c r="EW254" s="361"/>
      <c r="EX254" s="361"/>
      <c r="EY254" s="361"/>
      <c r="EZ254" s="361"/>
      <c r="FA254" s="361"/>
      <c r="FB254" s="361"/>
      <c r="FC254" s="361"/>
      <c r="FD254" s="361"/>
      <c r="FE254" s="361"/>
      <c r="FF254" s="361"/>
      <c r="FG254" s="361"/>
      <c r="FH254" s="361"/>
      <c r="FI254" s="361"/>
      <c r="FJ254" s="361"/>
      <c r="FK254" s="361"/>
      <c r="FL254" s="361"/>
      <c r="FM254" s="361"/>
      <c r="FN254" s="361"/>
      <c r="FO254" s="361"/>
      <c r="FP254" s="361"/>
      <c r="FQ254" s="361"/>
      <c r="FR254" s="361"/>
      <c r="FS254" s="361"/>
      <c r="FT254" s="361"/>
      <c r="FU254" s="361"/>
      <c r="FV254" s="361"/>
      <c r="FW254" s="361"/>
      <c r="FX254" s="361"/>
      <c r="FY254" s="361"/>
      <c r="FZ254" s="361"/>
      <c r="GA254" s="361"/>
      <c r="GB254" s="361"/>
      <c r="GC254" s="361"/>
      <c r="GD254" s="361"/>
      <c r="GE254" s="361"/>
      <c r="GF254" s="361"/>
      <c r="GG254" s="361"/>
      <c r="GH254" s="361"/>
      <c r="GI254" s="361"/>
      <c r="GJ254" s="361"/>
      <c r="GK254" s="361"/>
      <c r="GL254" s="361"/>
      <c r="GM254" s="361"/>
      <c r="GN254" s="361"/>
      <c r="GO254" s="361"/>
      <c r="GP254" s="361"/>
      <c r="GQ254" s="361"/>
      <c r="GR254" s="361"/>
      <c r="GS254" s="361"/>
      <c r="GT254" s="361"/>
      <c r="GU254" s="361"/>
      <c r="GV254" s="361"/>
      <c r="GW254" s="361"/>
      <c r="GX254" s="361"/>
      <c r="GY254" s="361"/>
      <c r="GZ254" s="361"/>
      <c r="HA254" s="361"/>
      <c r="HB254" s="361"/>
      <c r="HC254" s="361"/>
      <c r="HD254" s="361"/>
      <c r="HE254" s="361"/>
      <c r="HF254" s="361"/>
      <c r="HG254" s="361"/>
      <c r="HH254" s="361"/>
      <c r="HI254" s="361"/>
      <c r="HJ254" s="361"/>
      <c r="HK254" s="361"/>
      <c r="HL254" s="361"/>
      <c r="HM254" s="361"/>
      <c r="HN254" s="361"/>
      <c r="HO254" s="361"/>
      <c r="HP254" s="361"/>
      <c r="HQ254" s="361"/>
      <c r="HR254" s="361"/>
      <c r="HS254" s="361"/>
      <c r="HT254" s="361"/>
      <c r="HU254" s="361"/>
    </row>
    <row r="255" spans="1:229" x14ac:dyDescent="0.1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c r="AE255" s="97"/>
      <c r="AF255" s="97"/>
      <c r="AG255" s="97"/>
      <c r="AH255" s="97"/>
      <c r="AI255" s="97"/>
      <c r="AJ255" s="97"/>
      <c r="AK255" s="97"/>
      <c r="AL255" s="97"/>
      <c r="AM255" s="97"/>
      <c r="AN255" s="97"/>
      <c r="AO255" s="97"/>
      <c r="AP255" s="97"/>
    </row>
    <row r="256" spans="1:229" x14ac:dyDescent="0.1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c r="AE256" s="97"/>
      <c r="AF256" s="97"/>
      <c r="AG256" s="97"/>
      <c r="AH256" s="97"/>
      <c r="AI256" s="97"/>
      <c r="AJ256" s="97"/>
      <c r="AK256" s="97"/>
      <c r="AL256" s="97"/>
      <c r="AM256" s="97"/>
      <c r="AN256" s="97"/>
      <c r="AO256" s="97"/>
      <c r="AP256" s="97"/>
    </row>
    <row r="257" spans="1:42" x14ac:dyDescent="0.1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c r="AE257" s="97"/>
      <c r="AF257" s="97"/>
      <c r="AG257" s="97"/>
      <c r="AH257" s="97"/>
      <c r="AI257" s="97"/>
      <c r="AJ257" s="97"/>
      <c r="AK257" s="97"/>
      <c r="AL257" s="97"/>
      <c r="AM257" s="97"/>
      <c r="AN257" s="97"/>
      <c r="AO257" s="97"/>
      <c r="AP257" s="97"/>
    </row>
    <row r="258" spans="1:42" x14ac:dyDescent="0.1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c r="AE258" s="97"/>
      <c r="AF258" s="97"/>
      <c r="AG258" s="97"/>
      <c r="AH258" s="97"/>
      <c r="AI258" s="97"/>
      <c r="AJ258" s="97"/>
      <c r="AK258" s="97"/>
      <c r="AL258" s="97"/>
      <c r="AM258" s="97"/>
      <c r="AN258" s="97"/>
      <c r="AO258" s="97"/>
      <c r="AP258" s="97"/>
    </row>
    <row r="259" spans="1:42" x14ac:dyDescent="0.1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c r="AE259" s="97"/>
      <c r="AF259" s="97"/>
      <c r="AG259" s="97"/>
      <c r="AH259" s="97"/>
      <c r="AI259" s="97"/>
      <c r="AJ259" s="97"/>
      <c r="AK259" s="97"/>
      <c r="AL259" s="97"/>
      <c r="AM259" s="97"/>
      <c r="AN259" s="97"/>
      <c r="AO259" s="97"/>
      <c r="AP259" s="97"/>
    </row>
  </sheetData>
  <sheetProtection password="CC67" sheet="1" objects="1" selectLockedCells="1"/>
  <mergeCells count="182">
    <mergeCell ref="C76:I76"/>
    <mergeCell ref="AJ76:AO76"/>
    <mergeCell ref="AJ69:AO69"/>
    <mergeCell ref="F70:I70"/>
    <mergeCell ref="AJ70:AO70"/>
    <mergeCell ref="C71:I71"/>
    <mergeCell ref="AJ71:AO71"/>
    <mergeCell ref="AP77:AP78"/>
    <mergeCell ref="B77:I78"/>
    <mergeCell ref="J77:J78"/>
    <mergeCell ref="AI77:AI78"/>
    <mergeCell ref="AJ77:AO78"/>
    <mergeCell ref="B72:B76"/>
    <mergeCell ref="C72:I72"/>
    <mergeCell ref="AJ72:AO72"/>
    <mergeCell ref="C73:I73"/>
    <mergeCell ref="AJ73:AO73"/>
    <mergeCell ref="AP63:AP64"/>
    <mergeCell ref="J66:J68"/>
    <mergeCell ref="AI66:AI68"/>
    <mergeCell ref="AJ66:AO66"/>
    <mergeCell ref="AJ68:AO68"/>
    <mergeCell ref="AJ67:AO67"/>
    <mergeCell ref="AJ64:AO64"/>
    <mergeCell ref="C74:I74"/>
    <mergeCell ref="C75:I75"/>
    <mergeCell ref="AJ75:AO75"/>
    <mergeCell ref="AJ62:AO62"/>
    <mergeCell ref="AJ63:AO63"/>
    <mergeCell ref="AJ57:AO57"/>
    <mergeCell ref="B34:B71"/>
    <mergeCell ref="J36:J40"/>
    <mergeCell ref="AI36:AI40"/>
    <mergeCell ref="J48:J51"/>
    <mergeCell ref="AI48:AI51"/>
    <mergeCell ref="J60:J62"/>
    <mergeCell ref="AI60:AI62"/>
    <mergeCell ref="J42:J46"/>
    <mergeCell ref="AI42:AI46"/>
    <mergeCell ref="AJ43:AO43"/>
    <mergeCell ref="AJ44:AO44"/>
    <mergeCell ref="AJ46:AO46"/>
    <mergeCell ref="AJ38:AO38"/>
    <mergeCell ref="AJ42:AO42"/>
    <mergeCell ref="AJ40:AO40"/>
    <mergeCell ref="AI69:AI71"/>
    <mergeCell ref="C69:E70"/>
    <mergeCell ref="F69:I69"/>
    <mergeCell ref="J69:J71"/>
    <mergeCell ref="J27:J28"/>
    <mergeCell ref="AI27:AI28"/>
    <mergeCell ref="J29:J31"/>
    <mergeCell ref="AI29:AI31"/>
    <mergeCell ref="C53:I53"/>
    <mergeCell ref="C68:I68"/>
    <mergeCell ref="C57:I57"/>
    <mergeCell ref="AI63:AI64"/>
    <mergeCell ref="C63:I63"/>
    <mergeCell ref="C59:I59"/>
    <mergeCell ref="AJ55:AO55"/>
    <mergeCell ref="AJ56:AO56"/>
    <mergeCell ref="AP13:AP17"/>
    <mergeCell ref="C64:I64"/>
    <mergeCell ref="C65:I65"/>
    <mergeCell ref="C58:I58"/>
    <mergeCell ref="AJ65:AO65"/>
    <mergeCell ref="C60:I60"/>
    <mergeCell ref="C49:I49"/>
    <mergeCell ref="AJ32:AO32"/>
    <mergeCell ref="J25:J26"/>
    <mergeCell ref="J32:J33"/>
    <mergeCell ref="F20:I20"/>
    <mergeCell ref="J20:J21"/>
    <mergeCell ref="AI20:AI21"/>
    <mergeCell ref="F21:I21"/>
    <mergeCell ref="C29:I29"/>
    <mergeCell ref="C25:I25"/>
    <mergeCell ref="C22:I22"/>
    <mergeCell ref="C24:I24"/>
    <mergeCell ref="J23:J24"/>
    <mergeCell ref="AJ58:AO58"/>
    <mergeCell ref="AJ53:AO53"/>
    <mergeCell ref="C54:I54"/>
    <mergeCell ref="C56:I56"/>
    <mergeCell ref="AJ61:AO61"/>
    <mergeCell ref="R2:T2"/>
    <mergeCell ref="C55:I55"/>
    <mergeCell ref="C46:I46"/>
    <mergeCell ref="C50:I50"/>
    <mergeCell ref="C48:I48"/>
    <mergeCell ref="AJ60:AO60"/>
    <mergeCell ref="AJ54:AO54"/>
    <mergeCell ref="C61:I61"/>
    <mergeCell ref="C20:E21"/>
    <mergeCell ref="B2:D2"/>
    <mergeCell ref="C67:I67"/>
    <mergeCell ref="E2:J2"/>
    <mergeCell ref="K2:L2"/>
    <mergeCell ref="M2:O2"/>
    <mergeCell ref="B6:E6"/>
    <mergeCell ref="F6:M6"/>
    <mergeCell ref="N6:Q6"/>
    <mergeCell ref="P2:Q2"/>
    <mergeCell ref="B32:B33"/>
    <mergeCell ref="C62:I62"/>
    <mergeCell ref="J63:J64"/>
    <mergeCell ref="AJ48:AO48"/>
    <mergeCell ref="AJ51:AO51"/>
    <mergeCell ref="AJ50:AO50"/>
    <mergeCell ref="AJ49:AO49"/>
    <mergeCell ref="C51:I51"/>
    <mergeCell ref="AJ20:AO20"/>
    <mergeCell ref="C33:I33"/>
    <mergeCell ref="C28:I28"/>
    <mergeCell ref="C47:I47"/>
    <mergeCell ref="AJ14:AO14"/>
    <mergeCell ref="AJ17:AO17"/>
    <mergeCell ref="AI23:AI24"/>
    <mergeCell ref="AJ37:AO37"/>
    <mergeCell ref="B8:I8"/>
    <mergeCell ref="B9:F11"/>
    <mergeCell ref="C13:I13"/>
    <mergeCell ref="C16:I16"/>
    <mergeCell ref="G9:G11"/>
    <mergeCell ref="H9:I11"/>
    <mergeCell ref="B13:B31"/>
    <mergeCell ref="C18:I18"/>
    <mergeCell ref="C19:I19"/>
    <mergeCell ref="AI13:AI17"/>
    <mergeCell ref="AJ18:AO19"/>
    <mergeCell ref="AJ23:AO31"/>
    <mergeCell ref="AJ21:AO21"/>
    <mergeCell ref="AJ22:AO22"/>
    <mergeCell ref="AJ13:AO13"/>
    <mergeCell ref="C14:I14"/>
    <mergeCell ref="C36:I36"/>
    <mergeCell ref="C37:I37"/>
    <mergeCell ref="C35:I35"/>
    <mergeCell ref="C40:I40"/>
    <mergeCell ref="J9:J11"/>
    <mergeCell ref="C66:I66"/>
    <mergeCell ref="C34:I34"/>
    <mergeCell ref="C30:I30"/>
    <mergeCell ref="C32:I32"/>
    <mergeCell ref="C52:I52"/>
    <mergeCell ref="C45:I45"/>
    <mergeCell ref="C44:I44"/>
    <mergeCell ref="C43:I43"/>
    <mergeCell ref="C15:I15"/>
    <mergeCell ref="C41:I41"/>
    <mergeCell ref="C38:I38"/>
    <mergeCell ref="C42:I42"/>
    <mergeCell ref="C39:I39"/>
    <mergeCell ref="C27:I27"/>
    <mergeCell ref="C31:I31"/>
    <mergeCell ref="C26:I26"/>
    <mergeCell ref="C23:I23"/>
    <mergeCell ref="B12:I12"/>
    <mergeCell ref="AJ59:AO59"/>
    <mergeCell ref="N1:Q1"/>
    <mergeCell ref="R1:S1"/>
    <mergeCell ref="U1:AM2"/>
    <mergeCell ref="AN1:AO2"/>
    <mergeCell ref="AJ52:AO52"/>
    <mergeCell ref="AJ34:AO34"/>
    <mergeCell ref="R6:AJ6"/>
    <mergeCell ref="AI9:AI11"/>
    <mergeCell ref="AJ33:AO33"/>
    <mergeCell ref="AO6:AP6"/>
    <mergeCell ref="AJ8:AO8"/>
    <mergeCell ref="AJ11:AO11"/>
    <mergeCell ref="AK6:AN6"/>
    <mergeCell ref="AP9:AP11"/>
    <mergeCell ref="AJ9:AO9"/>
    <mergeCell ref="AJ10:AO10"/>
    <mergeCell ref="AJ35:AO35"/>
    <mergeCell ref="AJ36:AO36"/>
    <mergeCell ref="AJ12:AO12"/>
    <mergeCell ref="AJ15:AO15"/>
    <mergeCell ref="AI25:AI26"/>
    <mergeCell ref="AI32:AI33"/>
    <mergeCell ref="AJ16:AO16"/>
  </mergeCells>
  <phoneticPr fontId="2"/>
  <conditionalFormatting sqref="C41:AI41">
    <cfRule type="expression" dxfId="23" priority="25" stopIfTrue="1">
      <formula>AND($U$1=$BB$1,$AN$1=$BD$1,$C$41=$BG$41)</formula>
    </cfRule>
  </conditionalFormatting>
  <conditionalFormatting sqref="C47:AI47">
    <cfRule type="expression" dxfId="22" priority="26" stopIfTrue="1">
      <formula>AND($U$1=$BB$1,$AN$1=$BD$1,$C$47=$BG$47)</formula>
    </cfRule>
  </conditionalFormatting>
  <conditionalFormatting sqref="C52:AP52 C59:AO59">
    <cfRule type="expression" dxfId="21" priority="21" stopIfTrue="1">
      <formula>AND($U$1=$BB$1,$AN$1=$BD$1)</formula>
    </cfRule>
  </conditionalFormatting>
  <conditionalFormatting sqref="F6:M6">
    <cfRule type="cellIs" dxfId="20" priority="12" stopIfTrue="1" operator="equal">
      <formula>"外部パイロットベースに変更が必要"</formula>
    </cfRule>
    <cfRule type="cellIs" dxfId="19" priority="13" stopIfTrue="1" operator="equal">
      <formula>"※A,Bポート管接続口径にエラーがあります"</formula>
    </cfRule>
  </conditionalFormatting>
  <conditionalFormatting sqref="K8:V8">
    <cfRule type="cellIs" dxfId="18" priority="19" stopIfTrue="1" operator="between">
      <formula>$BC$8</formula>
      <formula>$BE$8</formula>
    </cfRule>
    <cfRule type="cellIs" dxfId="17" priority="20" stopIfTrue="1" operator="equal">
      <formula>"バルブ選定で要電圧指定"</formula>
    </cfRule>
  </conditionalFormatting>
  <conditionalFormatting sqref="K8:AH8">
    <cfRule type="cellIs" dxfId="16" priority="7" stopIfTrue="1" operator="equal">
      <formula>"※ 型式エラー有り"</formula>
    </cfRule>
  </conditionalFormatting>
  <conditionalFormatting sqref="K17:AH17">
    <cfRule type="cellIs" dxfId="15" priority="10" stopIfTrue="1" operator="equal">
      <formula>"X"</formula>
    </cfRule>
    <cfRule type="cellIs" dxfId="14" priority="11" stopIfTrue="1" operator="equal">
      <formula>"必須"</formula>
    </cfRule>
  </conditionalFormatting>
  <conditionalFormatting sqref="K64:AH64">
    <cfRule type="cellIs" dxfId="13" priority="6" stopIfTrue="1" operator="equal">
      <formula>"X"</formula>
    </cfRule>
  </conditionalFormatting>
  <conditionalFormatting sqref="K67:AH67">
    <cfRule type="cellIs" dxfId="12" priority="14" stopIfTrue="1" operator="equal">
      <formula>$BB$78</formula>
    </cfRule>
  </conditionalFormatting>
  <conditionalFormatting sqref="N6:AJ6">
    <cfRule type="cellIs" dxfId="11" priority="22" stopIfTrue="1" operator="notEqual">
      <formula>""</formula>
    </cfRule>
  </conditionalFormatting>
  <conditionalFormatting sqref="R1:S1">
    <cfRule type="expression" dxfId="10" priority="17" stopIfTrue="1">
      <formula>$N$1&lt;&gt;""</formula>
    </cfRule>
  </conditionalFormatting>
  <conditionalFormatting sqref="T1">
    <cfRule type="expression" dxfId="9" priority="16" stopIfTrue="1">
      <formula>$N$1&lt;&gt;""</formula>
    </cfRule>
  </conditionalFormatting>
  <conditionalFormatting sqref="U1:AM2">
    <cfRule type="expression" dxfId="8" priority="23" stopIfTrue="1">
      <formula>$AN$1=$BD$1</formula>
    </cfRule>
    <cfRule type="expression" dxfId="7" priority="24" stopIfTrue="1">
      <formula>AND(AJ52=BC52,$AN$1=BC1)</formula>
    </cfRule>
  </conditionalFormatting>
  <conditionalFormatting sqref="W8:AH8">
    <cfRule type="cellIs" dxfId="6" priority="8" stopIfTrue="1" operator="equal">
      <formula>"ﾊﾞﾙﾌﾞ･ﾌﾞﾗﾝｷﾝｸﾞ同時不可"</formula>
    </cfRule>
    <cfRule type="cellIs" dxfId="5" priority="9" stopIfTrue="1" operator="equal">
      <formula>"バルブ選定で要電圧指定"</formula>
    </cfRule>
  </conditionalFormatting>
  <conditionalFormatting sqref="AN1:AO2">
    <cfRule type="expression" dxfId="4" priority="15" stopIfTrue="1">
      <formula>$U$1=$BB$1</formula>
    </cfRule>
  </conditionalFormatting>
  <conditionalFormatting sqref="AP34">
    <cfRule type="cellIs" dxfId="3" priority="5" stopIfTrue="1" operator="greaterThan">
      <formula>24</formula>
    </cfRule>
  </conditionalFormatting>
  <dataValidations count="35">
    <dataValidation type="list" allowBlank="1" showInputMessage="1" showErrorMessage="1" sqref="K32:AH32 K60:AH60 K48:AH48 K50:AH50" xr:uid="{00000000-0002-0000-0300-000000000000}">
      <formula1>$BP$9:$BQ$9</formula1>
    </dataValidation>
    <dataValidation type="list" allowBlank="1" showInputMessage="1" showErrorMessage="1" sqref="K63:AG63"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J72 AI72" xr:uid="{00000000-0002-0000-0300-000008000000}">
      <formula1>$BP$38:$CG$38</formula1>
    </dataValidation>
    <dataValidation type="list" allowBlank="1" showInputMessage="1" showErrorMessage="1" sqref="AI73:AI74 J73:J74" xr:uid="{00000000-0002-0000-0300-000009000000}">
      <formula1>$BP$39:$CM$39</formula1>
    </dataValidation>
    <dataValidation type="list" allowBlank="1" showInputMessage="1" showErrorMessage="1" sqref="K56:V56" xr:uid="{00000000-0002-0000-0300-00000A000000}">
      <formula1>$BP$56:$BS$56</formula1>
    </dataValidation>
    <dataValidation type="list" allowBlank="1" showInputMessage="1" showErrorMessage="1" sqref="K54:V54" xr:uid="{00000000-0002-0000-0300-00000B000000}">
      <formula1>$BP$54:$BS$54</formula1>
    </dataValidation>
    <dataValidation type="list" allowBlank="1" showInputMessage="1" showErrorMessage="1" sqref="K53:V53" xr:uid="{00000000-0002-0000-0300-00000C000000}">
      <formula1>$BP$53:$BQ$53</formula1>
    </dataValidation>
    <dataValidation type="list" allowBlank="1" showInputMessage="1" showErrorMessage="1" sqref="K18:AH18" xr:uid="{00000000-0002-0000-0300-00000D000000}">
      <formula1>$BQ$18:$BT$18</formula1>
    </dataValidation>
    <dataValidation type="list" allowBlank="1" showInputMessage="1" showErrorMessage="1" sqref="AH54 AF54 AD54 AB54 Z54 X54" xr:uid="{00000000-0002-0000-0300-00000E000000}">
      <formula1>$BT$57:$BW$57</formula1>
    </dataValidation>
    <dataValidation type="list" allowBlank="1" showInputMessage="1" showErrorMessage="1" sqref="AG54 AE54 AC54 AA54 Y54 W54" xr:uid="{00000000-0002-0000-0300-00000F000000}">
      <formula1>$BP$57:$BS$57</formula1>
    </dataValidation>
    <dataValidation type="list" allowBlank="1" showInputMessage="1" showErrorMessage="1" sqref="W56:AG56" xr:uid="{00000000-0002-0000-0300-000010000000}">
      <formula1>$BP$60:$BS$60</formula1>
    </dataValidation>
    <dataValidation type="list" allowBlank="1" showInputMessage="1" showErrorMessage="1" sqref="W53:AG53" xr:uid="{00000000-0002-0000-0300-000011000000}">
      <formula1>$BP$56:$BQ$56</formula1>
    </dataValidation>
    <dataValidation type="list" allowBlank="1" showInputMessage="1" showErrorMessage="1" sqref="K20:V21" xr:uid="{00000000-0002-0000-0300-000012000000}">
      <formula1>$BP$33:$CK$33</formula1>
    </dataValidation>
    <dataValidation type="list" allowBlank="1" showInputMessage="1" showErrorMessage="1" sqref="K16:V16" xr:uid="{00000000-0002-0000-0300-000013000000}">
      <formula1>$BQ$25:$CA$25</formula1>
    </dataValidation>
    <dataValidation type="list" allowBlank="1" showInputMessage="1" showErrorMessage="1" sqref="K38:V38 K40:V40 K44:V44 K46:V46" xr:uid="{00000000-0002-0000-0300-000014000000}">
      <formula1>$BP$31:$BU$31</formula1>
    </dataValidation>
    <dataValidation type="list" allowBlank="1" showInputMessage="1" showErrorMessage="1" sqref="K37:V37 K43:V43" xr:uid="{00000000-0002-0000-0300-000015000000}">
      <formula1>$BP$30:$BV$30</formula1>
    </dataValidation>
    <dataValidation type="list" allowBlank="1" showInputMessage="1" showErrorMessage="1" sqref="J75 AI75" xr:uid="{00000000-0002-0000-0300-000016000000}">
      <formula1>$BP$40:$BT$40</formula1>
    </dataValidation>
    <dataValidation type="list" allowBlank="1" showInputMessage="1" showErrorMessage="1" sqref="J76 AI76" xr:uid="{00000000-0002-0000-0300-000017000000}">
      <formula1>$BP$40:$BU$40</formula1>
    </dataValidation>
    <dataValidation type="list" allowBlank="1" showInputMessage="1" showErrorMessage="1" sqref="K69:AH70" xr:uid="{00000000-0002-0000-0300-000018000000}">
      <formula1>$BP$39:$BX$39</formula1>
    </dataValidation>
    <dataValidation type="list" allowBlank="1" showInputMessage="1" showErrorMessage="1" sqref="K29:AH29" xr:uid="{00000000-0002-0000-0300-000019000000}">
      <formula1>$BQ$23:$BR$23</formula1>
    </dataValidation>
    <dataValidation type="list" allowBlank="1" showInputMessage="1" showErrorMessage="1" sqref="W16:AH16" xr:uid="{00000000-0002-0000-0300-00001A000000}">
      <formula1>$BQ$25:$BY$25</formula1>
    </dataValidation>
    <dataValidation type="list" allowBlank="1" showInputMessage="1" showErrorMessage="1" sqref="K61:AG62" xr:uid="{00000000-0002-0000-0300-00001B000000}">
      <formula1>$BP$20:$BQ$20</formula1>
    </dataValidation>
    <dataValidation type="list" allowBlank="1" showInputMessage="1" showErrorMessage="1" sqref="K34:AH34" xr:uid="{00000000-0002-0000-0300-00001C000000}">
      <formula1>$BP$28:$BR$28</formula1>
    </dataValidation>
    <dataValidation type="list" allowBlank="1" showInputMessage="1" showErrorMessage="1" sqref="W40:AH40 W46:AH46 W44:AH44 W38:AH38" xr:uid="{00000000-0002-0000-0300-00001D000000}">
      <formula1>$BP$31:$BS$31</formula1>
    </dataValidation>
    <dataValidation type="list" allowBlank="1" showInputMessage="1" showErrorMessage="1" sqref="W37:AH37 W43:AH43" xr:uid="{00000000-0002-0000-0300-00001E000000}">
      <formula1>$BP$30:$BW$30</formula1>
    </dataValidation>
    <dataValidation type="list" allowBlank="1" showInputMessage="1" showErrorMessage="1" sqref="K66:AH66" xr:uid="{00000000-0002-0000-0300-00001F000000}">
      <formula1>$BP$26:$CE$26</formula1>
    </dataValidation>
    <dataValidation type="list" allowBlank="1" showInputMessage="1" showErrorMessage="1" sqref="W20:AH21" xr:uid="{00000000-0002-0000-0300-000020000000}">
      <formula1>$BP$38:$CA$38</formula1>
    </dataValidation>
    <dataValidation type="list" allowBlank="1" showInputMessage="1" showErrorMessage="1" sqref="AN1:AO2" xr:uid="{00000000-0002-0000-0300-000021000000}">
      <formula1>$BC$1:$BD$1</formula1>
    </dataValidation>
    <dataValidation type="list" allowBlank="1" showInputMessage="1" showErrorMessage="1" sqref="R1:S1" xr:uid="{00000000-0002-0000-0300-000022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4"/>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65" width="9" style="11"/>
    <col min="66" max="95" width="9" style="88"/>
    <col min="96" max="16384" width="9" style="11"/>
  </cols>
  <sheetData>
    <row r="1" spans="1:65" ht="17.25" customHeight="1" x14ac:dyDescent="0.15">
      <c r="A1" s="69" t="s">
        <v>230</v>
      </c>
      <c r="B1" s="194"/>
      <c r="C1" s="194"/>
      <c r="E1" s="338" t="s">
        <v>945</v>
      </c>
      <c r="F1" s="361"/>
      <c r="K1" s="40" t="s">
        <v>231</v>
      </c>
      <c r="L1" s="40" t="s">
        <v>232</v>
      </c>
      <c r="M1" s="40" t="s">
        <v>525</v>
      </c>
      <c r="R1" s="40" t="s">
        <v>10</v>
      </c>
      <c r="S1" s="40"/>
      <c r="T1" s="40"/>
      <c r="U1" s="40">
        <v>1</v>
      </c>
      <c r="V1" s="40">
        <v>2</v>
      </c>
      <c r="W1" s="40">
        <v>3</v>
      </c>
      <c r="X1" s="40">
        <v>4</v>
      </c>
      <c r="Y1" s="40">
        <v>5</v>
      </c>
      <c r="Z1" s="40">
        <v>6</v>
      </c>
      <c r="AA1" s="40">
        <v>7</v>
      </c>
      <c r="AB1" s="40">
        <v>8</v>
      </c>
      <c r="AC1" s="40">
        <v>9</v>
      </c>
      <c r="AD1" s="40">
        <v>10</v>
      </c>
      <c r="AE1" s="40">
        <v>11</v>
      </c>
      <c r="AF1" s="40">
        <v>12</v>
      </c>
      <c r="AG1" s="40"/>
      <c r="AH1" s="40"/>
      <c r="AI1" s="40"/>
      <c r="AJ1" s="40"/>
      <c r="AK1" s="40"/>
      <c r="AL1" s="40"/>
      <c r="AM1" s="40"/>
      <c r="AN1" s="40"/>
      <c r="AO1" s="40"/>
      <c r="AP1" s="40"/>
      <c r="AQ1" s="40"/>
      <c r="AR1" s="40"/>
      <c r="AS1" s="40" t="s">
        <v>541</v>
      </c>
      <c r="BB1" s="88"/>
      <c r="BC1" s="88"/>
      <c r="BD1" s="88"/>
      <c r="BE1" s="88"/>
      <c r="BF1" s="88"/>
      <c r="BG1" s="88"/>
      <c r="BH1" s="88"/>
      <c r="BI1" s="88"/>
      <c r="BJ1" s="88"/>
      <c r="BK1" s="88"/>
      <c r="BL1" s="88"/>
      <c r="BM1" s="88"/>
    </row>
    <row r="2" spans="1:65" ht="20.25" customHeight="1" x14ac:dyDescent="0.15">
      <c r="A2" s="194"/>
      <c r="B2" s="194"/>
      <c r="C2" s="132" t="s">
        <v>233</v>
      </c>
      <c r="D2" s="133">
        <v>1</v>
      </c>
      <c r="E2" s="134" t="s">
        <v>526</v>
      </c>
      <c r="F2" s="361"/>
      <c r="K2" s="11" t="s">
        <v>542</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c r="BB2" s="88"/>
      <c r="BC2" s="88"/>
      <c r="BD2" s="88"/>
      <c r="BE2" s="88"/>
      <c r="BF2" s="88"/>
      <c r="BG2" s="88"/>
      <c r="BH2" s="88"/>
      <c r="BI2" s="88"/>
      <c r="BJ2" s="88"/>
      <c r="BK2" s="88"/>
      <c r="BL2" s="88"/>
      <c r="BM2" s="88"/>
    </row>
    <row r="3" spans="1:65" ht="13.5" customHeight="1" x14ac:dyDescent="0.15">
      <c r="A3" s="194"/>
      <c r="B3" s="337" t="str">
        <f>IF(OR(仕様書作成!N6&lt;&gt;"",仕様書作成!R6&lt;&gt;""),発注情報!F3,"")</f>
        <v/>
      </c>
      <c r="C3" s="11" t="s">
        <v>600</v>
      </c>
      <c r="F3" s="11" t="s">
        <v>772</v>
      </c>
      <c r="G3" s="11" t="str">
        <f>IF(COUNTIF(O3,"*SY51*"),$H$3,IF(COUNTIF(O3,"*SY52*"),$H$4,IF(COUNTIF(O3,"*SY53*"),$H$5,IF(COUNTIF(O3,"*SY54*"),$H$6,IF(COUNTIF(O3,"*SY55*"),$H$7,IF(COUNTIF(O3,"*78*"),$H$12,IF(COUNTIF(O3,"*79*"),$H$13,"")))))))</f>
        <v/>
      </c>
      <c r="H3" s="11" t="s">
        <v>696</v>
      </c>
      <c r="J3" s="11">
        <v>1</v>
      </c>
      <c r="K3" s="11" t="str">
        <f t="shared" ref="K3:K26" si="0">IF(G3="",P3,G3)</f>
        <v/>
      </c>
      <c r="L3" s="11" t="str">
        <f>O3</f>
        <v/>
      </c>
      <c r="M3" s="11" t="str">
        <f t="shared" ref="M3:M14" si="1">IF(L3="","",COUNTIF($O$3:$O$26,$L3))</f>
        <v/>
      </c>
      <c r="O3" s="11" t="str">
        <f>仕様書作成!K8</f>
        <v/>
      </c>
      <c r="P3" s="11" t="str">
        <f>IF(COUNTIF(O3,"*同時*"),$H$14,IF(COUNTIF(O3,"*型式*"),$H$14,IF(COUNTIF(O3,"*26*"),$H$11,IF(COUNTIF(O3,"*SY5A*"),$H$8,IF(COUNTIF(O3,"*SY5B*"),$H$9,IF(COUNTIF(O3,"*SY5C*"),$H$10,""))))))</f>
        <v/>
      </c>
      <c r="U3" s="11" t="str">
        <f t="shared" ref="U3:AF18" si="2">IF($L3="","",IF($L3=U$2,"O",""))</f>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BB3" s="88"/>
      <c r="BC3" s="88"/>
      <c r="BD3" s="88"/>
      <c r="BE3" s="88"/>
      <c r="BF3" s="88"/>
      <c r="BG3" s="88"/>
      <c r="BH3" s="88"/>
      <c r="BI3" s="88"/>
      <c r="BJ3" s="88"/>
      <c r="BK3" s="88"/>
      <c r="BL3" s="88"/>
      <c r="BM3" s="88"/>
    </row>
    <row r="4" spans="1:65" ht="18" customHeight="1" x14ac:dyDescent="0.15">
      <c r="A4" s="135"/>
      <c r="B4" s="136" t="s">
        <v>234</v>
      </c>
      <c r="C4" s="136" t="s">
        <v>235</v>
      </c>
      <c r="D4" s="135" t="s">
        <v>525</v>
      </c>
      <c r="E4" s="135" t="s">
        <v>236</v>
      </c>
      <c r="G4" s="11" t="str">
        <f t="shared" ref="G4:G26" si="3">IF(COUNTIF(O4,"*SY51*"),$H$3,IF(COUNTIF(O4,"*SY52*"),$H$4,IF(COUNTIF(O4,"*SY53*"),$H$5,IF(COUNTIF(O4,"*SY54*"),$H$6,IF(COUNTIF(O4,"*SY55*"),$H$7,IF(COUNTIF(O4,"*78*"),$H$12,IF(COUNTIF(O4,"*79*"),$H$13,"")))))))</f>
        <v/>
      </c>
      <c r="H4" s="11" t="s">
        <v>697</v>
      </c>
      <c r="J4" s="11">
        <v>2</v>
      </c>
      <c r="K4" s="11" t="str">
        <f t="shared" si="0"/>
        <v/>
      </c>
      <c r="L4" s="11" t="str">
        <f>IF(O4=O3,"",O4)</f>
        <v/>
      </c>
      <c r="M4" s="11" t="str">
        <f t="shared" si="1"/>
        <v/>
      </c>
      <c r="O4" s="11" t="str">
        <f>仕様書作成!L8</f>
        <v/>
      </c>
      <c r="P4" s="11" t="str">
        <f t="shared" ref="P4:P26" si="4">IF(COUNTIF(O4,"*同時*"),$H$14,IF(COUNTIF(O4,"*型式*"),$H$14,IF(COUNTIF(O4,"*26*"),$H$11,IF(COUNTIF(O4,"*SY5A*"),$H$8,IF(COUNTIF(O4,"*SY5B*"),$H$9,IF(COUNTIF(O4,"*SY5C*"),$H$10,""))))))</f>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BB4" s="88"/>
      <c r="BC4" s="88"/>
      <c r="BD4" s="88"/>
      <c r="BE4" s="88"/>
      <c r="BF4" s="88"/>
      <c r="BG4" s="88"/>
      <c r="BH4" s="88"/>
      <c r="BI4" s="88"/>
      <c r="BJ4" s="88"/>
      <c r="BK4" s="88"/>
      <c r="BL4" s="88"/>
      <c r="BM4" s="88"/>
    </row>
    <row r="5" spans="1:65" ht="18" customHeight="1" x14ac:dyDescent="0.15">
      <c r="A5" s="137">
        <v>1</v>
      </c>
      <c r="B5" s="138" t="str">
        <f>IF(ISERROR(K149)=TRUE,"",IF(K149=$K$141,"",K149))</f>
        <v>マニホールドベース</v>
      </c>
      <c r="C5" s="139" t="str">
        <f>IF(ISERROR(L149)=TRUE,"",IF(B5="","",L149))</f>
        <v>必須項目に入力漏れがあります</v>
      </c>
      <c r="D5" s="139">
        <f>IF(ISERROR(M149)=TRUE,"",IF(C5="","",M149))</f>
        <v>1</v>
      </c>
      <c r="E5" s="140">
        <f t="shared" ref="E5:E40" si="5">IF(D5="","",D5*$D$2)</f>
        <v>1</v>
      </c>
      <c r="G5" s="11" t="str">
        <f t="shared" si="3"/>
        <v/>
      </c>
      <c r="H5" s="11" t="s">
        <v>698</v>
      </c>
      <c r="J5" s="11">
        <v>3</v>
      </c>
      <c r="K5" s="11" t="str">
        <f t="shared" si="0"/>
        <v/>
      </c>
      <c r="L5" s="11" t="str">
        <f>IF(COUNTIF($O$3:O4,O5)&gt;=1,"",O5)</f>
        <v/>
      </c>
      <c r="M5" s="11" t="str">
        <f t="shared" si="1"/>
        <v/>
      </c>
      <c r="O5" s="11" t="str">
        <f>仕様書作成!M8</f>
        <v/>
      </c>
      <c r="P5" s="11" t="str">
        <f t="shared" si="4"/>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BB5" s="88"/>
      <c r="BC5" s="88"/>
      <c r="BD5" s="88"/>
      <c r="BE5" s="88"/>
      <c r="BF5" s="88"/>
      <c r="BG5" s="88"/>
      <c r="BH5" s="88"/>
      <c r="BI5" s="88"/>
      <c r="BJ5" s="88"/>
      <c r="BK5" s="88"/>
      <c r="BL5" s="88"/>
      <c r="BM5" s="88"/>
    </row>
    <row r="6" spans="1:65" ht="18" customHeight="1" x14ac:dyDescent="0.15">
      <c r="A6" s="137">
        <v>2</v>
      </c>
      <c r="B6" s="138" t="str">
        <f>IF(ISERROR(K150)=TRUE,"",IF(K150=$K$144,"",K150))</f>
        <v/>
      </c>
      <c r="C6" s="139" t="str">
        <f t="shared" ref="C6:C40" si="6">IF(ISERROR(L150)=TRUE,"",IF(B6="","","*"&amp;L150))</f>
        <v/>
      </c>
      <c r="D6" s="139" t="str">
        <f t="shared" ref="D6:D40" si="7">IF(ISERROR(M150)=TRUE,"",IF(C6="","",M150))</f>
        <v/>
      </c>
      <c r="E6" s="140" t="str">
        <f t="shared" si="5"/>
        <v/>
      </c>
      <c r="G6" s="11" t="str">
        <f t="shared" si="3"/>
        <v/>
      </c>
      <c r="H6" s="11" t="s">
        <v>699</v>
      </c>
      <c r="J6" s="11">
        <v>4</v>
      </c>
      <c r="K6" s="11" t="str">
        <f t="shared" si="0"/>
        <v/>
      </c>
      <c r="L6" s="11" t="str">
        <f>IF(COUNTIF($O$3:O5,O6)&gt;=1,"",O6)</f>
        <v/>
      </c>
      <c r="M6" s="11" t="str">
        <f t="shared" si="1"/>
        <v/>
      </c>
      <c r="O6" s="11" t="str">
        <f>仕様書作成!N8</f>
        <v/>
      </c>
      <c r="P6" s="11" t="str">
        <f t="shared" si="4"/>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BB6" s="88"/>
      <c r="BC6" s="88"/>
      <c r="BD6" s="88"/>
      <c r="BE6" s="88"/>
      <c r="BF6" s="88"/>
      <c r="BG6" s="88"/>
      <c r="BH6" s="88"/>
      <c r="BI6" s="88"/>
      <c r="BJ6" s="88"/>
      <c r="BK6" s="88"/>
      <c r="BL6" s="88"/>
      <c r="BM6" s="88"/>
    </row>
    <row r="7" spans="1:65" ht="18" customHeight="1" x14ac:dyDescent="0.15">
      <c r="A7" s="137">
        <v>3</v>
      </c>
      <c r="B7" s="138" t="str">
        <f t="shared" ref="B7:B40" si="8">IF(ISERROR(K151)=TRUE,"",IF(K151=$K$144,"",K151))</f>
        <v/>
      </c>
      <c r="C7" s="139" t="str">
        <f t="shared" si="6"/>
        <v/>
      </c>
      <c r="D7" s="139" t="str">
        <f t="shared" si="7"/>
        <v/>
      </c>
      <c r="E7" s="140" t="str">
        <f t="shared" si="5"/>
        <v/>
      </c>
      <c r="G7" s="11" t="str">
        <f t="shared" si="3"/>
        <v/>
      </c>
      <c r="H7" s="11" t="s">
        <v>700</v>
      </c>
      <c r="J7" s="11">
        <v>5</v>
      </c>
      <c r="K7" s="11" t="str">
        <f t="shared" si="0"/>
        <v/>
      </c>
      <c r="L7" s="11" t="str">
        <f>IF(COUNTIF($O$3:O6,O7)&gt;=1,"",O7)</f>
        <v/>
      </c>
      <c r="M7" s="11" t="str">
        <f t="shared" si="1"/>
        <v/>
      </c>
      <c r="O7" s="11" t="str">
        <f>仕様書作成!O8</f>
        <v/>
      </c>
      <c r="P7" s="11" t="str">
        <f t="shared" si="4"/>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BB7" s="88"/>
      <c r="BC7" s="88"/>
      <c r="BD7" s="88"/>
      <c r="BE7" s="88"/>
      <c r="BF7" s="88"/>
      <c r="BG7" s="88"/>
      <c r="BH7" s="88"/>
      <c r="BI7" s="88"/>
      <c r="BJ7" s="88"/>
      <c r="BK7" s="88"/>
      <c r="BL7" s="88"/>
      <c r="BM7" s="88"/>
    </row>
    <row r="8" spans="1:65" ht="18" customHeight="1" x14ac:dyDescent="0.15">
      <c r="A8" s="137">
        <v>4</v>
      </c>
      <c r="B8" s="138" t="str">
        <f t="shared" si="8"/>
        <v/>
      </c>
      <c r="C8" s="139" t="str">
        <f t="shared" si="6"/>
        <v/>
      </c>
      <c r="D8" s="139" t="str">
        <f t="shared" si="7"/>
        <v/>
      </c>
      <c r="E8" s="140" t="str">
        <f t="shared" si="5"/>
        <v/>
      </c>
      <c r="G8" s="11" t="str">
        <f t="shared" si="3"/>
        <v/>
      </c>
      <c r="H8" s="11" t="s">
        <v>701</v>
      </c>
      <c r="J8" s="11">
        <v>6</v>
      </c>
      <c r="K8" s="11" t="str">
        <f t="shared" si="0"/>
        <v/>
      </c>
      <c r="L8" s="11" t="str">
        <f>IF(COUNTIF($O$3:O7,O8)&gt;=1,"",O8)</f>
        <v/>
      </c>
      <c r="M8" s="11" t="str">
        <f t="shared" si="1"/>
        <v/>
      </c>
      <c r="O8" s="11" t="str">
        <f>仕様書作成!P8</f>
        <v/>
      </c>
      <c r="P8" s="11" t="str">
        <f t="shared" si="4"/>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BB8" s="88"/>
      <c r="BC8" s="88"/>
      <c r="BD8" s="88"/>
      <c r="BE8" s="88"/>
      <c r="BF8" s="88"/>
      <c r="BG8" s="88"/>
      <c r="BH8" s="88"/>
      <c r="BI8" s="88"/>
      <c r="BJ8" s="88"/>
      <c r="BK8" s="88"/>
      <c r="BL8" s="88"/>
      <c r="BM8" s="88"/>
    </row>
    <row r="9" spans="1:65" ht="18" customHeight="1" x14ac:dyDescent="0.15">
      <c r="A9" s="137">
        <v>5</v>
      </c>
      <c r="B9" s="138" t="str">
        <f t="shared" si="8"/>
        <v/>
      </c>
      <c r="C9" s="139" t="str">
        <f t="shared" si="6"/>
        <v/>
      </c>
      <c r="D9" s="139" t="str">
        <f t="shared" si="7"/>
        <v/>
      </c>
      <c r="E9" s="140" t="str">
        <f t="shared" si="5"/>
        <v/>
      </c>
      <c r="G9" s="11" t="str">
        <f t="shared" si="3"/>
        <v/>
      </c>
      <c r="H9" s="11" t="s">
        <v>702</v>
      </c>
      <c r="J9" s="11">
        <v>7</v>
      </c>
      <c r="K9" s="11" t="str">
        <f t="shared" si="0"/>
        <v/>
      </c>
      <c r="L9" s="11" t="str">
        <f>IF(COUNTIF($O$3:O8,O9)&gt;=1,"",O9)</f>
        <v/>
      </c>
      <c r="M9" s="11" t="str">
        <f t="shared" si="1"/>
        <v/>
      </c>
      <c r="O9" s="11" t="str">
        <f>仕様書作成!Q8</f>
        <v/>
      </c>
      <c r="P9" s="11" t="str">
        <f t="shared" si="4"/>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BB9" s="88"/>
      <c r="BC9" s="88"/>
      <c r="BD9" s="88"/>
      <c r="BE9" s="88"/>
      <c r="BF9" s="88"/>
      <c r="BG9" s="88"/>
      <c r="BH9" s="88"/>
      <c r="BI9" s="88"/>
      <c r="BJ9" s="88"/>
      <c r="BK9" s="88"/>
      <c r="BL9" s="88"/>
      <c r="BM9" s="88"/>
    </row>
    <row r="10" spans="1:65" ht="18" customHeight="1" x14ac:dyDescent="0.15">
      <c r="A10" s="137">
        <v>6</v>
      </c>
      <c r="B10" s="138" t="str">
        <f t="shared" si="8"/>
        <v/>
      </c>
      <c r="C10" s="139" t="str">
        <f t="shared" si="6"/>
        <v/>
      </c>
      <c r="D10" s="139" t="str">
        <f t="shared" si="7"/>
        <v/>
      </c>
      <c r="E10" s="140" t="str">
        <f t="shared" si="5"/>
        <v/>
      </c>
      <c r="G10" s="11" t="str">
        <f t="shared" si="3"/>
        <v/>
      </c>
      <c r="H10" s="11" t="s">
        <v>703</v>
      </c>
      <c r="J10" s="11">
        <v>8</v>
      </c>
      <c r="K10" s="11" t="str">
        <f t="shared" si="0"/>
        <v/>
      </c>
      <c r="L10" s="11" t="str">
        <f>IF(COUNTIF($O$3:O9,O10)&gt;=1,"",O10)</f>
        <v/>
      </c>
      <c r="M10" s="11" t="str">
        <f t="shared" si="1"/>
        <v/>
      </c>
      <c r="O10" s="11" t="str">
        <f>仕様書作成!R8</f>
        <v/>
      </c>
      <c r="P10" s="11" t="str">
        <f t="shared" si="4"/>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BB10" s="88"/>
      <c r="BC10" s="88"/>
      <c r="BD10" s="88"/>
      <c r="BE10" s="88"/>
      <c r="BF10" s="88"/>
      <c r="BG10" s="88"/>
      <c r="BH10" s="88"/>
      <c r="BI10" s="88"/>
      <c r="BJ10" s="88"/>
      <c r="BK10" s="88"/>
      <c r="BL10" s="88"/>
      <c r="BM10" s="88"/>
    </row>
    <row r="11" spans="1:65" ht="18" customHeight="1" x14ac:dyDescent="0.15">
      <c r="A11" s="137">
        <v>7</v>
      </c>
      <c r="B11" s="138" t="str">
        <f t="shared" si="8"/>
        <v/>
      </c>
      <c r="C11" s="139" t="str">
        <f t="shared" si="6"/>
        <v/>
      </c>
      <c r="D11" s="139" t="str">
        <f t="shared" si="7"/>
        <v/>
      </c>
      <c r="E11" s="140" t="str">
        <f t="shared" si="5"/>
        <v/>
      </c>
      <c r="G11" s="11" t="str">
        <f t="shared" si="3"/>
        <v/>
      </c>
      <c r="H11" s="11" t="s">
        <v>662</v>
      </c>
      <c r="J11" s="11">
        <v>9</v>
      </c>
      <c r="K11" s="11" t="str">
        <f t="shared" si="0"/>
        <v/>
      </c>
      <c r="L11" s="11" t="str">
        <f>IF(COUNTIF($O$3:O10,O11)&gt;=1,"",O11)</f>
        <v/>
      </c>
      <c r="M11" s="11" t="str">
        <f t="shared" si="1"/>
        <v/>
      </c>
      <c r="O11" s="11" t="str">
        <f>仕様書作成!S8</f>
        <v/>
      </c>
      <c r="P11" s="11" t="str">
        <f t="shared" si="4"/>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BB11" s="88"/>
      <c r="BC11" s="88"/>
      <c r="BD11" s="88"/>
      <c r="BE11" s="88"/>
      <c r="BF11" s="88"/>
      <c r="BG11" s="88"/>
      <c r="BH11" s="88"/>
      <c r="BI11" s="88"/>
      <c r="BJ11" s="88"/>
      <c r="BK11" s="88"/>
      <c r="BL11" s="88"/>
      <c r="BM11" s="88"/>
    </row>
    <row r="12" spans="1:65" ht="18" customHeight="1" x14ac:dyDescent="0.15">
      <c r="A12" s="137">
        <v>8</v>
      </c>
      <c r="B12" s="138" t="str">
        <f t="shared" si="8"/>
        <v/>
      </c>
      <c r="C12" s="139" t="str">
        <f t="shared" si="6"/>
        <v/>
      </c>
      <c r="D12" s="139" t="str">
        <f t="shared" si="7"/>
        <v/>
      </c>
      <c r="E12" s="140" t="str">
        <f t="shared" si="5"/>
        <v/>
      </c>
      <c r="G12" s="11" t="str">
        <f t="shared" si="3"/>
        <v/>
      </c>
      <c r="H12" s="11" t="s">
        <v>704</v>
      </c>
      <c r="J12" s="11">
        <v>10</v>
      </c>
      <c r="K12" s="11" t="str">
        <f t="shared" si="0"/>
        <v/>
      </c>
      <c r="L12" s="11" t="str">
        <f>IF(COUNTIF($O$3:O11,O12)&gt;=1,"",O12)</f>
        <v/>
      </c>
      <c r="M12" s="11" t="str">
        <f t="shared" si="1"/>
        <v/>
      </c>
      <c r="O12" s="11" t="str">
        <f>仕様書作成!T8</f>
        <v/>
      </c>
      <c r="P12" s="11" t="str">
        <f t="shared" si="4"/>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BB12" s="88"/>
      <c r="BC12" s="88"/>
      <c r="BD12" s="88"/>
      <c r="BE12" s="88"/>
      <c r="BF12" s="88"/>
      <c r="BG12" s="88"/>
      <c r="BH12" s="88"/>
      <c r="BI12" s="88"/>
      <c r="BJ12" s="88"/>
      <c r="BK12" s="88"/>
      <c r="BL12" s="88"/>
      <c r="BM12" s="88"/>
    </row>
    <row r="13" spans="1:65" ht="18" customHeight="1" x14ac:dyDescent="0.15">
      <c r="A13" s="137">
        <v>9</v>
      </c>
      <c r="B13" s="138" t="str">
        <f t="shared" si="8"/>
        <v/>
      </c>
      <c r="C13" s="139" t="str">
        <f t="shared" si="6"/>
        <v/>
      </c>
      <c r="D13" s="139" t="str">
        <f t="shared" si="7"/>
        <v/>
      </c>
      <c r="E13" s="140" t="str">
        <f t="shared" si="5"/>
        <v/>
      </c>
      <c r="G13" s="11" t="str">
        <f t="shared" si="3"/>
        <v/>
      </c>
      <c r="H13" s="11" t="s">
        <v>705</v>
      </c>
      <c r="J13" s="11">
        <v>11</v>
      </c>
      <c r="K13" s="11" t="str">
        <f t="shared" si="0"/>
        <v/>
      </c>
      <c r="L13" s="11" t="str">
        <f>IF(COUNTIF($O$3:O12,O13)&gt;=1,"",O13)</f>
        <v/>
      </c>
      <c r="M13" s="11" t="str">
        <f t="shared" si="1"/>
        <v/>
      </c>
      <c r="O13" s="11" t="str">
        <f>仕様書作成!U8</f>
        <v/>
      </c>
      <c r="P13" s="11" t="str">
        <f t="shared" si="4"/>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BB13" s="88"/>
      <c r="BC13" s="88"/>
      <c r="BD13" s="88"/>
      <c r="BE13" s="88"/>
      <c r="BF13" s="88"/>
      <c r="BG13" s="88"/>
      <c r="BH13" s="88"/>
      <c r="BI13" s="88"/>
      <c r="BJ13" s="88"/>
      <c r="BK13" s="88"/>
      <c r="BL13" s="88"/>
      <c r="BM13" s="88"/>
    </row>
    <row r="14" spans="1:65" ht="18" customHeight="1" x14ac:dyDescent="0.15">
      <c r="A14" s="137">
        <v>10</v>
      </c>
      <c r="B14" s="138" t="str">
        <f t="shared" si="8"/>
        <v/>
      </c>
      <c r="C14" s="139" t="str">
        <f t="shared" si="6"/>
        <v/>
      </c>
      <c r="D14" s="139" t="str">
        <f t="shared" si="7"/>
        <v/>
      </c>
      <c r="E14" s="140" t="str">
        <f t="shared" si="5"/>
        <v/>
      </c>
      <c r="G14" s="11" t="str">
        <f t="shared" si="3"/>
        <v/>
      </c>
      <c r="H14" s="11" t="s">
        <v>706</v>
      </c>
      <c r="J14" s="11">
        <v>12</v>
      </c>
      <c r="K14" s="11" t="str">
        <f t="shared" si="0"/>
        <v/>
      </c>
      <c r="L14" s="11" t="str">
        <f>IF(COUNTIF($O$3:O13,O14)&gt;=1,"",O14)</f>
        <v/>
      </c>
      <c r="M14" s="11" t="str">
        <f t="shared" si="1"/>
        <v/>
      </c>
      <c r="O14" s="11" t="str">
        <f>仕様書作成!V8</f>
        <v/>
      </c>
      <c r="P14" s="11" t="str">
        <f t="shared" si="4"/>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BB14" s="88"/>
      <c r="BC14" s="88"/>
      <c r="BD14" s="88"/>
      <c r="BE14" s="88"/>
      <c r="BF14" s="88"/>
      <c r="BG14" s="88"/>
      <c r="BH14" s="88"/>
      <c r="BI14" s="88"/>
      <c r="BJ14" s="88"/>
      <c r="BK14" s="88"/>
      <c r="BL14" s="88"/>
      <c r="BM14" s="88"/>
    </row>
    <row r="15" spans="1:65" ht="18" customHeight="1" x14ac:dyDescent="0.15">
      <c r="A15" s="137">
        <v>11</v>
      </c>
      <c r="B15" s="138" t="str">
        <f t="shared" si="8"/>
        <v/>
      </c>
      <c r="C15" s="139" t="str">
        <f t="shared" si="6"/>
        <v/>
      </c>
      <c r="D15" s="139" t="str">
        <f t="shared" si="7"/>
        <v/>
      </c>
      <c r="E15" s="140" t="str">
        <f t="shared" si="5"/>
        <v/>
      </c>
      <c r="G15" s="11" t="str">
        <f t="shared" si="3"/>
        <v/>
      </c>
      <c r="J15" s="11">
        <v>13</v>
      </c>
      <c r="K15" s="11" t="str">
        <f t="shared" si="0"/>
        <v/>
      </c>
      <c r="P15" s="11" t="str">
        <f t="shared" si="4"/>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BB15" s="88"/>
      <c r="BC15" s="88"/>
      <c r="BD15" s="88"/>
      <c r="BE15" s="88"/>
      <c r="BF15" s="88"/>
      <c r="BG15" s="88"/>
      <c r="BH15" s="88"/>
      <c r="BI15" s="88"/>
      <c r="BJ15" s="88"/>
      <c r="BK15" s="88"/>
      <c r="BL15" s="88"/>
      <c r="BM15" s="88"/>
    </row>
    <row r="16" spans="1:65" ht="18" customHeight="1" x14ac:dyDescent="0.15">
      <c r="A16" s="137">
        <v>12</v>
      </c>
      <c r="B16" s="138" t="str">
        <f t="shared" si="8"/>
        <v/>
      </c>
      <c r="C16" s="139" t="str">
        <f t="shared" si="6"/>
        <v/>
      </c>
      <c r="D16" s="139" t="str">
        <f t="shared" si="7"/>
        <v/>
      </c>
      <c r="E16" s="140" t="str">
        <f t="shared" si="5"/>
        <v/>
      </c>
      <c r="G16" s="11" t="str">
        <f t="shared" si="3"/>
        <v/>
      </c>
      <c r="J16" s="11">
        <v>14</v>
      </c>
      <c r="K16" s="11" t="str">
        <f t="shared" si="0"/>
        <v/>
      </c>
      <c r="P16" s="11" t="str">
        <f t="shared" si="4"/>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BB16" s="88"/>
      <c r="BC16" s="88"/>
      <c r="BD16" s="88"/>
      <c r="BE16" s="88"/>
      <c r="BF16" s="88"/>
      <c r="BG16" s="88"/>
      <c r="BH16" s="88"/>
      <c r="BI16" s="88"/>
      <c r="BJ16" s="88"/>
      <c r="BK16" s="88"/>
      <c r="BL16" s="88"/>
      <c r="BM16" s="88"/>
    </row>
    <row r="17" spans="1:65" ht="18" customHeight="1" x14ac:dyDescent="0.15">
      <c r="A17" s="137">
        <v>13</v>
      </c>
      <c r="B17" s="138" t="str">
        <f t="shared" si="8"/>
        <v/>
      </c>
      <c r="C17" s="139" t="str">
        <f t="shared" si="6"/>
        <v/>
      </c>
      <c r="D17" s="139" t="str">
        <f t="shared" si="7"/>
        <v/>
      </c>
      <c r="E17" s="140" t="str">
        <f t="shared" si="5"/>
        <v/>
      </c>
      <c r="G17" s="11" t="str">
        <f t="shared" si="3"/>
        <v/>
      </c>
      <c r="J17" s="11">
        <v>15</v>
      </c>
      <c r="K17" s="11" t="str">
        <f t="shared" si="0"/>
        <v/>
      </c>
      <c r="P17" s="11" t="str">
        <f t="shared" si="4"/>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BB17" s="88"/>
      <c r="BC17" s="88"/>
      <c r="BD17" s="88"/>
      <c r="BE17" s="88"/>
      <c r="BF17" s="88"/>
      <c r="BG17" s="88"/>
      <c r="BH17" s="88"/>
      <c r="BI17" s="88"/>
      <c r="BJ17" s="88"/>
      <c r="BK17" s="88"/>
      <c r="BL17" s="88"/>
      <c r="BM17" s="88"/>
    </row>
    <row r="18" spans="1:65" ht="18" customHeight="1" x14ac:dyDescent="0.15">
      <c r="A18" s="137">
        <v>14</v>
      </c>
      <c r="B18" s="138" t="str">
        <f t="shared" si="8"/>
        <v/>
      </c>
      <c r="C18" s="139" t="str">
        <f t="shared" si="6"/>
        <v/>
      </c>
      <c r="D18" s="139" t="str">
        <f t="shared" si="7"/>
        <v/>
      </c>
      <c r="E18" s="140" t="str">
        <f t="shared" si="5"/>
        <v/>
      </c>
      <c r="G18" s="11" t="str">
        <f t="shared" si="3"/>
        <v/>
      </c>
      <c r="J18" s="11">
        <v>16</v>
      </c>
      <c r="K18" s="11" t="str">
        <f t="shared" si="0"/>
        <v/>
      </c>
      <c r="O18" s="307"/>
      <c r="P18" s="11" t="str">
        <f t="shared" si="4"/>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BB18" s="88"/>
      <c r="BC18" s="88"/>
      <c r="BD18" s="88"/>
      <c r="BE18" s="88"/>
      <c r="BF18" s="88"/>
      <c r="BG18" s="88"/>
      <c r="BH18" s="88"/>
      <c r="BI18" s="88"/>
      <c r="BJ18" s="88"/>
      <c r="BK18" s="88"/>
      <c r="BL18" s="88"/>
      <c r="BM18" s="88"/>
    </row>
    <row r="19" spans="1:65" ht="18" customHeight="1" x14ac:dyDescent="0.15">
      <c r="A19" s="137">
        <v>15</v>
      </c>
      <c r="B19" s="138" t="str">
        <f t="shared" si="8"/>
        <v/>
      </c>
      <c r="C19" s="139" t="str">
        <f t="shared" si="6"/>
        <v/>
      </c>
      <c r="D19" s="139" t="str">
        <f t="shared" si="7"/>
        <v/>
      </c>
      <c r="E19" s="140" t="str">
        <f t="shared" si="5"/>
        <v/>
      </c>
      <c r="G19" s="11" t="str">
        <f t="shared" si="3"/>
        <v/>
      </c>
      <c r="J19" s="11">
        <v>17</v>
      </c>
      <c r="K19" s="11" t="str">
        <f t="shared" si="0"/>
        <v/>
      </c>
      <c r="O19" s="307"/>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c r="BB19" s="88"/>
      <c r="BC19" s="88"/>
      <c r="BD19" s="88"/>
      <c r="BE19" s="88"/>
      <c r="BF19" s="88"/>
      <c r="BG19" s="88"/>
      <c r="BH19" s="88"/>
      <c r="BI19" s="88"/>
      <c r="BJ19" s="88"/>
      <c r="BK19" s="88"/>
      <c r="BL19" s="88"/>
      <c r="BM19" s="88"/>
    </row>
    <row r="20" spans="1:65" ht="18" customHeight="1" x14ac:dyDescent="0.15">
      <c r="A20" s="137">
        <v>16</v>
      </c>
      <c r="B20" s="138" t="str">
        <f t="shared" si="8"/>
        <v/>
      </c>
      <c r="C20" s="139" t="str">
        <f t="shared" si="6"/>
        <v/>
      </c>
      <c r="D20" s="139" t="str">
        <f t="shared" si="7"/>
        <v/>
      </c>
      <c r="E20" s="140" t="str">
        <f t="shared" si="5"/>
        <v/>
      </c>
      <c r="G20" s="11" t="str">
        <f t="shared" si="3"/>
        <v/>
      </c>
      <c r="J20" s="11">
        <v>18</v>
      </c>
      <c r="K20" s="11" t="str">
        <f t="shared" si="0"/>
        <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c r="BB20" s="88"/>
      <c r="BC20" s="88"/>
      <c r="BD20" s="88"/>
      <c r="BE20" s="88"/>
      <c r="BF20" s="88"/>
      <c r="BG20" s="88"/>
      <c r="BH20" s="88"/>
      <c r="BI20" s="88"/>
      <c r="BJ20" s="88"/>
      <c r="BK20" s="88"/>
      <c r="BL20" s="88"/>
      <c r="BM20" s="88"/>
    </row>
    <row r="21" spans="1:65" ht="18" customHeight="1" x14ac:dyDescent="0.15">
      <c r="A21" s="137">
        <v>17</v>
      </c>
      <c r="B21" s="138" t="str">
        <f t="shared" si="8"/>
        <v/>
      </c>
      <c r="C21" s="139" t="str">
        <f t="shared" si="6"/>
        <v/>
      </c>
      <c r="D21" s="139" t="str">
        <f t="shared" si="7"/>
        <v/>
      </c>
      <c r="E21" s="140" t="str">
        <f t="shared" si="5"/>
        <v/>
      </c>
      <c r="G21" s="11" t="str">
        <f t="shared" si="3"/>
        <v/>
      </c>
      <c r="J21" s="11">
        <v>19</v>
      </c>
      <c r="K21" s="11" t="str">
        <f t="shared" si="0"/>
        <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c r="BB21" s="88"/>
      <c r="BC21" s="88"/>
      <c r="BD21" s="88"/>
      <c r="BE21" s="88"/>
      <c r="BF21" s="88"/>
      <c r="BG21" s="88"/>
      <c r="BH21" s="88"/>
      <c r="BI21" s="88"/>
      <c r="BJ21" s="88"/>
      <c r="BK21" s="88"/>
      <c r="BL21" s="88"/>
      <c r="BM21" s="88"/>
    </row>
    <row r="22" spans="1:65" ht="18" customHeight="1" x14ac:dyDescent="0.15">
      <c r="A22" s="137">
        <v>18</v>
      </c>
      <c r="B22" s="138" t="str">
        <f t="shared" si="8"/>
        <v/>
      </c>
      <c r="C22" s="139" t="str">
        <f t="shared" si="6"/>
        <v/>
      </c>
      <c r="D22" s="139" t="str">
        <f t="shared" si="7"/>
        <v/>
      </c>
      <c r="E22" s="140" t="str">
        <f t="shared" si="5"/>
        <v/>
      </c>
      <c r="G22" s="11" t="str">
        <f t="shared" si="3"/>
        <v/>
      </c>
      <c r="J22" s="11">
        <v>20</v>
      </c>
      <c r="K22" s="11" t="str">
        <f t="shared" si="0"/>
        <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c r="BB22" s="88"/>
      <c r="BC22" s="88"/>
      <c r="BD22" s="88"/>
      <c r="BE22" s="88"/>
      <c r="BF22" s="88"/>
      <c r="BG22" s="88"/>
      <c r="BH22" s="88"/>
      <c r="BI22" s="88"/>
      <c r="BJ22" s="88"/>
      <c r="BK22" s="88"/>
      <c r="BL22" s="88"/>
      <c r="BM22" s="88"/>
    </row>
    <row r="23" spans="1:65" ht="18" customHeight="1" x14ac:dyDescent="0.15">
      <c r="A23" s="137">
        <v>19</v>
      </c>
      <c r="B23" s="138" t="str">
        <f t="shared" si="8"/>
        <v/>
      </c>
      <c r="C23" s="139" t="str">
        <f t="shared" si="6"/>
        <v/>
      </c>
      <c r="D23" s="139" t="str">
        <f t="shared" si="7"/>
        <v/>
      </c>
      <c r="E23" s="140" t="str">
        <f t="shared" si="5"/>
        <v/>
      </c>
      <c r="G23" s="11" t="str">
        <f t="shared" si="3"/>
        <v/>
      </c>
      <c r="J23" s="11">
        <v>21</v>
      </c>
      <c r="K23" s="11" t="str">
        <f t="shared" si="0"/>
        <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c r="BB23" s="88"/>
      <c r="BC23" s="88"/>
      <c r="BD23" s="88"/>
      <c r="BE23" s="88"/>
      <c r="BF23" s="88"/>
      <c r="BG23" s="88"/>
      <c r="BH23" s="88"/>
      <c r="BI23" s="88"/>
      <c r="BJ23" s="88"/>
      <c r="BK23" s="88"/>
      <c r="BL23" s="88"/>
      <c r="BM23" s="88"/>
    </row>
    <row r="24" spans="1:65" ht="18" customHeight="1" x14ac:dyDescent="0.15">
      <c r="A24" s="137">
        <v>20</v>
      </c>
      <c r="B24" s="138" t="str">
        <f t="shared" si="8"/>
        <v/>
      </c>
      <c r="C24" s="139" t="str">
        <f t="shared" si="6"/>
        <v/>
      </c>
      <c r="D24" s="139" t="str">
        <f t="shared" si="7"/>
        <v/>
      </c>
      <c r="E24" s="140" t="str">
        <f t="shared" si="5"/>
        <v/>
      </c>
      <c r="G24" s="11" t="str">
        <f t="shared" si="3"/>
        <v/>
      </c>
      <c r="J24" s="11">
        <v>22</v>
      </c>
      <c r="K24" s="11" t="str">
        <f t="shared" si="0"/>
        <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c r="BB24" s="88"/>
      <c r="BC24" s="88"/>
      <c r="BD24" s="88"/>
      <c r="BE24" s="88"/>
      <c r="BF24" s="88"/>
      <c r="BG24" s="88"/>
      <c r="BH24" s="88"/>
      <c r="BI24" s="88"/>
      <c r="BJ24" s="88"/>
      <c r="BK24" s="88"/>
      <c r="BL24" s="88"/>
      <c r="BM24" s="88"/>
    </row>
    <row r="25" spans="1:65" ht="18" customHeight="1" x14ac:dyDescent="0.15">
      <c r="A25" s="137">
        <v>21</v>
      </c>
      <c r="B25" s="138" t="str">
        <f t="shared" si="8"/>
        <v/>
      </c>
      <c r="C25" s="139" t="str">
        <f t="shared" si="6"/>
        <v/>
      </c>
      <c r="D25" s="139" t="str">
        <f t="shared" si="7"/>
        <v/>
      </c>
      <c r="E25" s="140" t="str">
        <f t="shared" si="5"/>
        <v/>
      </c>
      <c r="G25" s="11" t="str">
        <f t="shared" si="3"/>
        <v/>
      </c>
      <c r="J25" s="11">
        <v>23</v>
      </c>
      <c r="K25" s="11" t="str">
        <f t="shared" si="0"/>
        <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c r="BB25" s="88"/>
      <c r="BC25" s="88"/>
      <c r="BD25" s="88"/>
      <c r="BE25" s="88"/>
      <c r="BF25" s="88"/>
      <c r="BG25" s="88"/>
      <c r="BH25" s="88"/>
      <c r="BI25" s="88"/>
      <c r="BJ25" s="88"/>
      <c r="BK25" s="88"/>
      <c r="BL25" s="88"/>
      <c r="BM25" s="88"/>
    </row>
    <row r="26" spans="1:65" ht="18" customHeight="1" x14ac:dyDescent="0.15">
      <c r="A26" s="137">
        <v>22</v>
      </c>
      <c r="B26" s="138" t="str">
        <f t="shared" si="8"/>
        <v/>
      </c>
      <c r="C26" s="139" t="str">
        <f t="shared" si="6"/>
        <v/>
      </c>
      <c r="D26" s="139" t="str">
        <f t="shared" si="7"/>
        <v/>
      </c>
      <c r="E26" s="140" t="str">
        <f t="shared" si="5"/>
        <v/>
      </c>
      <c r="G26" s="11" t="str">
        <f t="shared" si="3"/>
        <v/>
      </c>
      <c r="J26" s="11">
        <v>24</v>
      </c>
      <c r="K26" s="11" t="str">
        <f t="shared" si="0"/>
        <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c r="BB26" s="88"/>
      <c r="BC26" s="88"/>
      <c r="BD26" s="88"/>
      <c r="BE26" s="88"/>
      <c r="BF26" s="88"/>
      <c r="BG26" s="88"/>
      <c r="BH26" s="88"/>
      <c r="BI26" s="88"/>
      <c r="BJ26" s="88"/>
      <c r="BK26" s="88"/>
      <c r="BL26" s="88"/>
      <c r="BM26" s="88"/>
    </row>
    <row r="27" spans="1:65" ht="18" customHeight="1" x14ac:dyDescent="0.15">
      <c r="A27" s="137">
        <v>23</v>
      </c>
      <c r="B27" s="138" t="str">
        <f t="shared" si="8"/>
        <v/>
      </c>
      <c r="C27" s="139" t="str">
        <f t="shared" si="6"/>
        <v/>
      </c>
      <c r="D27" s="139" t="str">
        <f t="shared" si="7"/>
        <v/>
      </c>
      <c r="E27" s="140" t="str">
        <f t="shared" si="5"/>
        <v/>
      </c>
      <c r="J27" s="378"/>
      <c r="K27" s="11" t="s">
        <v>707</v>
      </c>
      <c r="L27" s="11" t="str">
        <f>仕様書作成!CJ48</f>
        <v>SY50M-38-1A-C4</v>
      </c>
      <c r="M27" s="11" t="str">
        <f>仕様書作成!CM48</f>
        <v/>
      </c>
      <c r="U27" s="11" t="str">
        <f t="shared" ref="U27:AF42" si="10">IF(COUNTIF(U$187:U$192,$L27)=1,"O","")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c r="BB27" s="88"/>
      <c r="BC27" s="88"/>
      <c r="BD27" s="88"/>
      <c r="BE27" s="88"/>
      <c r="BF27" s="88"/>
      <c r="BG27" s="88"/>
      <c r="BH27" s="88"/>
      <c r="BI27" s="88"/>
      <c r="BJ27" s="88"/>
      <c r="BK27" s="88"/>
      <c r="BL27" s="88"/>
      <c r="BM27" s="88"/>
    </row>
    <row r="28" spans="1:65" ht="18" customHeight="1" x14ac:dyDescent="0.15">
      <c r="A28" s="137">
        <v>24</v>
      </c>
      <c r="B28" s="138" t="str">
        <f t="shared" si="8"/>
        <v/>
      </c>
      <c r="C28" s="139" t="str">
        <f t="shared" si="6"/>
        <v/>
      </c>
      <c r="D28" s="139" t="str">
        <f t="shared" si="7"/>
        <v/>
      </c>
      <c r="E28" s="140" t="str">
        <f t="shared" si="5"/>
        <v/>
      </c>
      <c r="J28" s="378"/>
      <c r="K28" s="11" t="s">
        <v>708</v>
      </c>
      <c r="L28" s="11" t="str">
        <f>仕様書作成!CJ49</f>
        <v>SY50M-38-1A-C6</v>
      </c>
      <c r="M28" s="11" t="str">
        <f>仕様書作成!CM49</f>
        <v/>
      </c>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c r="BB28" s="88"/>
      <c r="BC28" s="88"/>
      <c r="BD28" s="88"/>
      <c r="BE28" s="88"/>
      <c r="BF28" s="88"/>
      <c r="BG28" s="88"/>
      <c r="BH28" s="88"/>
      <c r="BI28" s="88"/>
      <c r="BJ28" s="88"/>
      <c r="BK28" s="88"/>
      <c r="BL28" s="88"/>
      <c r="BM28" s="88"/>
    </row>
    <row r="29" spans="1:65" ht="18" customHeight="1" x14ac:dyDescent="0.15">
      <c r="A29" s="137">
        <v>25</v>
      </c>
      <c r="B29" s="138" t="str">
        <f t="shared" si="8"/>
        <v/>
      </c>
      <c r="C29" s="139" t="str">
        <f t="shared" si="6"/>
        <v/>
      </c>
      <c r="D29" s="139" t="str">
        <f t="shared" si="7"/>
        <v/>
      </c>
      <c r="E29" s="140" t="str">
        <f t="shared" si="5"/>
        <v/>
      </c>
      <c r="J29" s="378"/>
      <c r="K29" s="11" t="s">
        <v>709</v>
      </c>
      <c r="L29" s="11" t="str">
        <f>仕様書作成!CJ50</f>
        <v>SY50M-38-1A-C8</v>
      </c>
      <c r="M29" s="11" t="str">
        <f>仕様書作成!CM50</f>
        <v/>
      </c>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c r="BB29" s="88"/>
      <c r="BC29" s="88"/>
      <c r="BD29" s="88"/>
      <c r="BE29" s="88"/>
      <c r="BF29" s="88"/>
      <c r="BG29" s="88"/>
      <c r="BH29" s="88"/>
      <c r="BI29" s="88"/>
      <c r="BJ29" s="88"/>
      <c r="BK29" s="88"/>
      <c r="BL29" s="88"/>
      <c r="BM29" s="88"/>
    </row>
    <row r="30" spans="1:65" ht="18" customHeight="1" x14ac:dyDescent="0.15">
      <c r="A30" s="137">
        <v>26</v>
      </c>
      <c r="B30" s="138" t="str">
        <f t="shared" si="8"/>
        <v/>
      </c>
      <c r="C30" s="139" t="str">
        <f t="shared" si="6"/>
        <v/>
      </c>
      <c r="D30" s="139" t="str">
        <f t="shared" si="7"/>
        <v/>
      </c>
      <c r="E30" s="140" t="str">
        <f t="shared" si="5"/>
        <v/>
      </c>
      <c r="J30" s="378"/>
      <c r="K30" s="11" t="s">
        <v>710</v>
      </c>
      <c r="L30" s="11" t="str">
        <f>仕様書作成!CJ51</f>
        <v>SY50M-38-1A-N3</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c r="BB30" s="88"/>
      <c r="BC30" s="88"/>
      <c r="BD30" s="88"/>
      <c r="BE30" s="88"/>
      <c r="BF30" s="88"/>
      <c r="BG30" s="88"/>
      <c r="BH30" s="88"/>
      <c r="BI30" s="88"/>
      <c r="BJ30" s="88"/>
      <c r="BK30" s="88"/>
      <c r="BL30" s="88"/>
      <c r="BM30" s="88"/>
    </row>
    <row r="31" spans="1:65" ht="18" customHeight="1" x14ac:dyDescent="0.15">
      <c r="A31" s="137">
        <v>27</v>
      </c>
      <c r="B31" s="138" t="str">
        <f t="shared" si="8"/>
        <v/>
      </c>
      <c r="C31" s="139" t="str">
        <f t="shared" si="6"/>
        <v/>
      </c>
      <c r="D31" s="139" t="str">
        <f t="shared" si="7"/>
        <v/>
      </c>
      <c r="E31" s="140" t="str">
        <f t="shared" si="5"/>
        <v/>
      </c>
      <c r="J31" s="378"/>
      <c r="K31" s="11" t="s">
        <v>711</v>
      </c>
      <c r="L31" s="11" t="str">
        <f>仕様書作成!CJ52</f>
        <v>SY50M-38-1A-N7</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c r="BB31" s="88"/>
      <c r="BC31" s="88"/>
      <c r="BD31" s="88"/>
      <c r="BE31" s="88"/>
      <c r="BF31" s="88"/>
      <c r="BG31" s="88"/>
      <c r="BH31" s="88"/>
      <c r="BI31" s="88"/>
      <c r="BJ31" s="88"/>
      <c r="BK31" s="88"/>
      <c r="BL31" s="88"/>
      <c r="BM31" s="88"/>
    </row>
    <row r="32" spans="1:65" ht="18" customHeight="1" x14ac:dyDescent="0.15">
      <c r="A32" s="137">
        <v>28</v>
      </c>
      <c r="B32" s="138" t="str">
        <f t="shared" si="8"/>
        <v/>
      </c>
      <c r="C32" s="139" t="str">
        <f t="shared" si="6"/>
        <v/>
      </c>
      <c r="D32" s="139" t="str">
        <f t="shared" si="7"/>
        <v/>
      </c>
      <c r="E32" s="140" t="str">
        <f t="shared" si="5"/>
        <v/>
      </c>
      <c r="J32" s="378"/>
      <c r="K32" s="11" t="s">
        <v>712</v>
      </c>
      <c r="L32" s="11" t="str">
        <f>仕様書作成!CJ53</f>
        <v>SY50M-38-1A-N9</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c r="BB32" s="88"/>
      <c r="BC32" s="88"/>
      <c r="BD32" s="88"/>
      <c r="BE32" s="88"/>
      <c r="BF32" s="88"/>
      <c r="BG32" s="88"/>
      <c r="BH32" s="88"/>
      <c r="BI32" s="88"/>
      <c r="BJ32" s="88"/>
      <c r="BK32" s="88"/>
      <c r="BL32" s="88"/>
      <c r="BM32" s="88"/>
    </row>
    <row r="33" spans="1:65" ht="18" customHeight="1" x14ac:dyDescent="0.15">
      <c r="A33" s="137">
        <v>29</v>
      </c>
      <c r="B33" s="138" t="str">
        <f t="shared" si="8"/>
        <v/>
      </c>
      <c r="C33" s="139" t="str">
        <f t="shared" si="6"/>
        <v/>
      </c>
      <c r="D33" s="139" t="str">
        <f t="shared" si="7"/>
        <v/>
      </c>
      <c r="E33" s="140" t="str">
        <f t="shared" si="5"/>
        <v/>
      </c>
      <c r="J33" s="378"/>
      <c r="K33" s="11" t="s">
        <v>713</v>
      </c>
      <c r="L33" s="11" t="str">
        <f>仕様書作成!CJ54</f>
        <v>SY50M-38-2A-L4</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c r="BB33" s="88"/>
      <c r="BC33" s="88"/>
      <c r="BD33" s="88"/>
      <c r="BE33" s="88"/>
      <c r="BF33" s="88"/>
      <c r="BG33" s="88"/>
      <c r="BH33" s="88"/>
      <c r="BI33" s="88"/>
      <c r="BJ33" s="88"/>
      <c r="BK33" s="88"/>
      <c r="BL33" s="88"/>
      <c r="BM33" s="88"/>
    </row>
    <row r="34" spans="1:65" ht="18" customHeight="1" x14ac:dyDescent="0.15">
      <c r="A34" s="137">
        <v>30</v>
      </c>
      <c r="B34" s="138" t="str">
        <f t="shared" si="8"/>
        <v/>
      </c>
      <c r="C34" s="139" t="str">
        <f t="shared" si="6"/>
        <v/>
      </c>
      <c r="D34" s="139" t="str">
        <f t="shared" si="7"/>
        <v/>
      </c>
      <c r="E34" s="140" t="str">
        <f t="shared" si="5"/>
        <v/>
      </c>
      <c r="J34" s="378"/>
      <c r="K34" s="11" t="s">
        <v>714</v>
      </c>
      <c r="L34" s="11" t="str">
        <f>仕様書作成!CJ55</f>
        <v>SY50M-38-2A-L6</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c r="BB34" s="88"/>
      <c r="BC34" s="88"/>
      <c r="BD34" s="88"/>
      <c r="BE34" s="88"/>
      <c r="BF34" s="88"/>
      <c r="BG34" s="88"/>
      <c r="BH34" s="88"/>
      <c r="BI34" s="88"/>
      <c r="BJ34" s="88"/>
      <c r="BK34" s="88"/>
      <c r="BL34" s="88"/>
      <c r="BM34" s="88"/>
    </row>
    <row r="35" spans="1:65" ht="18" customHeight="1" x14ac:dyDescent="0.15">
      <c r="A35" s="137">
        <v>31</v>
      </c>
      <c r="B35" s="138" t="str">
        <f t="shared" si="8"/>
        <v/>
      </c>
      <c r="C35" s="139" t="str">
        <f t="shared" si="6"/>
        <v/>
      </c>
      <c r="D35" s="139" t="str">
        <f t="shared" si="7"/>
        <v/>
      </c>
      <c r="E35" s="140" t="str">
        <f t="shared" si="5"/>
        <v/>
      </c>
      <c r="J35" s="378"/>
      <c r="K35" s="11" t="s">
        <v>715</v>
      </c>
      <c r="L35" s="11" t="str">
        <f>仕様書作成!CJ56</f>
        <v>SY50M-38-2A-L8</v>
      </c>
      <c r="M35" s="11" t="str">
        <f>仕様書作成!CM56</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c r="BB35" s="88"/>
      <c r="BC35" s="88"/>
      <c r="BD35" s="88"/>
      <c r="BE35" s="88"/>
      <c r="BF35" s="88"/>
      <c r="BG35" s="88"/>
      <c r="BH35" s="88"/>
      <c r="BI35" s="88"/>
      <c r="BJ35" s="88"/>
      <c r="BK35" s="88"/>
      <c r="BL35" s="88"/>
      <c r="BM35" s="88"/>
    </row>
    <row r="36" spans="1:65" ht="18" customHeight="1" x14ac:dyDescent="0.15">
      <c r="A36" s="137">
        <v>32</v>
      </c>
      <c r="B36" s="138" t="str">
        <f t="shared" si="8"/>
        <v/>
      </c>
      <c r="C36" s="139" t="str">
        <f t="shared" si="6"/>
        <v/>
      </c>
      <c r="D36" s="139" t="str">
        <f t="shared" si="7"/>
        <v/>
      </c>
      <c r="E36" s="140" t="str">
        <f t="shared" si="5"/>
        <v/>
      </c>
      <c r="J36" s="378"/>
      <c r="K36" s="11" t="s">
        <v>716</v>
      </c>
      <c r="L36" s="11" t="str">
        <f>仕様書作成!CJ57</f>
        <v>SY50M-38-2A-LN3</v>
      </c>
      <c r="M36" s="11" t="str">
        <f>仕様書作成!CM57</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c r="BB36" s="88"/>
      <c r="BC36" s="88"/>
      <c r="BD36" s="88"/>
      <c r="BE36" s="88"/>
      <c r="BF36" s="88"/>
      <c r="BG36" s="88"/>
      <c r="BH36" s="88"/>
      <c r="BI36" s="88"/>
      <c r="BJ36" s="88"/>
      <c r="BK36" s="88"/>
      <c r="BL36" s="88"/>
      <c r="BM36" s="88"/>
    </row>
    <row r="37" spans="1:65" ht="18" customHeight="1" x14ac:dyDescent="0.15">
      <c r="A37" s="137">
        <v>33</v>
      </c>
      <c r="B37" s="138" t="str">
        <f t="shared" si="8"/>
        <v/>
      </c>
      <c r="C37" s="139" t="str">
        <f t="shared" si="6"/>
        <v/>
      </c>
      <c r="D37" s="139" t="str">
        <f t="shared" si="7"/>
        <v/>
      </c>
      <c r="E37" s="140" t="str">
        <f t="shared" si="5"/>
        <v/>
      </c>
      <c r="J37" s="378"/>
      <c r="K37" s="11" t="s">
        <v>717</v>
      </c>
      <c r="L37" s="11" t="str">
        <f>仕様書作成!CJ58</f>
        <v>SY50M-38-2A-LN7</v>
      </c>
      <c r="M37" s="11" t="str">
        <f>仕様書作成!CM58</f>
        <v/>
      </c>
      <c r="U37" s="11" t="str">
        <f t="shared" si="10"/>
        <v/>
      </c>
      <c r="V37" s="11" t="str">
        <f t="shared" si="10"/>
        <v/>
      </c>
      <c r="W37" s="11" t="str">
        <f t="shared" si="10"/>
        <v/>
      </c>
      <c r="X37" s="11" t="str">
        <f t="shared" si="10"/>
        <v/>
      </c>
      <c r="Y37" s="11" t="str">
        <f t="shared" si="10"/>
        <v/>
      </c>
      <c r="Z37" s="11" t="str">
        <f t="shared" si="10"/>
        <v/>
      </c>
      <c r="AA37" s="11" t="str">
        <f t="shared" si="10"/>
        <v/>
      </c>
      <c r="AB37" s="11" t="str">
        <f t="shared" si="10"/>
        <v/>
      </c>
      <c r="AC37" s="11" t="str">
        <f t="shared" si="10"/>
        <v/>
      </c>
      <c r="AD37" s="11" t="str">
        <f t="shared" si="10"/>
        <v/>
      </c>
      <c r="AE37" s="11" t="str">
        <f t="shared" si="10"/>
        <v/>
      </c>
      <c r="AF37" s="11" t="str">
        <f t="shared" si="10"/>
        <v/>
      </c>
      <c r="BB37" s="88"/>
      <c r="BC37" s="88"/>
      <c r="BD37" s="88"/>
      <c r="BE37" s="88"/>
      <c r="BF37" s="88"/>
      <c r="BG37" s="88"/>
      <c r="BH37" s="88"/>
      <c r="BI37" s="88"/>
      <c r="BJ37" s="88"/>
      <c r="BK37" s="88"/>
      <c r="BL37" s="88"/>
      <c r="BM37" s="88"/>
    </row>
    <row r="38" spans="1:65" ht="18" customHeight="1" x14ac:dyDescent="0.15">
      <c r="A38" s="137">
        <v>34</v>
      </c>
      <c r="B38" s="138" t="str">
        <f t="shared" si="8"/>
        <v/>
      </c>
      <c r="C38" s="139" t="str">
        <f t="shared" si="6"/>
        <v/>
      </c>
      <c r="D38" s="139" t="str">
        <f t="shared" si="7"/>
        <v/>
      </c>
      <c r="E38" s="140" t="str">
        <f t="shared" si="5"/>
        <v/>
      </c>
      <c r="J38" s="378"/>
      <c r="K38" s="11" t="s">
        <v>718</v>
      </c>
      <c r="L38" s="11" t="str">
        <f>仕様書作成!CJ60</f>
        <v>SY50M-38-2A-LN9</v>
      </c>
      <c r="M38" s="11" t="str">
        <f>仕様書作成!CM60</f>
        <v/>
      </c>
      <c r="U38" s="11" t="str">
        <f t="shared" si="10"/>
        <v/>
      </c>
      <c r="V38" s="11" t="str">
        <f t="shared" si="10"/>
        <v/>
      </c>
      <c r="W38" s="11" t="str">
        <f t="shared" si="10"/>
        <v/>
      </c>
      <c r="X38" s="11" t="str">
        <f t="shared" si="10"/>
        <v/>
      </c>
      <c r="Y38" s="11" t="str">
        <f t="shared" si="10"/>
        <v/>
      </c>
      <c r="Z38" s="11" t="str">
        <f t="shared" si="10"/>
        <v/>
      </c>
      <c r="AA38" s="11" t="str">
        <f t="shared" si="10"/>
        <v/>
      </c>
      <c r="AB38" s="11" t="str">
        <f t="shared" si="10"/>
        <v/>
      </c>
      <c r="AC38" s="11" t="str">
        <f t="shared" si="10"/>
        <v/>
      </c>
      <c r="AD38" s="11" t="str">
        <f t="shared" si="10"/>
        <v/>
      </c>
      <c r="AE38" s="11" t="str">
        <f t="shared" si="10"/>
        <v/>
      </c>
      <c r="AF38" s="11" t="str">
        <f t="shared" si="10"/>
        <v/>
      </c>
      <c r="BB38" s="88"/>
      <c r="BC38" s="88"/>
      <c r="BD38" s="88"/>
      <c r="BE38" s="88"/>
      <c r="BF38" s="88"/>
      <c r="BG38" s="88"/>
      <c r="BH38" s="88"/>
      <c r="BI38" s="88"/>
      <c r="BJ38" s="88"/>
      <c r="BK38" s="88"/>
      <c r="BL38" s="88"/>
      <c r="BM38" s="88"/>
    </row>
    <row r="39" spans="1:65" ht="18" customHeight="1" x14ac:dyDescent="0.15">
      <c r="A39" s="137">
        <v>35</v>
      </c>
      <c r="B39" s="138" t="str">
        <f t="shared" si="8"/>
        <v/>
      </c>
      <c r="C39" s="139" t="str">
        <f t="shared" si="6"/>
        <v/>
      </c>
      <c r="D39" s="139" t="str">
        <f t="shared" si="7"/>
        <v/>
      </c>
      <c r="E39" s="140" t="str">
        <f t="shared" si="5"/>
        <v/>
      </c>
      <c r="J39" s="378"/>
      <c r="K39" s="11" t="s">
        <v>719</v>
      </c>
      <c r="L39" s="11" t="str">
        <f>仕様書作成!CJ61</f>
        <v>SY50M-38-3A-L4</v>
      </c>
      <c r="M39" s="11" t="str">
        <f>仕様書作成!CM61</f>
        <v/>
      </c>
      <c r="U39" s="11" t="str">
        <f t="shared" si="10"/>
        <v/>
      </c>
      <c r="V39" s="11" t="str">
        <f t="shared" si="10"/>
        <v/>
      </c>
      <c r="W39" s="11" t="str">
        <f t="shared" si="10"/>
        <v/>
      </c>
      <c r="X39" s="11" t="str">
        <f t="shared" si="10"/>
        <v/>
      </c>
      <c r="Y39" s="11" t="str">
        <f t="shared" si="10"/>
        <v/>
      </c>
      <c r="Z39" s="11" t="str">
        <f t="shared" si="10"/>
        <v/>
      </c>
      <c r="AA39" s="11" t="str">
        <f t="shared" si="10"/>
        <v/>
      </c>
      <c r="AB39" s="11" t="str">
        <f t="shared" si="10"/>
        <v/>
      </c>
      <c r="AC39" s="11" t="str">
        <f t="shared" si="10"/>
        <v/>
      </c>
      <c r="AD39" s="11" t="str">
        <f t="shared" si="10"/>
        <v/>
      </c>
      <c r="AE39" s="11" t="str">
        <f t="shared" si="10"/>
        <v/>
      </c>
      <c r="AF39" s="11" t="str">
        <f t="shared" si="10"/>
        <v/>
      </c>
      <c r="BB39" s="88"/>
      <c r="BC39" s="88"/>
      <c r="BD39" s="88"/>
      <c r="BE39" s="88"/>
      <c r="BF39" s="88"/>
      <c r="BG39" s="88"/>
      <c r="BH39" s="88"/>
      <c r="BI39" s="88"/>
      <c r="BJ39" s="88"/>
      <c r="BK39" s="88"/>
      <c r="BL39" s="88"/>
      <c r="BM39" s="88"/>
    </row>
    <row r="40" spans="1:65" ht="18" customHeight="1" x14ac:dyDescent="0.15">
      <c r="A40" s="137">
        <v>36</v>
      </c>
      <c r="B40" s="138" t="str">
        <f t="shared" si="8"/>
        <v/>
      </c>
      <c r="C40" s="139" t="str">
        <f t="shared" si="6"/>
        <v/>
      </c>
      <c r="D40" s="139" t="str">
        <f t="shared" si="7"/>
        <v/>
      </c>
      <c r="E40" s="140" t="str">
        <f t="shared" si="5"/>
        <v/>
      </c>
      <c r="J40" s="378"/>
      <c r="K40" s="11" t="s">
        <v>720</v>
      </c>
      <c r="L40" s="11" t="str">
        <f>仕様書作成!CJ62</f>
        <v>SY50M-38-3A-L6</v>
      </c>
      <c r="M40" s="11" t="str">
        <f>仕様書作成!CM62</f>
        <v/>
      </c>
      <c r="U40" s="11" t="str">
        <f t="shared" si="10"/>
        <v/>
      </c>
      <c r="V40" s="11" t="str">
        <f t="shared" si="10"/>
        <v/>
      </c>
      <c r="W40" s="11" t="str">
        <f t="shared" si="10"/>
        <v/>
      </c>
      <c r="X40" s="11" t="str">
        <f t="shared" si="10"/>
        <v/>
      </c>
      <c r="Y40" s="11" t="str">
        <f t="shared" si="10"/>
        <v/>
      </c>
      <c r="Z40" s="11" t="str">
        <f t="shared" si="10"/>
        <v/>
      </c>
      <c r="AA40" s="11" t="str">
        <f t="shared" si="10"/>
        <v/>
      </c>
      <c r="AB40" s="11" t="str">
        <f t="shared" si="10"/>
        <v/>
      </c>
      <c r="AC40" s="11" t="str">
        <f t="shared" si="10"/>
        <v/>
      </c>
      <c r="AD40" s="11" t="str">
        <f t="shared" si="10"/>
        <v/>
      </c>
      <c r="AE40" s="11" t="str">
        <f t="shared" si="10"/>
        <v/>
      </c>
      <c r="AF40" s="11" t="str">
        <f t="shared" si="10"/>
        <v/>
      </c>
      <c r="BB40" s="88"/>
      <c r="BC40" s="88"/>
      <c r="BD40" s="88"/>
      <c r="BE40" s="88"/>
      <c r="BF40" s="88"/>
      <c r="BG40" s="88"/>
      <c r="BH40" s="88"/>
      <c r="BI40" s="88"/>
      <c r="BJ40" s="88"/>
      <c r="BK40" s="88"/>
      <c r="BL40" s="88"/>
      <c r="BM40" s="88"/>
    </row>
    <row r="41" spans="1:65" ht="18" customHeight="1" x14ac:dyDescent="0.15">
      <c r="A41" s="348"/>
      <c r="B41" s="349"/>
      <c r="C41" s="183"/>
      <c r="D41" s="183"/>
      <c r="E41" s="350"/>
      <c r="J41" s="378"/>
      <c r="K41" s="11" t="s">
        <v>721</v>
      </c>
      <c r="L41" s="11" t="str">
        <f>仕様書作成!CJ63</f>
        <v>SY50M-38-3A-L8</v>
      </c>
      <c r="M41" s="11" t="str">
        <f>仕様書作成!CM63</f>
        <v/>
      </c>
      <c r="U41" s="11" t="str">
        <f t="shared" si="10"/>
        <v/>
      </c>
      <c r="V41" s="11" t="str">
        <f t="shared" si="10"/>
        <v/>
      </c>
      <c r="W41" s="11" t="str">
        <f t="shared" si="10"/>
        <v/>
      </c>
      <c r="X41" s="11" t="str">
        <f t="shared" si="10"/>
        <v/>
      </c>
      <c r="Y41" s="11" t="str">
        <f t="shared" si="10"/>
        <v/>
      </c>
      <c r="Z41" s="11" t="str">
        <f t="shared" si="10"/>
        <v/>
      </c>
      <c r="AA41" s="11" t="str">
        <f t="shared" si="10"/>
        <v/>
      </c>
      <c r="AB41" s="11" t="str">
        <f t="shared" si="10"/>
        <v/>
      </c>
      <c r="AC41" s="11" t="str">
        <f t="shared" si="10"/>
        <v/>
      </c>
      <c r="AD41" s="11" t="str">
        <f t="shared" si="10"/>
        <v/>
      </c>
      <c r="AE41" s="11" t="str">
        <f t="shared" si="10"/>
        <v/>
      </c>
      <c r="AF41" s="11" t="str">
        <f t="shared" si="10"/>
        <v/>
      </c>
      <c r="BB41" s="88"/>
      <c r="BC41" s="88"/>
      <c r="BD41" s="88"/>
      <c r="BE41" s="88"/>
      <c r="BF41" s="88"/>
      <c r="BG41" s="88"/>
      <c r="BH41" s="88"/>
      <c r="BI41" s="88"/>
      <c r="BJ41" s="88"/>
      <c r="BK41" s="88"/>
      <c r="BL41" s="88"/>
      <c r="BM41" s="88"/>
    </row>
    <row r="42" spans="1:65" ht="18" customHeight="1" x14ac:dyDescent="0.15">
      <c r="A42" s="348"/>
      <c r="B42" s="349"/>
      <c r="C42" s="183"/>
      <c r="D42" s="183"/>
      <c r="E42" s="350"/>
      <c r="J42" s="378"/>
      <c r="K42" s="11" t="s">
        <v>722</v>
      </c>
      <c r="L42" s="11" t="str">
        <f>仕様書作成!CJ64</f>
        <v>SY50M-38-3A-LN3</v>
      </c>
      <c r="M42" s="11" t="str">
        <f>仕様書作成!CM64</f>
        <v/>
      </c>
      <c r="U42" s="11" t="str">
        <f t="shared" si="10"/>
        <v/>
      </c>
      <c r="V42" s="11" t="str">
        <f t="shared" si="10"/>
        <v/>
      </c>
      <c r="W42" s="11" t="str">
        <f t="shared" si="10"/>
        <v/>
      </c>
      <c r="X42" s="11" t="str">
        <f t="shared" si="10"/>
        <v/>
      </c>
      <c r="Y42" s="11" t="str">
        <f t="shared" si="10"/>
        <v/>
      </c>
      <c r="Z42" s="11" t="str">
        <f t="shared" si="10"/>
        <v/>
      </c>
      <c r="AA42" s="11" t="str">
        <f t="shared" si="10"/>
        <v/>
      </c>
      <c r="AB42" s="11" t="str">
        <f t="shared" si="10"/>
        <v/>
      </c>
      <c r="AC42" s="11" t="str">
        <f t="shared" si="10"/>
        <v/>
      </c>
      <c r="AD42" s="11" t="str">
        <f t="shared" si="10"/>
        <v/>
      </c>
      <c r="AE42" s="11" t="str">
        <f t="shared" si="10"/>
        <v/>
      </c>
      <c r="AF42" s="11" t="str">
        <f t="shared" si="10"/>
        <v/>
      </c>
      <c r="BB42" s="88"/>
      <c r="BC42" s="88"/>
      <c r="BD42" s="88"/>
      <c r="BE42" s="88"/>
      <c r="BF42" s="88"/>
      <c r="BG42" s="88"/>
      <c r="BH42" s="88"/>
      <c r="BI42" s="88"/>
      <c r="BJ42" s="88"/>
      <c r="BK42" s="88"/>
      <c r="BL42" s="88"/>
      <c r="BM42" s="88"/>
    </row>
    <row r="43" spans="1:65" ht="18" customHeight="1" x14ac:dyDescent="0.15">
      <c r="A43" s="348"/>
      <c r="B43" s="349"/>
      <c r="C43" s="183"/>
      <c r="D43" s="183"/>
      <c r="E43" s="350"/>
      <c r="J43" s="378"/>
      <c r="K43" s="11" t="s">
        <v>723</v>
      </c>
      <c r="L43" s="11" t="str">
        <f>仕様書作成!CJ65</f>
        <v>SY50M-38-3A-LN7</v>
      </c>
      <c r="M43" s="11" t="str">
        <f>仕様書作成!CM65</f>
        <v/>
      </c>
      <c r="U43" s="11" t="str">
        <f t="shared" ref="U43:AF58" si="11">IF(COUNTIF(U$187:U$192,$L43)=1,"O","")</f>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c r="BB43" s="88"/>
      <c r="BC43" s="88"/>
      <c r="BD43" s="88"/>
      <c r="BE43" s="88"/>
      <c r="BF43" s="88"/>
      <c r="BG43" s="88"/>
      <c r="BH43" s="88"/>
      <c r="BI43" s="88"/>
      <c r="BJ43" s="88"/>
      <c r="BK43" s="88"/>
      <c r="BL43" s="88"/>
      <c r="BM43" s="88"/>
    </row>
    <row r="44" spans="1:65" ht="18" customHeight="1" x14ac:dyDescent="0.15">
      <c r="A44" s="348"/>
      <c r="B44" s="349"/>
      <c r="C44" s="183"/>
      <c r="D44" s="183"/>
      <c r="E44" s="350"/>
      <c r="J44" s="378"/>
      <c r="K44" s="11" t="s">
        <v>724</v>
      </c>
      <c r="L44" s="11" t="str">
        <f>仕様書作成!CJ66</f>
        <v>SY50M-38-3A-LN9</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c r="BB44" s="88"/>
      <c r="BC44" s="88"/>
      <c r="BD44" s="88"/>
      <c r="BE44" s="88"/>
      <c r="BF44" s="88"/>
      <c r="BG44" s="88"/>
      <c r="BH44" s="88"/>
      <c r="BI44" s="88"/>
      <c r="BJ44" s="88"/>
      <c r="BK44" s="88"/>
      <c r="BL44" s="88"/>
      <c r="BM44" s="88"/>
    </row>
    <row r="45" spans="1:65" ht="18" customHeight="1" x14ac:dyDescent="0.15">
      <c r="A45" s="348"/>
      <c r="B45" s="349"/>
      <c r="C45" s="183"/>
      <c r="D45" s="183"/>
      <c r="E45" s="350"/>
      <c r="J45" s="378"/>
      <c r="K45" s="11" t="s">
        <v>725</v>
      </c>
      <c r="L45" s="11" t="str">
        <f>仕様書作成!CJ67</f>
        <v>SY50M-39-1A-C4</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c r="BB45" s="88"/>
      <c r="BC45" s="88"/>
      <c r="BD45" s="88"/>
      <c r="BE45" s="88"/>
      <c r="BF45" s="88"/>
      <c r="BG45" s="88"/>
      <c r="BH45" s="88"/>
      <c r="BI45" s="88"/>
      <c r="BJ45" s="88"/>
      <c r="BK45" s="88"/>
      <c r="BL45" s="88"/>
      <c r="BM45" s="88"/>
    </row>
    <row r="46" spans="1:65" ht="18" customHeight="1" x14ac:dyDescent="0.15">
      <c r="A46" s="348"/>
      <c r="B46" s="349"/>
      <c r="C46" s="183"/>
      <c r="D46" s="183"/>
      <c r="E46" s="350"/>
      <c r="J46" s="378"/>
      <c r="K46" s="11" t="s">
        <v>726</v>
      </c>
      <c r="L46" s="11" t="str">
        <f>仕様書作成!CJ68</f>
        <v>SY50M-39-1A-C6</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c r="BB46" s="88"/>
      <c r="BC46" s="88"/>
      <c r="BD46" s="88"/>
      <c r="BE46" s="88"/>
      <c r="BF46" s="88"/>
      <c r="BG46" s="88"/>
      <c r="BH46" s="88"/>
      <c r="BI46" s="88"/>
      <c r="BJ46" s="88"/>
      <c r="BK46" s="88"/>
      <c r="BL46" s="88"/>
      <c r="BM46" s="88"/>
    </row>
    <row r="47" spans="1:65" ht="12.75" customHeight="1" x14ac:dyDescent="0.15">
      <c r="A47" s="348"/>
      <c r="B47" s="351" t="str">
        <f>IF(基本情報!E4="","",基本情報!E4)</f>
        <v/>
      </c>
      <c r="C47" s="351" t="str">
        <f>IF(基本情報!M4="","",基本情報!M4)</f>
        <v/>
      </c>
      <c r="D47" s="787" t="str">
        <f>IF(基本情報!U4="","",基本情報!U4&amp;"　様")</f>
        <v/>
      </c>
      <c r="E47" s="787"/>
      <c r="J47" s="378"/>
      <c r="K47" s="11" t="s">
        <v>727</v>
      </c>
      <c r="L47" s="11" t="str">
        <f>仕様書作成!CJ69</f>
        <v>SY50M-39-1A-C8</v>
      </c>
      <c r="M47" s="11" t="str">
        <f>仕様書作成!CM69</f>
        <v/>
      </c>
      <c r="U47" s="11" t="str">
        <f t="shared" si="11"/>
        <v/>
      </c>
      <c r="V47" s="11" t="str">
        <f t="shared" si="11"/>
        <v/>
      </c>
      <c r="W47" s="11" t="str">
        <f t="shared" si="11"/>
        <v/>
      </c>
      <c r="X47" s="11" t="str">
        <f t="shared" si="11"/>
        <v/>
      </c>
      <c r="Y47" s="11" t="str">
        <f t="shared" si="11"/>
        <v/>
      </c>
      <c r="Z47" s="11" t="str">
        <f t="shared" si="11"/>
        <v/>
      </c>
      <c r="AA47" s="11" t="str">
        <f t="shared" si="11"/>
        <v/>
      </c>
      <c r="AB47" s="11" t="str">
        <f t="shared" si="11"/>
        <v/>
      </c>
      <c r="AC47" s="11" t="str">
        <f t="shared" si="11"/>
        <v/>
      </c>
      <c r="AD47" s="11" t="str">
        <f t="shared" si="11"/>
        <v/>
      </c>
      <c r="AE47" s="11" t="str">
        <f t="shared" si="11"/>
        <v/>
      </c>
      <c r="AF47" s="11" t="str">
        <f t="shared" si="11"/>
        <v/>
      </c>
      <c r="BB47" s="88"/>
      <c r="BC47" s="88"/>
      <c r="BD47" s="88"/>
      <c r="BE47" s="88"/>
      <c r="BF47" s="88"/>
      <c r="BG47" s="88"/>
      <c r="BH47" s="88"/>
      <c r="BI47" s="88"/>
      <c r="BJ47" s="88"/>
      <c r="BK47" s="88"/>
      <c r="BL47" s="88"/>
      <c r="BM47" s="88"/>
    </row>
    <row r="48" spans="1:65" ht="12.75" customHeight="1" x14ac:dyDescent="0.15">
      <c r="A48" s="348"/>
      <c r="B48" s="351" t="str">
        <f>IF(基本情報!E8="","",基本情報!E8)</f>
        <v/>
      </c>
      <c r="C48" s="351" t="str">
        <f>IF(基本情報!M8="","",基本情報!M8)</f>
        <v/>
      </c>
      <c r="D48" s="787" t="str">
        <f>IF(基本情報!U8="","",基本情報!U8)</f>
        <v/>
      </c>
      <c r="E48" s="787"/>
      <c r="J48" s="378"/>
      <c r="K48" s="11" t="s">
        <v>728</v>
      </c>
      <c r="L48" s="11" t="str">
        <f>仕様書作成!CJ70</f>
        <v>SY50M-39-1A-N3</v>
      </c>
      <c r="M48" s="11" t="str">
        <f>仕様書作成!CM70</f>
        <v/>
      </c>
      <c r="U48" s="11" t="str">
        <f t="shared" si="11"/>
        <v/>
      </c>
      <c r="V48" s="11" t="str">
        <f t="shared" si="11"/>
        <v/>
      </c>
      <c r="W48" s="11" t="str">
        <f t="shared" si="11"/>
        <v/>
      </c>
      <c r="X48" s="11" t="str">
        <f t="shared" si="11"/>
        <v/>
      </c>
      <c r="Y48" s="11" t="str">
        <f t="shared" si="11"/>
        <v/>
      </c>
      <c r="Z48" s="11" t="str">
        <f t="shared" si="11"/>
        <v/>
      </c>
      <c r="AA48" s="11" t="str">
        <f t="shared" si="11"/>
        <v/>
      </c>
      <c r="AB48" s="11" t="str">
        <f t="shared" si="11"/>
        <v/>
      </c>
      <c r="AC48" s="11" t="str">
        <f t="shared" si="11"/>
        <v/>
      </c>
      <c r="AD48" s="11" t="str">
        <f t="shared" si="11"/>
        <v/>
      </c>
      <c r="AE48" s="11" t="str">
        <f t="shared" si="11"/>
        <v/>
      </c>
      <c r="AF48" s="11" t="str">
        <f t="shared" si="11"/>
        <v/>
      </c>
      <c r="BB48" s="88"/>
      <c r="BC48" s="88"/>
      <c r="BD48" s="88"/>
      <c r="BE48" s="88"/>
      <c r="BF48" s="88"/>
      <c r="BG48" s="88"/>
      <c r="BH48" s="88"/>
      <c r="BI48" s="88"/>
      <c r="BJ48" s="88"/>
      <c r="BK48" s="88"/>
      <c r="BL48" s="88"/>
      <c r="BM48" s="88"/>
    </row>
    <row r="49" spans="1:65" ht="18.75" customHeight="1" x14ac:dyDescent="0.15">
      <c r="A49" s="348"/>
      <c r="B49" s="348"/>
      <c r="C49" s="348"/>
      <c r="D49" s="348"/>
      <c r="E49" s="348"/>
      <c r="J49" s="378"/>
      <c r="K49" s="11" t="s">
        <v>729</v>
      </c>
      <c r="L49" s="11" t="str">
        <f>仕様書作成!CJ71</f>
        <v>SY50M-39-1A-N7</v>
      </c>
      <c r="M49" s="11" t="str">
        <f>仕様書作成!CM71</f>
        <v/>
      </c>
      <c r="U49" s="11" t="str">
        <f t="shared" si="11"/>
        <v/>
      </c>
      <c r="V49" s="11" t="str">
        <f t="shared" si="11"/>
        <v/>
      </c>
      <c r="W49" s="11" t="str">
        <f t="shared" si="11"/>
        <v/>
      </c>
      <c r="X49" s="11" t="str">
        <f t="shared" si="11"/>
        <v/>
      </c>
      <c r="Y49" s="11" t="str">
        <f t="shared" si="11"/>
        <v/>
      </c>
      <c r="Z49" s="11" t="str">
        <f t="shared" si="11"/>
        <v/>
      </c>
      <c r="AA49" s="11" t="str">
        <f t="shared" si="11"/>
        <v/>
      </c>
      <c r="AB49" s="11" t="str">
        <f t="shared" si="11"/>
        <v/>
      </c>
      <c r="AC49" s="11" t="str">
        <f t="shared" si="11"/>
        <v/>
      </c>
      <c r="AD49" s="11" t="str">
        <f t="shared" si="11"/>
        <v/>
      </c>
      <c r="AE49" s="11" t="str">
        <f t="shared" si="11"/>
        <v/>
      </c>
      <c r="AF49" s="11" t="str">
        <f t="shared" si="11"/>
        <v/>
      </c>
      <c r="BB49" s="88"/>
      <c r="BC49" s="88"/>
      <c r="BD49" s="88"/>
      <c r="BE49" s="88"/>
      <c r="BF49" s="88"/>
      <c r="BG49" s="88"/>
      <c r="BH49" s="88"/>
      <c r="BI49" s="88"/>
      <c r="BJ49" s="88"/>
      <c r="BK49" s="88"/>
      <c r="BL49" s="88"/>
      <c r="BM49" s="88"/>
    </row>
    <row r="50" spans="1:65" ht="18.75" customHeight="1" x14ac:dyDescent="0.15">
      <c r="A50" s="348"/>
      <c r="B50" s="348"/>
      <c r="C50" s="348"/>
      <c r="D50" s="348"/>
      <c r="E50" s="348"/>
      <c r="J50" s="378"/>
      <c r="K50" s="11" t="s">
        <v>730</v>
      </c>
      <c r="L50" s="11" t="str">
        <f>仕様書作成!CJ72</f>
        <v>SY50M-39-1A-N9</v>
      </c>
      <c r="M50" s="11" t="str">
        <f>仕様書作成!CM72</f>
        <v/>
      </c>
      <c r="U50" s="11" t="str">
        <f t="shared" si="11"/>
        <v/>
      </c>
      <c r="V50" s="11" t="str">
        <f t="shared" si="11"/>
        <v/>
      </c>
      <c r="W50" s="11" t="str">
        <f t="shared" si="11"/>
        <v/>
      </c>
      <c r="X50" s="11" t="str">
        <f t="shared" si="11"/>
        <v/>
      </c>
      <c r="Y50" s="11" t="str">
        <f t="shared" si="11"/>
        <v/>
      </c>
      <c r="Z50" s="11" t="str">
        <f t="shared" si="11"/>
        <v/>
      </c>
      <c r="AA50" s="11" t="str">
        <f t="shared" si="11"/>
        <v/>
      </c>
      <c r="AB50" s="11" t="str">
        <f t="shared" si="11"/>
        <v/>
      </c>
      <c r="AC50" s="11" t="str">
        <f t="shared" si="11"/>
        <v/>
      </c>
      <c r="AD50" s="11" t="str">
        <f t="shared" si="11"/>
        <v/>
      </c>
      <c r="AE50" s="11" t="str">
        <f t="shared" si="11"/>
        <v/>
      </c>
      <c r="AF50" s="11" t="str">
        <f t="shared" si="11"/>
        <v/>
      </c>
      <c r="BB50" s="88"/>
      <c r="BC50" s="88"/>
      <c r="BD50" s="88"/>
      <c r="BE50" s="88"/>
      <c r="BF50" s="88"/>
      <c r="BG50" s="88"/>
      <c r="BH50" s="88"/>
      <c r="BI50" s="88"/>
      <c r="BJ50" s="88"/>
      <c r="BK50" s="88"/>
      <c r="BL50" s="88"/>
      <c r="BM50" s="88"/>
    </row>
    <row r="51" spans="1:65" ht="18.75" customHeight="1" x14ac:dyDescent="0.15">
      <c r="A51" s="348"/>
      <c r="B51" s="348"/>
      <c r="C51" s="348"/>
      <c r="D51" s="348"/>
      <c r="E51" s="348"/>
      <c r="J51" s="378"/>
      <c r="K51" s="11" t="s">
        <v>731</v>
      </c>
      <c r="L51" s="11" t="str">
        <f>仕様書作成!CJ73</f>
        <v>SY50M-39-2A-L4</v>
      </c>
      <c r="M51" s="11" t="str">
        <f>仕様書作成!CM73</f>
        <v/>
      </c>
      <c r="U51" s="11" t="str">
        <f t="shared" si="11"/>
        <v/>
      </c>
      <c r="V51" s="11" t="str">
        <f t="shared" si="11"/>
        <v/>
      </c>
      <c r="W51" s="11" t="str">
        <f t="shared" si="11"/>
        <v/>
      </c>
      <c r="X51" s="11" t="str">
        <f t="shared" si="11"/>
        <v/>
      </c>
      <c r="Y51" s="11" t="str">
        <f t="shared" si="11"/>
        <v/>
      </c>
      <c r="Z51" s="11" t="str">
        <f t="shared" si="11"/>
        <v/>
      </c>
      <c r="AA51" s="11" t="str">
        <f t="shared" si="11"/>
        <v/>
      </c>
      <c r="AB51" s="11" t="str">
        <f t="shared" si="11"/>
        <v/>
      </c>
      <c r="AC51" s="11" t="str">
        <f t="shared" si="11"/>
        <v/>
      </c>
      <c r="AD51" s="11" t="str">
        <f t="shared" si="11"/>
        <v/>
      </c>
      <c r="AE51" s="11" t="str">
        <f t="shared" si="11"/>
        <v/>
      </c>
      <c r="AF51" s="11" t="str">
        <f t="shared" si="11"/>
        <v/>
      </c>
      <c r="BB51" s="88"/>
      <c r="BC51" s="88"/>
      <c r="BD51" s="88"/>
      <c r="BE51" s="88"/>
      <c r="BF51" s="88"/>
      <c r="BG51" s="88"/>
      <c r="BH51" s="88"/>
      <c r="BI51" s="88"/>
      <c r="BJ51" s="88"/>
      <c r="BK51" s="88"/>
      <c r="BL51" s="88"/>
      <c r="BM51" s="88"/>
    </row>
    <row r="52" spans="1:65" ht="18.75" customHeight="1" x14ac:dyDescent="0.15">
      <c r="A52" s="348"/>
      <c r="B52" s="348"/>
      <c r="C52" s="348"/>
      <c r="D52" s="348"/>
      <c r="E52" s="348"/>
      <c r="J52" s="378"/>
      <c r="K52" s="11" t="s">
        <v>732</v>
      </c>
      <c r="L52" s="11" t="str">
        <f>仕様書作成!CJ74</f>
        <v>SY50M-39-2A-L6</v>
      </c>
      <c r="M52" s="11" t="str">
        <f>仕様書作成!CM74</f>
        <v/>
      </c>
      <c r="U52" s="11" t="str">
        <f t="shared" si="11"/>
        <v/>
      </c>
      <c r="V52" s="11" t="str">
        <f t="shared" si="11"/>
        <v/>
      </c>
      <c r="W52" s="11" t="str">
        <f t="shared" si="11"/>
        <v/>
      </c>
      <c r="X52" s="11" t="str">
        <f t="shared" si="11"/>
        <v/>
      </c>
      <c r="Y52" s="11" t="str">
        <f t="shared" si="11"/>
        <v/>
      </c>
      <c r="Z52" s="11" t="str">
        <f t="shared" si="11"/>
        <v/>
      </c>
      <c r="AA52" s="11" t="str">
        <f t="shared" si="11"/>
        <v/>
      </c>
      <c r="AB52" s="11" t="str">
        <f t="shared" si="11"/>
        <v/>
      </c>
      <c r="AC52" s="11" t="str">
        <f t="shared" si="11"/>
        <v/>
      </c>
      <c r="AD52" s="11" t="str">
        <f t="shared" si="11"/>
        <v/>
      </c>
      <c r="AE52" s="11" t="str">
        <f t="shared" si="11"/>
        <v/>
      </c>
      <c r="AF52" s="11" t="str">
        <f t="shared" si="11"/>
        <v/>
      </c>
      <c r="BB52" s="88"/>
      <c r="BC52" s="88"/>
      <c r="BD52" s="88"/>
      <c r="BE52" s="88"/>
      <c r="BF52" s="88"/>
      <c r="BG52" s="88"/>
      <c r="BH52" s="88"/>
      <c r="BI52" s="88"/>
      <c r="BJ52" s="88"/>
      <c r="BK52" s="88"/>
      <c r="BL52" s="88"/>
      <c r="BM52" s="88"/>
    </row>
    <row r="53" spans="1:65" ht="18.75" customHeight="1" x14ac:dyDescent="0.15">
      <c r="A53" s="348"/>
      <c r="B53" s="348"/>
      <c r="C53" s="348"/>
      <c r="D53" s="348"/>
      <c r="E53" s="348"/>
      <c r="J53" s="378"/>
      <c r="K53" s="11" t="s">
        <v>733</v>
      </c>
      <c r="L53" s="11" t="str">
        <f>仕様書作成!CJ75</f>
        <v>SY50M-39-2A-L8</v>
      </c>
      <c r="M53" s="11" t="str">
        <f>仕様書作成!CM75</f>
        <v/>
      </c>
      <c r="U53" s="11" t="str">
        <f t="shared" si="11"/>
        <v/>
      </c>
      <c r="V53" s="11" t="str">
        <f t="shared" si="11"/>
        <v/>
      </c>
      <c r="W53" s="11" t="str">
        <f t="shared" si="11"/>
        <v/>
      </c>
      <c r="X53" s="11" t="str">
        <f t="shared" si="11"/>
        <v/>
      </c>
      <c r="Y53" s="11" t="str">
        <f t="shared" si="11"/>
        <v/>
      </c>
      <c r="Z53" s="11" t="str">
        <f t="shared" si="11"/>
        <v/>
      </c>
      <c r="AA53" s="11" t="str">
        <f t="shared" si="11"/>
        <v/>
      </c>
      <c r="AB53" s="11" t="str">
        <f t="shared" si="11"/>
        <v/>
      </c>
      <c r="AC53" s="11" t="str">
        <f t="shared" si="11"/>
        <v/>
      </c>
      <c r="AD53" s="11" t="str">
        <f t="shared" si="11"/>
        <v/>
      </c>
      <c r="AE53" s="11" t="str">
        <f t="shared" si="11"/>
        <v/>
      </c>
      <c r="AF53" s="11" t="str">
        <f t="shared" si="11"/>
        <v/>
      </c>
      <c r="BB53" s="88"/>
      <c r="BC53" s="88"/>
      <c r="BD53" s="88"/>
      <c r="BE53" s="88"/>
      <c r="BF53" s="88"/>
      <c r="BG53" s="88"/>
      <c r="BH53" s="88"/>
      <c r="BI53" s="88"/>
      <c r="BJ53" s="88"/>
      <c r="BK53" s="88"/>
      <c r="BL53" s="88"/>
      <c r="BM53" s="88"/>
    </row>
    <row r="54" spans="1:65" ht="18.75" customHeight="1" x14ac:dyDescent="0.15">
      <c r="A54" s="348"/>
      <c r="B54" s="348"/>
      <c r="C54" s="348"/>
      <c r="D54" s="348"/>
      <c r="E54" s="348"/>
      <c r="J54" s="378"/>
      <c r="K54" s="11" t="s">
        <v>734</v>
      </c>
      <c r="L54" s="11" t="str">
        <f>仕様書作成!CJ76</f>
        <v>SY50M-39-2A-LN3</v>
      </c>
      <c r="M54" s="11" t="str">
        <f>仕様書作成!CM76</f>
        <v/>
      </c>
      <c r="U54" s="11" t="str">
        <f t="shared" si="11"/>
        <v/>
      </c>
      <c r="V54" s="11" t="str">
        <f t="shared" si="11"/>
        <v/>
      </c>
      <c r="W54" s="11" t="str">
        <f t="shared" si="11"/>
        <v/>
      </c>
      <c r="X54" s="11" t="str">
        <f t="shared" si="11"/>
        <v/>
      </c>
      <c r="Y54" s="11" t="str">
        <f t="shared" si="11"/>
        <v/>
      </c>
      <c r="Z54" s="11" t="str">
        <f t="shared" si="11"/>
        <v/>
      </c>
      <c r="AA54" s="11" t="str">
        <f t="shared" si="11"/>
        <v/>
      </c>
      <c r="AB54" s="11" t="str">
        <f t="shared" si="11"/>
        <v/>
      </c>
      <c r="AC54" s="11" t="str">
        <f t="shared" si="11"/>
        <v/>
      </c>
      <c r="AD54" s="11" t="str">
        <f t="shared" si="11"/>
        <v/>
      </c>
      <c r="AE54" s="11" t="str">
        <f t="shared" si="11"/>
        <v/>
      </c>
      <c r="AF54" s="11" t="str">
        <f t="shared" si="11"/>
        <v/>
      </c>
      <c r="BB54" s="88"/>
      <c r="BC54" s="88"/>
      <c r="BD54" s="88"/>
      <c r="BE54" s="88"/>
      <c r="BF54" s="88"/>
      <c r="BG54" s="88"/>
      <c r="BH54" s="88"/>
      <c r="BI54" s="88"/>
      <c r="BJ54" s="88"/>
      <c r="BK54" s="88"/>
      <c r="BL54" s="88"/>
      <c r="BM54" s="88"/>
    </row>
    <row r="55" spans="1:65" ht="18.75" customHeight="1" x14ac:dyDescent="0.15">
      <c r="A55" s="348"/>
      <c r="B55" s="348"/>
      <c r="C55" s="348"/>
      <c r="D55" s="348"/>
      <c r="E55" s="348"/>
      <c r="J55" s="378"/>
      <c r="K55" s="11" t="s">
        <v>735</v>
      </c>
      <c r="L55" s="11" t="str">
        <f>仕様書作成!CJ77</f>
        <v>SY50M-39-2A-LN7</v>
      </c>
      <c r="M55" s="11" t="str">
        <f>仕様書作成!CM77</f>
        <v/>
      </c>
      <c r="U55" s="11" t="str">
        <f t="shared" si="11"/>
        <v/>
      </c>
      <c r="V55" s="11" t="str">
        <f t="shared" si="11"/>
        <v/>
      </c>
      <c r="W55" s="11" t="str">
        <f t="shared" si="11"/>
        <v/>
      </c>
      <c r="X55" s="11" t="str">
        <f t="shared" si="11"/>
        <v/>
      </c>
      <c r="Y55" s="11" t="str">
        <f t="shared" si="11"/>
        <v/>
      </c>
      <c r="Z55" s="11" t="str">
        <f t="shared" si="11"/>
        <v/>
      </c>
      <c r="AA55" s="11" t="str">
        <f t="shared" si="11"/>
        <v/>
      </c>
      <c r="AB55" s="11" t="str">
        <f t="shared" si="11"/>
        <v/>
      </c>
      <c r="AC55" s="11" t="str">
        <f t="shared" si="11"/>
        <v/>
      </c>
      <c r="AD55" s="11" t="str">
        <f t="shared" si="11"/>
        <v/>
      </c>
      <c r="AE55" s="11" t="str">
        <f t="shared" si="11"/>
        <v/>
      </c>
      <c r="AF55" s="11" t="str">
        <f t="shared" si="11"/>
        <v/>
      </c>
      <c r="BB55" s="88"/>
      <c r="BC55" s="88"/>
      <c r="BD55" s="88"/>
      <c r="BE55" s="88"/>
      <c r="BF55" s="88"/>
      <c r="BG55" s="88"/>
      <c r="BH55" s="88"/>
      <c r="BI55" s="88"/>
      <c r="BJ55" s="88"/>
      <c r="BK55" s="88"/>
      <c r="BL55" s="88"/>
      <c r="BM55" s="88"/>
    </row>
    <row r="56" spans="1:65" ht="18.75" customHeight="1" x14ac:dyDescent="0.15">
      <c r="A56" s="348"/>
      <c r="B56" s="348"/>
      <c r="C56" s="348"/>
      <c r="D56" s="348"/>
      <c r="E56" s="348"/>
      <c r="J56" s="378"/>
      <c r="K56" s="11" t="s">
        <v>736</v>
      </c>
      <c r="L56" s="11" t="str">
        <f>仕様書作成!CJ78</f>
        <v>SY50M-39-2A-LN9</v>
      </c>
      <c r="M56" s="11" t="str">
        <f>仕様書作成!CM78</f>
        <v/>
      </c>
      <c r="U56" s="11" t="str">
        <f t="shared" si="11"/>
        <v/>
      </c>
      <c r="V56" s="11" t="str">
        <f t="shared" si="11"/>
        <v/>
      </c>
      <c r="W56" s="11" t="str">
        <f t="shared" si="11"/>
        <v/>
      </c>
      <c r="X56" s="11" t="str">
        <f t="shared" si="11"/>
        <v/>
      </c>
      <c r="Y56" s="11" t="str">
        <f t="shared" si="11"/>
        <v/>
      </c>
      <c r="Z56" s="11" t="str">
        <f t="shared" si="11"/>
        <v/>
      </c>
      <c r="AA56" s="11" t="str">
        <f t="shared" si="11"/>
        <v/>
      </c>
      <c r="AB56" s="11" t="str">
        <f t="shared" si="11"/>
        <v/>
      </c>
      <c r="AC56" s="11" t="str">
        <f t="shared" si="11"/>
        <v/>
      </c>
      <c r="AD56" s="11" t="str">
        <f t="shared" si="11"/>
        <v/>
      </c>
      <c r="AE56" s="11" t="str">
        <f t="shared" si="11"/>
        <v/>
      </c>
      <c r="AF56" s="11" t="str">
        <f t="shared" si="11"/>
        <v/>
      </c>
      <c r="BB56" s="88"/>
      <c r="BC56" s="88"/>
      <c r="BD56" s="88"/>
      <c r="BE56" s="88"/>
      <c r="BF56" s="88"/>
      <c r="BG56" s="88"/>
      <c r="BH56" s="88"/>
      <c r="BI56" s="88"/>
      <c r="BJ56" s="88"/>
      <c r="BK56" s="88"/>
      <c r="BL56" s="88"/>
      <c r="BM56" s="88"/>
    </row>
    <row r="57" spans="1:65" ht="18.75" customHeight="1" x14ac:dyDescent="0.15">
      <c r="A57" s="348"/>
      <c r="B57" s="348"/>
      <c r="C57" s="348"/>
      <c r="D57" s="348"/>
      <c r="E57" s="348"/>
      <c r="K57" s="11" t="s">
        <v>737</v>
      </c>
      <c r="L57" s="11" t="str">
        <f>仕様書作成!CJ79</f>
        <v>SY50M-39-3A-L4</v>
      </c>
      <c r="M57" s="11" t="str">
        <f>仕様書作成!CM79</f>
        <v/>
      </c>
      <c r="U57" s="11" t="str">
        <f t="shared" si="11"/>
        <v/>
      </c>
      <c r="V57" s="11" t="str">
        <f t="shared" si="11"/>
        <v/>
      </c>
      <c r="W57" s="11" t="str">
        <f t="shared" si="11"/>
        <v/>
      </c>
      <c r="X57" s="11" t="str">
        <f t="shared" si="11"/>
        <v/>
      </c>
      <c r="Y57" s="11" t="str">
        <f t="shared" si="11"/>
        <v/>
      </c>
      <c r="Z57" s="11" t="str">
        <f t="shared" si="11"/>
        <v/>
      </c>
      <c r="AA57" s="11" t="str">
        <f t="shared" si="11"/>
        <v/>
      </c>
      <c r="AB57" s="11" t="str">
        <f t="shared" si="11"/>
        <v/>
      </c>
      <c r="AC57" s="11" t="str">
        <f t="shared" si="11"/>
        <v/>
      </c>
      <c r="AD57" s="11" t="str">
        <f t="shared" si="11"/>
        <v/>
      </c>
      <c r="AE57" s="11" t="str">
        <f t="shared" si="11"/>
        <v/>
      </c>
      <c r="AF57" s="11" t="str">
        <f t="shared" si="11"/>
        <v/>
      </c>
      <c r="BB57" s="88"/>
      <c r="BC57" s="88"/>
      <c r="BD57" s="88"/>
      <c r="BE57" s="88"/>
      <c r="BF57" s="88"/>
      <c r="BG57" s="88"/>
      <c r="BH57" s="88"/>
      <c r="BI57" s="88"/>
      <c r="BJ57" s="88"/>
      <c r="BK57" s="88"/>
      <c r="BL57" s="88"/>
      <c r="BM57" s="88"/>
    </row>
    <row r="58" spans="1:65" ht="18.75" customHeight="1" x14ac:dyDescent="0.15">
      <c r="A58" s="348"/>
      <c r="B58" s="348"/>
      <c r="C58" s="348"/>
      <c r="D58" s="348"/>
      <c r="E58" s="348"/>
      <c r="K58" s="11" t="s">
        <v>738</v>
      </c>
      <c r="L58" s="11" t="str">
        <f>仕様書作成!CJ80</f>
        <v>SY50M-39-3A-L6</v>
      </c>
      <c r="M58" s="11" t="str">
        <f>仕様書作成!CM80</f>
        <v/>
      </c>
      <c r="U58" s="11" t="str">
        <f t="shared" si="11"/>
        <v/>
      </c>
      <c r="V58" s="11" t="str">
        <f t="shared" si="11"/>
        <v/>
      </c>
      <c r="W58" s="11" t="str">
        <f t="shared" si="11"/>
        <v/>
      </c>
      <c r="X58" s="11" t="str">
        <f t="shared" si="11"/>
        <v/>
      </c>
      <c r="Y58" s="11" t="str">
        <f t="shared" si="11"/>
        <v/>
      </c>
      <c r="Z58" s="11" t="str">
        <f t="shared" si="11"/>
        <v/>
      </c>
      <c r="AA58" s="11" t="str">
        <f t="shared" si="11"/>
        <v/>
      </c>
      <c r="AB58" s="11" t="str">
        <f t="shared" si="11"/>
        <v/>
      </c>
      <c r="AC58" s="11" t="str">
        <f t="shared" si="11"/>
        <v/>
      </c>
      <c r="AD58" s="11" t="str">
        <f t="shared" si="11"/>
        <v/>
      </c>
      <c r="AE58" s="11" t="str">
        <f t="shared" si="11"/>
        <v/>
      </c>
      <c r="AF58" s="11" t="str">
        <f t="shared" si="11"/>
        <v/>
      </c>
      <c r="BB58" s="88"/>
      <c r="BC58" s="88"/>
      <c r="BD58" s="88"/>
      <c r="BE58" s="88"/>
      <c r="BF58" s="88"/>
      <c r="BG58" s="88"/>
      <c r="BH58" s="88"/>
      <c r="BI58" s="88"/>
      <c r="BJ58" s="88"/>
      <c r="BK58" s="88"/>
      <c r="BL58" s="88"/>
      <c r="BM58" s="88"/>
    </row>
    <row r="59" spans="1:65" ht="18.75" customHeight="1" x14ac:dyDescent="0.15">
      <c r="A59" s="348"/>
      <c r="B59" s="348"/>
      <c r="C59" s="348"/>
      <c r="D59" s="348"/>
      <c r="E59" s="348"/>
      <c r="K59" s="11" t="s">
        <v>739</v>
      </c>
      <c r="L59" s="11" t="str">
        <f>仕様書作成!CJ81</f>
        <v>SY50M-39-3A-L8</v>
      </c>
      <c r="M59" s="11" t="str">
        <f>仕様書作成!CM81</f>
        <v/>
      </c>
      <c r="U59" s="11" t="str">
        <f t="shared" ref="U59:AF62" si="12">IF(COUNTIF(U$187:U$192,$L59)=1,"O","")</f>
        <v/>
      </c>
      <c r="V59" s="11" t="str">
        <f t="shared" si="12"/>
        <v/>
      </c>
      <c r="W59" s="11" t="str">
        <f t="shared" si="12"/>
        <v/>
      </c>
      <c r="X59" s="11" t="str">
        <f t="shared" si="12"/>
        <v/>
      </c>
      <c r="Y59" s="11" t="str">
        <f t="shared" si="12"/>
        <v/>
      </c>
      <c r="Z59" s="11" t="str">
        <f t="shared" si="12"/>
        <v/>
      </c>
      <c r="AA59" s="11" t="str">
        <f t="shared" si="12"/>
        <v/>
      </c>
      <c r="AB59" s="11" t="str">
        <f t="shared" si="12"/>
        <v/>
      </c>
      <c r="AC59" s="11" t="str">
        <f t="shared" si="12"/>
        <v/>
      </c>
      <c r="AD59" s="11" t="str">
        <f t="shared" si="12"/>
        <v/>
      </c>
      <c r="AE59" s="11" t="str">
        <f t="shared" si="12"/>
        <v/>
      </c>
      <c r="AF59" s="11" t="str">
        <f t="shared" si="12"/>
        <v/>
      </c>
      <c r="BB59" s="88"/>
      <c r="BC59" s="88"/>
      <c r="BD59" s="88"/>
      <c r="BE59" s="88"/>
      <c r="BF59" s="88"/>
      <c r="BG59" s="88"/>
      <c r="BH59" s="88"/>
      <c r="BI59" s="88"/>
      <c r="BJ59" s="88"/>
      <c r="BK59" s="88"/>
      <c r="BL59" s="88"/>
      <c r="BM59" s="88"/>
    </row>
    <row r="60" spans="1:65" ht="18.75" customHeight="1" x14ac:dyDescent="0.15">
      <c r="A60" s="348"/>
      <c r="B60" s="348"/>
      <c r="C60" s="348"/>
      <c r="D60" s="348"/>
      <c r="E60" s="348"/>
      <c r="K60" s="11" t="s">
        <v>740</v>
      </c>
      <c r="L60" s="11" t="str">
        <f>仕様書作成!CJ82</f>
        <v>SY50M-39-3A-LN3</v>
      </c>
      <c r="M60" s="11" t="str">
        <f>仕様書作成!CM82</f>
        <v/>
      </c>
      <c r="U60" s="11" t="str">
        <f t="shared" si="12"/>
        <v/>
      </c>
      <c r="V60" s="11" t="str">
        <f t="shared" si="12"/>
        <v/>
      </c>
      <c r="W60" s="11" t="str">
        <f t="shared" si="12"/>
        <v/>
      </c>
      <c r="X60" s="11" t="str">
        <f t="shared" si="12"/>
        <v/>
      </c>
      <c r="Y60" s="11" t="str">
        <f t="shared" si="12"/>
        <v/>
      </c>
      <c r="Z60" s="11" t="str">
        <f t="shared" si="12"/>
        <v/>
      </c>
      <c r="AA60" s="11" t="str">
        <f t="shared" si="12"/>
        <v/>
      </c>
      <c r="AB60" s="11" t="str">
        <f t="shared" si="12"/>
        <v/>
      </c>
      <c r="AC60" s="11" t="str">
        <f t="shared" si="12"/>
        <v/>
      </c>
      <c r="AD60" s="11" t="str">
        <f t="shared" si="12"/>
        <v/>
      </c>
      <c r="AE60" s="11" t="str">
        <f t="shared" si="12"/>
        <v/>
      </c>
      <c r="AF60" s="11" t="str">
        <f t="shared" si="12"/>
        <v/>
      </c>
      <c r="BB60" s="88"/>
      <c r="BC60" s="88"/>
      <c r="BD60" s="88"/>
      <c r="BE60" s="88"/>
      <c r="BF60" s="88"/>
      <c r="BG60" s="88"/>
      <c r="BH60" s="88"/>
      <c r="BI60" s="88"/>
      <c r="BJ60" s="88"/>
      <c r="BK60" s="88"/>
      <c r="BL60" s="88"/>
      <c r="BM60" s="88"/>
    </row>
    <row r="61" spans="1:65" ht="18.75" customHeight="1" x14ac:dyDescent="0.15">
      <c r="A61" s="348"/>
      <c r="B61" s="348"/>
      <c r="C61" s="348"/>
      <c r="D61" s="348"/>
      <c r="E61" s="348"/>
      <c r="K61" s="11" t="s">
        <v>741</v>
      </c>
      <c r="L61" s="11" t="str">
        <f>仕様書作成!CJ83</f>
        <v>SY50M-39-3A-LN7</v>
      </c>
      <c r="M61" s="11" t="str">
        <f>仕様書作成!CM83</f>
        <v/>
      </c>
      <c r="U61" s="11" t="str">
        <f t="shared" si="12"/>
        <v/>
      </c>
      <c r="V61" s="11" t="str">
        <f t="shared" si="12"/>
        <v/>
      </c>
      <c r="W61" s="11" t="str">
        <f t="shared" si="12"/>
        <v/>
      </c>
      <c r="X61" s="11" t="str">
        <f t="shared" si="12"/>
        <v/>
      </c>
      <c r="Y61" s="11" t="str">
        <f t="shared" si="12"/>
        <v/>
      </c>
      <c r="Z61" s="11" t="str">
        <f t="shared" si="12"/>
        <v/>
      </c>
      <c r="AA61" s="11" t="str">
        <f t="shared" si="12"/>
        <v/>
      </c>
      <c r="AB61" s="11" t="str">
        <f t="shared" si="12"/>
        <v/>
      </c>
      <c r="AC61" s="11" t="str">
        <f t="shared" si="12"/>
        <v/>
      </c>
      <c r="AD61" s="11" t="str">
        <f t="shared" si="12"/>
        <v/>
      </c>
      <c r="AE61" s="11" t="str">
        <f t="shared" si="12"/>
        <v/>
      </c>
      <c r="AF61" s="11" t="str">
        <f t="shared" si="12"/>
        <v/>
      </c>
      <c r="BB61" s="88"/>
      <c r="BC61" s="88"/>
      <c r="BD61" s="88"/>
      <c r="BE61" s="88"/>
      <c r="BF61" s="88"/>
      <c r="BG61" s="88"/>
      <c r="BH61" s="88"/>
      <c r="BI61" s="88"/>
      <c r="BJ61" s="88"/>
      <c r="BK61" s="88"/>
      <c r="BL61" s="88"/>
      <c r="BM61" s="88"/>
    </row>
    <row r="62" spans="1:65" ht="18.75" customHeight="1" x14ac:dyDescent="0.15">
      <c r="A62" s="348"/>
      <c r="B62" s="348"/>
      <c r="C62" s="348"/>
      <c r="D62" s="348"/>
      <c r="E62" s="348"/>
      <c r="J62" s="378"/>
      <c r="K62" s="11" t="s">
        <v>742</v>
      </c>
      <c r="L62" s="11" t="str">
        <f>仕様書作成!CJ84</f>
        <v>SY50M-39-3A-LN9</v>
      </c>
      <c r="M62" s="11" t="str">
        <f>仕様書作成!CM84</f>
        <v/>
      </c>
      <c r="U62" s="11" t="str">
        <f t="shared" si="12"/>
        <v/>
      </c>
      <c r="V62" s="11" t="str">
        <f t="shared" si="12"/>
        <v/>
      </c>
      <c r="W62" s="11" t="str">
        <f t="shared" si="12"/>
        <v/>
      </c>
      <c r="X62" s="11" t="str">
        <f t="shared" si="12"/>
        <v/>
      </c>
      <c r="Y62" s="11" t="str">
        <f t="shared" si="12"/>
        <v/>
      </c>
      <c r="Z62" s="11" t="str">
        <f t="shared" si="12"/>
        <v/>
      </c>
      <c r="AA62" s="11" t="str">
        <f t="shared" si="12"/>
        <v/>
      </c>
      <c r="AB62" s="11" t="str">
        <f t="shared" si="12"/>
        <v/>
      </c>
      <c r="AC62" s="11" t="str">
        <f t="shared" si="12"/>
        <v/>
      </c>
      <c r="AD62" s="11" t="str">
        <f t="shared" si="12"/>
        <v/>
      </c>
      <c r="AE62" s="11" t="str">
        <f t="shared" si="12"/>
        <v/>
      </c>
      <c r="AF62" s="11" t="str">
        <f t="shared" si="12"/>
        <v/>
      </c>
      <c r="BB62" s="88"/>
      <c r="BC62" s="88"/>
      <c r="BD62" s="88"/>
      <c r="BE62" s="88"/>
      <c r="BF62" s="88"/>
      <c r="BG62" s="88"/>
      <c r="BH62" s="88"/>
      <c r="BI62" s="88"/>
      <c r="BJ62" s="88"/>
      <c r="BK62" s="88"/>
      <c r="BL62" s="88"/>
      <c r="BM62" s="88"/>
    </row>
    <row r="63" spans="1:65" ht="18.75" customHeight="1" x14ac:dyDescent="0.15">
      <c r="A63" s="348"/>
      <c r="B63" s="348"/>
      <c r="C63" s="348"/>
      <c r="D63" s="348"/>
      <c r="E63" s="348"/>
      <c r="J63" s="378"/>
      <c r="K63" s="11" t="s">
        <v>219</v>
      </c>
      <c r="L63" s="11" t="s">
        <v>485</v>
      </c>
      <c r="M63" s="11" t="str">
        <f>仕様書作成!AP48</f>
        <v/>
      </c>
      <c r="U63" s="11" t="str">
        <f t="shared" ref="U63:AF64" si="13">U200</f>
        <v/>
      </c>
      <c r="V63" s="11" t="str">
        <f t="shared" si="13"/>
        <v/>
      </c>
      <c r="W63" s="11" t="str">
        <f t="shared" si="13"/>
        <v/>
      </c>
      <c r="X63" s="11" t="str">
        <f t="shared" si="13"/>
        <v/>
      </c>
      <c r="Y63" s="11" t="str">
        <f t="shared" si="13"/>
        <v/>
      </c>
      <c r="Z63" s="11" t="str">
        <f t="shared" si="13"/>
        <v/>
      </c>
      <c r="AA63" s="11" t="str">
        <f t="shared" si="13"/>
        <v/>
      </c>
      <c r="AB63" s="11" t="str">
        <f t="shared" si="13"/>
        <v/>
      </c>
      <c r="AC63" s="11" t="str">
        <f t="shared" si="13"/>
        <v/>
      </c>
      <c r="AD63" s="11" t="str">
        <f t="shared" si="13"/>
        <v/>
      </c>
      <c r="AE63" s="11" t="str">
        <f t="shared" si="13"/>
        <v/>
      </c>
      <c r="AF63" s="11" t="str">
        <f t="shared" si="13"/>
        <v/>
      </c>
      <c r="BB63" s="88"/>
      <c r="BC63" s="88"/>
      <c r="BD63" s="88"/>
      <c r="BE63" s="88"/>
      <c r="BF63" s="88"/>
      <c r="BG63" s="88"/>
      <c r="BH63" s="88"/>
      <c r="BI63" s="88"/>
      <c r="BJ63" s="88"/>
      <c r="BK63" s="88"/>
      <c r="BL63" s="88"/>
      <c r="BM63" s="88"/>
    </row>
    <row r="64" spans="1:65" ht="18.75" customHeight="1" x14ac:dyDescent="0.15">
      <c r="A64" s="348"/>
      <c r="B64" s="348"/>
      <c r="C64" s="348"/>
      <c r="D64" s="348"/>
      <c r="E64" s="348"/>
      <c r="J64" s="378"/>
      <c r="K64" s="11" t="s">
        <v>220</v>
      </c>
      <c r="L64" s="11" t="s">
        <v>486</v>
      </c>
      <c r="M64" s="11" t="str">
        <f>仕様書作成!AP50</f>
        <v/>
      </c>
      <c r="U64" s="11" t="str">
        <f t="shared" si="13"/>
        <v/>
      </c>
      <c r="V64" s="11" t="str">
        <f t="shared" si="13"/>
        <v/>
      </c>
      <c r="W64" s="11" t="str">
        <f t="shared" si="13"/>
        <v/>
      </c>
      <c r="X64" s="11" t="str">
        <f t="shared" si="13"/>
        <v/>
      </c>
      <c r="Y64" s="11" t="str">
        <f t="shared" si="13"/>
        <v/>
      </c>
      <c r="Z64" s="11" t="str">
        <f t="shared" si="13"/>
        <v/>
      </c>
      <c r="AA64" s="11" t="str">
        <f t="shared" si="13"/>
        <v/>
      </c>
      <c r="AB64" s="11" t="str">
        <f t="shared" si="13"/>
        <v/>
      </c>
      <c r="AC64" s="11" t="str">
        <f t="shared" si="13"/>
        <v/>
      </c>
      <c r="AD64" s="11" t="str">
        <f t="shared" si="13"/>
        <v/>
      </c>
      <c r="AE64" s="11" t="str">
        <f t="shared" si="13"/>
        <v/>
      </c>
      <c r="AF64" s="11" t="str">
        <f t="shared" si="13"/>
        <v/>
      </c>
      <c r="AS64" s="11" t="str">
        <f>IF(仕様書作成!DQ81="","",仕様書作成!DQ81&amp;",")</f>
        <v/>
      </c>
      <c r="AT64" s="11" t="str">
        <f>仕様書作成!DR81</f>
        <v/>
      </c>
      <c r="BB64" s="88"/>
      <c r="BC64" s="88"/>
      <c r="BD64" s="88"/>
      <c r="BE64" s="88"/>
      <c r="BF64" s="88"/>
      <c r="BG64" s="88"/>
      <c r="BH64" s="88"/>
      <c r="BI64" s="88"/>
      <c r="BJ64" s="88"/>
      <c r="BK64" s="88"/>
      <c r="BL64" s="88"/>
      <c r="BM64" s="88"/>
    </row>
    <row r="65" spans="1:65" ht="12.75" customHeight="1" x14ac:dyDescent="0.15">
      <c r="A65" s="348"/>
      <c r="B65" s="348"/>
      <c r="C65" s="348"/>
      <c r="D65" s="348"/>
      <c r="E65" s="348"/>
      <c r="J65" s="378"/>
      <c r="K65" s="11" t="s">
        <v>237</v>
      </c>
      <c r="L65" s="11" t="s">
        <v>519</v>
      </c>
      <c r="BB65" s="88"/>
      <c r="BC65" s="88"/>
      <c r="BD65" s="88"/>
      <c r="BE65" s="88"/>
      <c r="BF65" s="88"/>
      <c r="BG65" s="88"/>
      <c r="BH65" s="88"/>
      <c r="BI65" s="88"/>
      <c r="BJ65" s="88"/>
      <c r="BK65" s="88"/>
      <c r="BL65" s="88"/>
      <c r="BM65" s="88"/>
    </row>
    <row r="66" spans="1:65" ht="12.75" customHeight="1" x14ac:dyDescent="0.15">
      <c r="A66" s="348"/>
      <c r="B66" s="348"/>
      <c r="C66" s="348"/>
      <c r="D66" s="348"/>
      <c r="E66" s="348"/>
      <c r="J66" s="378"/>
      <c r="K66" s="11" t="s">
        <v>543</v>
      </c>
      <c r="L66" s="11" t="s">
        <v>743</v>
      </c>
      <c r="BB66" s="88"/>
      <c r="BC66" s="88"/>
      <c r="BD66" s="88"/>
      <c r="BE66" s="88"/>
      <c r="BF66" s="88"/>
      <c r="BG66" s="88"/>
      <c r="BH66" s="88"/>
      <c r="BI66" s="88"/>
      <c r="BJ66" s="88"/>
      <c r="BK66" s="88"/>
      <c r="BL66" s="88"/>
      <c r="BM66" s="88"/>
    </row>
    <row r="67" spans="1:65" ht="12.75" customHeight="1" x14ac:dyDescent="0.15">
      <c r="J67" s="378"/>
      <c r="K67" s="11" t="s">
        <v>222</v>
      </c>
      <c r="L67" s="11" t="s">
        <v>744</v>
      </c>
      <c r="BB67" s="88"/>
      <c r="BC67" s="88"/>
      <c r="BD67" s="88"/>
      <c r="BE67" s="88"/>
      <c r="BF67" s="88"/>
      <c r="BG67" s="88"/>
      <c r="BH67" s="88"/>
      <c r="BI67" s="88"/>
      <c r="BJ67" s="88"/>
      <c r="BK67" s="88"/>
      <c r="BL67" s="88"/>
      <c r="BM67" s="88"/>
    </row>
    <row r="68" spans="1:65" ht="12.75" customHeight="1" x14ac:dyDescent="0.15">
      <c r="J68" s="378"/>
      <c r="K68" s="11" t="s">
        <v>544</v>
      </c>
      <c r="L68" s="11" t="str">
        <f>仕様書作成!CJ85</f>
        <v>SY50M-120-1A-C10</v>
      </c>
      <c r="BB68" s="88"/>
      <c r="BC68" s="88"/>
      <c r="BD68" s="88"/>
      <c r="BE68" s="88"/>
      <c r="BF68" s="88"/>
      <c r="BG68" s="88"/>
      <c r="BH68" s="88"/>
      <c r="BI68" s="88"/>
      <c r="BJ68" s="88"/>
      <c r="BK68" s="88"/>
      <c r="BL68" s="88"/>
      <c r="BM68" s="88"/>
    </row>
    <row r="69" spans="1:65" ht="12.75" customHeight="1" x14ac:dyDescent="0.15">
      <c r="J69" s="378"/>
      <c r="K69" s="11" t="s">
        <v>545</v>
      </c>
      <c r="L69" s="11" t="str">
        <f>仕様書作成!CJ86</f>
        <v>SY50M-120-1A-N11</v>
      </c>
      <c r="BB69" s="88"/>
      <c r="BC69" s="88"/>
      <c r="BD69" s="88"/>
      <c r="BE69" s="88"/>
      <c r="BF69" s="88"/>
      <c r="BG69" s="88"/>
      <c r="BH69" s="88"/>
      <c r="BI69" s="88"/>
      <c r="BJ69" s="88"/>
      <c r="BK69" s="88"/>
      <c r="BL69" s="88"/>
      <c r="BM69" s="88"/>
    </row>
    <row r="70" spans="1:65" ht="12.75" customHeight="1" x14ac:dyDescent="0.15">
      <c r="J70" s="378"/>
      <c r="K70" s="11" t="s">
        <v>745</v>
      </c>
      <c r="L70" s="11" t="str">
        <f>仕様書作成!CJ87</f>
        <v>SY50M-M1-P</v>
      </c>
      <c r="M70" s="11" t="str">
        <f>仕様書作成!CM87</f>
        <v/>
      </c>
      <c r="U70" s="11" t="str">
        <f>IF(COUNTIF(U$194,$L70)=1,"O","")</f>
        <v/>
      </c>
      <c r="V70" s="11" t="str">
        <f t="shared" ref="V70:AF70" si="14">IF(COUNTIF(V$194,$L70)=1,"O","")</f>
        <v/>
      </c>
      <c r="W70" s="11" t="str">
        <f t="shared" si="14"/>
        <v/>
      </c>
      <c r="X70" s="11" t="str">
        <f t="shared" si="14"/>
        <v/>
      </c>
      <c r="Y70" s="11" t="str">
        <f t="shared" si="14"/>
        <v/>
      </c>
      <c r="Z70" s="11" t="str">
        <f t="shared" si="14"/>
        <v/>
      </c>
      <c r="AA70" s="11" t="str">
        <f t="shared" si="14"/>
        <v/>
      </c>
      <c r="AB70" s="11" t="str">
        <f t="shared" si="14"/>
        <v/>
      </c>
      <c r="AC70" s="11" t="str">
        <f t="shared" si="14"/>
        <v/>
      </c>
      <c r="AD70" s="11" t="str">
        <f t="shared" si="14"/>
        <v/>
      </c>
      <c r="AE70" s="11" t="str">
        <f>IF(COUNTIF(AE$194,$L70)=1,"O","")</f>
        <v/>
      </c>
      <c r="AF70" s="11" t="str">
        <f t="shared" si="14"/>
        <v/>
      </c>
      <c r="BB70" s="88"/>
      <c r="BC70" s="88"/>
      <c r="BD70" s="88"/>
      <c r="BE70" s="88"/>
      <c r="BF70" s="88"/>
      <c r="BG70" s="88"/>
      <c r="BH70" s="88"/>
      <c r="BI70" s="88"/>
      <c r="BJ70" s="88"/>
      <c r="BK70" s="88"/>
      <c r="BL70" s="88"/>
      <c r="BM70" s="88"/>
    </row>
    <row r="71" spans="1:65" ht="12.75" customHeight="1" x14ac:dyDescent="0.15">
      <c r="J71" s="378"/>
      <c r="K71" s="11" t="s">
        <v>746</v>
      </c>
      <c r="L71" s="11" t="str">
        <f>仕様書作成!CJ88</f>
        <v>SY50M-M1-A1</v>
      </c>
      <c r="M71" s="11" t="str">
        <f>仕様書作成!CM88</f>
        <v/>
      </c>
      <c r="U71" s="11" t="str">
        <f t="shared" ref="U71:AF78" si="15">IF(COUNTIF(U$194,$L71)=1,"O","")</f>
        <v/>
      </c>
      <c r="V71" s="11" t="str">
        <f t="shared" si="15"/>
        <v/>
      </c>
      <c r="W71" s="11" t="str">
        <f t="shared" si="15"/>
        <v/>
      </c>
      <c r="X71" s="11" t="str">
        <f t="shared" si="15"/>
        <v/>
      </c>
      <c r="Y71" s="11" t="str">
        <f t="shared" si="15"/>
        <v/>
      </c>
      <c r="Z71" s="11" t="str">
        <f t="shared" si="15"/>
        <v/>
      </c>
      <c r="AA71" s="11" t="str">
        <f t="shared" si="15"/>
        <v/>
      </c>
      <c r="AB71" s="11" t="str">
        <f t="shared" si="15"/>
        <v/>
      </c>
      <c r="AC71" s="11" t="str">
        <f t="shared" si="15"/>
        <v/>
      </c>
      <c r="AD71" s="11" t="str">
        <f t="shared" si="15"/>
        <v/>
      </c>
      <c r="AE71" s="11" t="str">
        <f t="shared" si="15"/>
        <v/>
      </c>
      <c r="AF71" s="11" t="str">
        <f t="shared" si="15"/>
        <v/>
      </c>
      <c r="BB71" s="88"/>
      <c r="BC71" s="88"/>
      <c r="BD71" s="88"/>
      <c r="BE71" s="88"/>
      <c r="BF71" s="88"/>
      <c r="BG71" s="88"/>
      <c r="BH71" s="88"/>
      <c r="BI71" s="88"/>
      <c r="BJ71" s="88"/>
      <c r="BK71" s="88"/>
      <c r="BL71" s="88"/>
      <c r="BM71" s="88"/>
    </row>
    <row r="72" spans="1:65" ht="12.75" customHeight="1" x14ac:dyDescent="0.15">
      <c r="J72" s="378"/>
      <c r="K72" s="11" t="s">
        <v>747</v>
      </c>
      <c r="L72" s="11" t="str">
        <f>仕様書作成!CJ89</f>
        <v>SY50M-M1-B1</v>
      </c>
      <c r="M72" s="11" t="str">
        <f>仕様書作成!CM89</f>
        <v/>
      </c>
      <c r="U72" s="11" t="str">
        <f t="shared" si="15"/>
        <v/>
      </c>
      <c r="V72" s="11" t="str">
        <f t="shared" si="15"/>
        <v/>
      </c>
      <c r="W72" s="11" t="str">
        <f t="shared" si="15"/>
        <v/>
      </c>
      <c r="X72" s="11" t="str">
        <f t="shared" si="15"/>
        <v/>
      </c>
      <c r="Y72" s="11" t="str">
        <f t="shared" si="15"/>
        <v/>
      </c>
      <c r="Z72" s="11" t="str">
        <f t="shared" si="15"/>
        <v/>
      </c>
      <c r="AA72" s="11" t="str">
        <f t="shared" si="15"/>
        <v/>
      </c>
      <c r="AB72" s="11" t="str">
        <f t="shared" si="15"/>
        <v/>
      </c>
      <c r="AC72" s="11" t="str">
        <f t="shared" si="15"/>
        <v/>
      </c>
      <c r="AD72" s="11" t="str">
        <f t="shared" si="15"/>
        <v/>
      </c>
      <c r="AE72" s="11" t="str">
        <f t="shared" si="15"/>
        <v/>
      </c>
      <c r="AF72" s="11" t="str">
        <f t="shared" si="15"/>
        <v/>
      </c>
      <c r="BB72" s="88"/>
      <c r="BC72" s="88"/>
      <c r="BD72" s="88"/>
      <c r="BE72" s="88"/>
      <c r="BF72" s="88"/>
      <c r="BG72" s="88"/>
      <c r="BH72" s="88"/>
      <c r="BI72" s="88"/>
      <c r="BJ72" s="88"/>
      <c r="BK72" s="88"/>
      <c r="BL72" s="88"/>
      <c r="BM72" s="88"/>
    </row>
    <row r="73" spans="1:65" ht="12.75" customHeight="1" x14ac:dyDescent="0.15">
      <c r="J73" s="378"/>
      <c r="K73" s="11" t="s">
        <v>0</v>
      </c>
      <c r="L73" s="11" t="str">
        <f>仕様書作成!CJ90</f>
        <v>SY50M-00-P</v>
      </c>
      <c r="M73" s="11" t="str">
        <f>仕様書作成!CM90</f>
        <v/>
      </c>
      <c r="U73" s="11" t="str">
        <f t="shared" si="15"/>
        <v/>
      </c>
      <c r="V73" s="11" t="str">
        <f t="shared" si="15"/>
        <v/>
      </c>
      <c r="W73" s="11" t="str">
        <f t="shared" si="15"/>
        <v/>
      </c>
      <c r="X73" s="11" t="str">
        <f t="shared" si="15"/>
        <v/>
      </c>
      <c r="Y73" s="11" t="str">
        <f t="shared" si="15"/>
        <v/>
      </c>
      <c r="Z73" s="11" t="str">
        <f t="shared" si="15"/>
        <v/>
      </c>
      <c r="AA73" s="11" t="str">
        <f t="shared" si="15"/>
        <v/>
      </c>
      <c r="AB73" s="11" t="str">
        <f t="shared" si="15"/>
        <v/>
      </c>
      <c r="AC73" s="11" t="str">
        <f t="shared" si="15"/>
        <v/>
      </c>
      <c r="AD73" s="11" t="str">
        <f t="shared" si="15"/>
        <v/>
      </c>
      <c r="AE73" s="11" t="str">
        <f t="shared" si="15"/>
        <v/>
      </c>
      <c r="AF73" s="11" t="str">
        <f t="shared" si="15"/>
        <v/>
      </c>
      <c r="BB73" s="88"/>
      <c r="BC73" s="88"/>
      <c r="BD73" s="88"/>
      <c r="BE73" s="88"/>
      <c r="BF73" s="88"/>
      <c r="BG73" s="88"/>
      <c r="BH73" s="88"/>
      <c r="BI73" s="88"/>
      <c r="BJ73" s="88"/>
      <c r="BK73" s="88"/>
      <c r="BL73" s="88"/>
      <c r="BM73" s="88"/>
    </row>
    <row r="74" spans="1:65" ht="12.75" customHeight="1" x14ac:dyDescent="0.15">
      <c r="J74" s="378"/>
      <c r="K74" s="11" t="s">
        <v>1</v>
      </c>
      <c r="L74" s="11" t="str">
        <f>仕様書作成!CJ91</f>
        <v>SY50M-00-A1</v>
      </c>
      <c r="M74" s="11" t="str">
        <f>仕様書作成!CM91</f>
        <v/>
      </c>
      <c r="U74" s="11" t="str">
        <f t="shared" si="15"/>
        <v/>
      </c>
      <c r="V74" s="11" t="str">
        <f t="shared" si="15"/>
        <v/>
      </c>
      <c r="W74" s="11" t="str">
        <f t="shared" si="15"/>
        <v/>
      </c>
      <c r="X74" s="11" t="str">
        <f t="shared" si="15"/>
        <v/>
      </c>
      <c r="Y74" s="11" t="str">
        <f t="shared" si="15"/>
        <v/>
      </c>
      <c r="Z74" s="11" t="str">
        <f t="shared" si="15"/>
        <v/>
      </c>
      <c r="AA74" s="11" t="str">
        <f t="shared" si="15"/>
        <v/>
      </c>
      <c r="AB74" s="11" t="str">
        <f t="shared" si="15"/>
        <v/>
      </c>
      <c r="AC74" s="11" t="str">
        <f t="shared" si="15"/>
        <v/>
      </c>
      <c r="AD74" s="11" t="str">
        <f t="shared" si="15"/>
        <v/>
      </c>
      <c r="AE74" s="11" t="str">
        <f t="shared" si="15"/>
        <v/>
      </c>
      <c r="AF74" s="11" t="str">
        <f t="shared" si="15"/>
        <v/>
      </c>
      <c r="BB74" s="88"/>
      <c r="BC74" s="88"/>
      <c r="BD74" s="88"/>
      <c r="BE74" s="88"/>
      <c r="BF74" s="88"/>
      <c r="BG74" s="88"/>
      <c r="BH74" s="88"/>
      <c r="BI74" s="88"/>
      <c r="BJ74" s="88"/>
      <c r="BK74" s="88"/>
      <c r="BL74" s="88"/>
      <c r="BM74" s="88"/>
    </row>
    <row r="75" spans="1:65" ht="12.75" customHeight="1" x14ac:dyDescent="0.15">
      <c r="K75" s="11" t="s">
        <v>2</v>
      </c>
      <c r="L75" s="11" t="str">
        <f>仕様書作成!CJ92</f>
        <v>SY50M-00-B1</v>
      </c>
      <c r="M75" s="11" t="str">
        <f>仕様書作成!CM92</f>
        <v/>
      </c>
      <c r="U75" s="11" t="str">
        <f t="shared" si="15"/>
        <v/>
      </c>
      <c r="V75" s="11" t="str">
        <f t="shared" si="15"/>
        <v/>
      </c>
      <c r="W75" s="11" t="str">
        <f t="shared" si="15"/>
        <v/>
      </c>
      <c r="X75" s="11" t="str">
        <f t="shared" si="15"/>
        <v/>
      </c>
      <c r="Y75" s="11" t="str">
        <f t="shared" si="15"/>
        <v/>
      </c>
      <c r="Z75" s="11" t="str">
        <f t="shared" si="15"/>
        <v/>
      </c>
      <c r="AA75" s="11" t="str">
        <f t="shared" si="15"/>
        <v/>
      </c>
      <c r="AB75" s="11" t="str">
        <f t="shared" si="15"/>
        <v/>
      </c>
      <c r="AC75" s="11" t="str">
        <f t="shared" si="15"/>
        <v/>
      </c>
      <c r="AD75" s="11" t="str">
        <f t="shared" si="15"/>
        <v/>
      </c>
      <c r="AE75" s="11" t="str">
        <f t="shared" si="15"/>
        <v/>
      </c>
      <c r="AF75" s="11" t="str">
        <f t="shared" si="15"/>
        <v/>
      </c>
      <c r="BB75" s="88"/>
      <c r="BC75" s="88"/>
      <c r="BD75" s="88"/>
      <c r="BE75" s="88"/>
      <c r="BF75" s="88"/>
      <c r="BG75" s="88"/>
      <c r="BH75" s="88"/>
      <c r="BI75" s="88"/>
      <c r="BJ75" s="88"/>
      <c r="BK75" s="88"/>
      <c r="BL75" s="88"/>
      <c r="BM75" s="88"/>
    </row>
    <row r="76" spans="1:65" ht="12.75" customHeight="1" x14ac:dyDescent="0.15">
      <c r="K76" s="11" t="s">
        <v>3</v>
      </c>
      <c r="L76" s="11" t="str">
        <f>仕様書作成!CJ93</f>
        <v>SY50M-N0-P</v>
      </c>
      <c r="M76" s="11" t="str">
        <f>仕様書作成!CM93</f>
        <v/>
      </c>
      <c r="U76" s="11" t="str">
        <f t="shared" si="15"/>
        <v/>
      </c>
      <c r="V76" s="11" t="str">
        <f t="shared" si="15"/>
        <v/>
      </c>
      <c r="W76" s="11" t="str">
        <f t="shared" si="15"/>
        <v/>
      </c>
      <c r="X76" s="11" t="str">
        <f t="shared" si="15"/>
        <v/>
      </c>
      <c r="Y76" s="11" t="str">
        <f t="shared" si="15"/>
        <v/>
      </c>
      <c r="Z76" s="11" t="str">
        <f t="shared" si="15"/>
        <v/>
      </c>
      <c r="AA76" s="11" t="str">
        <f t="shared" si="15"/>
        <v/>
      </c>
      <c r="AB76" s="11" t="str">
        <f t="shared" si="15"/>
        <v/>
      </c>
      <c r="AC76" s="11" t="str">
        <f t="shared" si="15"/>
        <v/>
      </c>
      <c r="AD76" s="11" t="str">
        <f t="shared" si="15"/>
        <v/>
      </c>
      <c r="AE76" s="11" t="str">
        <f t="shared" si="15"/>
        <v/>
      </c>
      <c r="AF76" s="11" t="str">
        <f t="shared" si="15"/>
        <v/>
      </c>
      <c r="BB76" s="88"/>
      <c r="BC76" s="88"/>
      <c r="BD76" s="88"/>
      <c r="BE76" s="88"/>
      <c r="BF76" s="88"/>
      <c r="BG76" s="88"/>
      <c r="BH76" s="88"/>
      <c r="BI76" s="88"/>
      <c r="BJ76" s="88"/>
      <c r="BK76" s="88"/>
      <c r="BL76" s="88"/>
      <c r="BM76" s="88"/>
    </row>
    <row r="77" spans="1:65" ht="12.75" customHeight="1" x14ac:dyDescent="0.15">
      <c r="K77" s="11" t="s">
        <v>4</v>
      </c>
      <c r="L77" s="11" t="str">
        <f>仕様書作成!CJ94</f>
        <v>SY50M-N0-A1</v>
      </c>
      <c r="M77" s="11" t="str">
        <f>仕様書作成!CM94</f>
        <v/>
      </c>
      <c r="U77" s="11" t="str">
        <f t="shared" si="15"/>
        <v/>
      </c>
      <c r="V77" s="11" t="str">
        <f t="shared" si="15"/>
        <v/>
      </c>
      <c r="W77" s="11" t="str">
        <f t="shared" si="15"/>
        <v/>
      </c>
      <c r="X77" s="11" t="str">
        <f t="shared" si="15"/>
        <v/>
      </c>
      <c r="Y77" s="11" t="str">
        <f t="shared" si="15"/>
        <v/>
      </c>
      <c r="Z77" s="11" t="str">
        <f t="shared" si="15"/>
        <v/>
      </c>
      <c r="AA77" s="11" t="str">
        <f t="shared" si="15"/>
        <v/>
      </c>
      <c r="AB77" s="11" t="str">
        <f t="shared" si="15"/>
        <v/>
      </c>
      <c r="AC77" s="11" t="str">
        <f t="shared" si="15"/>
        <v/>
      </c>
      <c r="AD77" s="11" t="str">
        <f t="shared" si="15"/>
        <v/>
      </c>
      <c r="AE77" s="11" t="str">
        <f t="shared" si="15"/>
        <v/>
      </c>
      <c r="AF77" s="11" t="str">
        <f t="shared" si="15"/>
        <v/>
      </c>
      <c r="BB77" s="88"/>
      <c r="BC77" s="88"/>
      <c r="BD77" s="88"/>
      <c r="BE77" s="88"/>
      <c r="BF77" s="88"/>
      <c r="BG77" s="88"/>
      <c r="BH77" s="88"/>
      <c r="BI77" s="88"/>
      <c r="BJ77" s="88"/>
      <c r="BK77" s="88"/>
      <c r="BL77" s="88"/>
      <c r="BM77" s="88"/>
    </row>
    <row r="78" spans="1:65" ht="12.75" customHeight="1" x14ac:dyDescent="0.15">
      <c r="K78" s="11" t="s">
        <v>5</v>
      </c>
      <c r="L78" s="11" t="str">
        <f>仕様書作成!CJ95</f>
        <v>SY50M-N0-B1</v>
      </c>
      <c r="M78" s="11" t="str">
        <f>仕様書作成!CM95</f>
        <v/>
      </c>
      <c r="U78" s="11" t="str">
        <f>IF(COUNTIF(U$194,$L78)=1,"O","")</f>
        <v/>
      </c>
      <c r="V78" s="11" t="str">
        <f t="shared" si="15"/>
        <v/>
      </c>
      <c r="W78" s="11" t="str">
        <f t="shared" si="15"/>
        <v/>
      </c>
      <c r="X78" s="11" t="str">
        <f t="shared" si="15"/>
        <v/>
      </c>
      <c r="Y78" s="11" t="str">
        <f t="shared" si="15"/>
        <v/>
      </c>
      <c r="Z78" s="11" t="str">
        <f t="shared" si="15"/>
        <v/>
      </c>
      <c r="AA78" s="11" t="str">
        <f t="shared" si="15"/>
        <v/>
      </c>
      <c r="AB78" s="11" t="str">
        <f t="shared" si="15"/>
        <v/>
      </c>
      <c r="AC78" s="11" t="str">
        <f t="shared" si="15"/>
        <v/>
      </c>
      <c r="AD78" s="11" t="str">
        <f t="shared" si="15"/>
        <v/>
      </c>
      <c r="AE78" s="11" t="str">
        <f>IF(COUNTIF(AE$194,$L78)=1,"O","")</f>
        <v/>
      </c>
      <c r="AF78" s="11" t="str">
        <f t="shared" si="15"/>
        <v/>
      </c>
      <c r="BB78" s="88"/>
      <c r="BC78" s="88"/>
      <c r="BD78" s="88"/>
      <c r="BE78" s="88"/>
      <c r="BF78" s="88"/>
      <c r="BG78" s="88"/>
      <c r="BH78" s="88"/>
      <c r="BI78" s="88"/>
      <c r="BJ78" s="88"/>
      <c r="BK78" s="88"/>
      <c r="BL78" s="88"/>
      <c r="BM78" s="88"/>
    </row>
    <row r="79" spans="1:65" ht="12.75" customHeight="1" x14ac:dyDescent="0.15">
      <c r="K79" s="404" t="s">
        <v>6</v>
      </c>
      <c r="L79" s="11" t="str">
        <f>仕様書作成!CN96</f>
        <v>KQ2H04-01AS</v>
      </c>
      <c r="M79" s="11" t="str">
        <f>仕様書作成!CM96</f>
        <v/>
      </c>
      <c r="R79" s="11" t="str">
        <f>IF(仕様書作成!CO96="","",IF(S79="",仕様書作成!CO96,仕様書作成!CO96&amp;","))</f>
        <v/>
      </c>
      <c r="S79" s="11" t="str">
        <f>IF(仕様書作成!CP96="","",IF(T79="",仕様書作成!CP96,仕様書作成!CP96&amp;","))</f>
        <v/>
      </c>
      <c r="T79" s="11" t="str">
        <f>仕様書作成!CQ96</f>
        <v/>
      </c>
      <c r="U79" s="11" t="str">
        <f>仕様書作成!CR96</f>
        <v/>
      </c>
      <c r="V79" s="11" t="str">
        <f>仕様書作成!CS96</f>
        <v/>
      </c>
      <c r="W79" s="11" t="str">
        <f>仕様書作成!CT96</f>
        <v/>
      </c>
      <c r="X79" s="11" t="str">
        <f>仕様書作成!CU96</f>
        <v/>
      </c>
      <c r="Y79" s="11" t="str">
        <f>仕様書作成!CV96</f>
        <v/>
      </c>
      <c r="Z79" s="11" t="str">
        <f>仕様書作成!CW96</f>
        <v/>
      </c>
      <c r="AA79" s="11" t="str">
        <f>仕様書作成!CX96</f>
        <v/>
      </c>
      <c r="AB79" s="11" t="str">
        <f>仕様書作成!CY96</f>
        <v/>
      </c>
      <c r="AC79" s="11" t="str">
        <f>仕様書作成!CZ96</f>
        <v/>
      </c>
      <c r="AD79" s="11" t="str">
        <f>仕様書作成!DA96</f>
        <v/>
      </c>
      <c r="AE79" s="11" t="str">
        <f>仕様書作成!DB96</f>
        <v/>
      </c>
      <c r="AF79" s="11" t="str">
        <f>仕様書作成!DC96</f>
        <v/>
      </c>
      <c r="AS79" s="11" t="str">
        <f>IF(仕様書作成!DQ96="","",IF(AT79="",仕様書作成!DQ96,仕様書作成!DQ96&amp;","))</f>
        <v/>
      </c>
      <c r="AT79" s="11" t="str">
        <f>IF(仕様書作成!DR96="","",IF(AU79="",仕様書作成!DR96,仕様書作成!DR96&amp;","))</f>
        <v/>
      </c>
      <c r="AU79" s="11" t="str">
        <f>仕様書作成!DS96</f>
        <v/>
      </c>
      <c r="BB79" s="88"/>
      <c r="BC79" s="88"/>
      <c r="BD79" s="88"/>
      <c r="BE79" s="88"/>
      <c r="BF79" s="88"/>
      <c r="BG79" s="88"/>
      <c r="BH79" s="88"/>
      <c r="BI79" s="88"/>
      <c r="BJ79" s="88"/>
      <c r="BK79" s="88"/>
      <c r="BL79" s="88"/>
      <c r="BM79" s="88"/>
    </row>
    <row r="80" spans="1:65" ht="12.75" customHeight="1" x14ac:dyDescent="0.15">
      <c r="K80" s="405" t="s">
        <v>7</v>
      </c>
      <c r="L80" s="11" t="str">
        <f>仕様書作成!CN97</f>
        <v>KQ2H07-35AS</v>
      </c>
      <c r="M80" s="11" t="str">
        <f>仕様書作成!CM97</f>
        <v/>
      </c>
      <c r="R80" s="11" t="str">
        <f>IF(仕様書作成!CO97="","",IF(S80="",仕様書作成!CO97,仕様書作成!CO97&amp;","))</f>
        <v/>
      </c>
      <c r="S80" s="11" t="str">
        <f>IF(仕様書作成!CP97="","",IF(T80="",仕様書作成!CP97,仕様書作成!CP97&amp;","))</f>
        <v/>
      </c>
      <c r="T80" s="11" t="str">
        <f>仕様書作成!CQ97</f>
        <v/>
      </c>
      <c r="U80" s="11" t="str">
        <f>仕様書作成!CR97</f>
        <v/>
      </c>
      <c r="V80" s="11" t="str">
        <f>仕様書作成!CS97</f>
        <v/>
      </c>
      <c r="W80" s="11" t="str">
        <f>仕様書作成!CT97</f>
        <v/>
      </c>
      <c r="X80" s="11" t="str">
        <f>仕様書作成!CU97</f>
        <v/>
      </c>
      <c r="Y80" s="11" t="str">
        <f>仕様書作成!CV97</f>
        <v/>
      </c>
      <c r="Z80" s="11" t="str">
        <f>仕様書作成!CW97</f>
        <v/>
      </c>
      <c r="AA80" s="11" t="str">
        <f>仕様書作成!CX97</f>
        <v/>
      </c>
      <c r="AB80" s="11" t="str">
        <f>仕様書作成!CY97</f>
        <v/>
      </c>
      <c r="AC80" s="11" t="str">
        <f>仕様書作成!CZ97</f>
        <v/>
      </c>
      <c r="AD80" s="11" t="str">
        <f>仕様書作成!DA97</f>
        <v/>
      </c>
      <c r="AE80" s="11" t="str">
        <f>仕様書作成!DB97</f>
        <v/>
      </c>
      <c r="AF80" s="11" t="str">
        <f>仕様書作成!DC97</f>
        <v/>
      </c>
      <c r="AS80" s="11" t="str">
        <f>IF(仕様書作成!DQ97="","",IF(AT80="",仕様書作成!DQ97,仕様書作成!DQ97&amp;","))</f>
        <v/>
      </c>
      <c r="AT80" s="11" t="str">
        <f>IF(仕様書作成!DR97="","",IF(AU80="",仕様書作成!DR97,仕様書作成!DR97&amp;","))</f>
        <v/>
      </c>
      <c r="AU80" s="11" t="str">
        <f>仕様書作成!DS97</f>
        <v/>
      </c>
      <c r="BB80" s="88"/>
      <c r="BC80" s="88"/>
      <c r="BD80" s="88"/>
      <c r="BE80" s="88"/>
      <c r="BF80" s="88"/>
      <c r="BG80" s="88"/>
      <c r="BH80" s="88"/>
      <c r="BI80" s="88"/>
      <c r="BJ80" s="88"/>
      <c r="BK80" s="88"/>
      <c r="BL80" s="88"/>
      <c r="BM80" s="88"/>
    </row>
    <row r="81" spans="11:65" ht="12.75" customHeight="1" x14ac:dyDescent="0.15">
      <c r="K81" s="404" t="s">
        <v>8</v>
      </c>
      <c r="L81" s="11" t="str">
        <f>仕様書作成!CN98</f>
        <v>KQ2H06-01AS</v>
      </c>
      <c r="M81" s="11" t="str">
        <f>仕様書作成!CM98</f>
        <v/>
      </c>
      <c r="R81" s="11" t="str">
        <f>IF(仕様書作成!CO98="","",IF(S81="",仕様書作成!CO98,仕様書作成!CO98&amp;","))</f>
        <v/>
      </c>
      <c r="S81" s="11" t="str">
        <f>IF(仕様書作成!CP98="","",IF(T81="",仕様書作成!CP98,仕様書作成!CP98&amp;","))</f>
        <v/>
      </c>
      <c r="T81" s="11" t="str">
        <f>仕様書作成!CQ98</f>
        <v/>
      </c>
      <c r="U81" s="11" t="str">
        <f>仕様書作成!CR98</f>
        <v/>
      </c>
      <c r="V81" s="11" t="str">
        <f>仕様書作成!CS98</f>
        <v/>
      </c>
      <c r="W81" s="11" t="str">
        <f>仕様書作成!CT98</f>
        <v/>
      </c>
      <c r="X81" s="11" t="str">
        <f>仕様書作成!CU98</f>
        <v/>
      </c>
      <c r="Y81" s="11" t="str">
        <f>仕様書作成!CV98</f>
        <v/>
      </c>
      <c r="Z81" s="11" t="str">
        <f>仕様書作成!CW98</f>
        <v/>
      </c>
      <c r="AA81" s="11" t="str">
        <f>仕様書作成!CX98</f>
        <v/>
      </c>
      <c r="AB81" s="11" t="str">
        <f>仕様書作成!CY98</f>
        <v/>
      </c>
      <c r="AC81" s="11" t="str">
        <f>仕様書作成!CZ98</f>
        <v/>
      </c>
      <c r="AD81" s="11" t="str">
        <f>仕様書作成!DA98</f>
        <v/>
      </c>
      <c r="AE81" s="11" t="str">
        <f>仕様書作成!DB98</f>
        <v/>
      </c>
      <c r="AF81" s="11" t="str">
        <f>仕様書作成!DC98</f>
        <v/>
      </c>
      <c r="AS81" s="11" t="str">
        <f>IF(仕様書作成!DQ98="","",IF(AT81="",仕様書作成!DQ98,仕様書作成!DQ98&amp;","))</f>
        <v/>
      </c>
      <c r="AT81" s="11" t="str">
        <f>IF(仕様書作成!DR98="","",IF(AU81="",仕様書作成!DR98,仕様書作成!DR98&amp;","))</f>
        <v/>
      </c>
      <c r="AU81" s="11" t="str">
        <f>仕様書作成!DS98</f>
        <v/>
      </c>
      <c r="BB81" s="88"/>
      <c r="BC81" s="88"/>
      <c r="BD81" s="88"/>
      <c r="BE81" s="88"/>
      <c r="BF81" s="88"/>
      <c r="BG81" s="88"/>
      <c r="BH81" s="88"/>
      <c r="BI81" s="88"/>
      <c r="BJ81" s="88"/>
      <c r="BK81" s="88"/>
      <c r="BL81" s="88"/>
      <c r="BM81" s="88"/>
    </row>
    <row r="82" spans="11:65" ht="12.75" customHeight="1" x14ac:dyDescent="0.15">
      <c r="K82" s="404" t="s">
        <v>9</v>
      </c>
      <c r="L82" s="11" t="str">
        <f>仕様書作成!CN99</f>
        <v>KQ2S04-01AS</v>
      </c>
      <c r="M82" s="11" t="str">
        <f>仕様書作成!CM99</f>
        <v/>
      </c>
      <c r="R82" s="11" t="str">
        <f>IF(仕様書作成!CO99="","",IF(S82="",仕様書作成!CO99,仕様書作成!CO99&amp;","))</f>
        <v/>
      </c>
      <c r="S82" s="11" t="str">
        <f>IF(仕様書作成!CP99="","",IF(T82="",仕様書作成!CP99,仕様書作成!CP99&amp;","))</f>
        <v/>
      </c>
      <c r="T82" s="11" t="str">
        <f>仕様書作成!CQ99</f>
        <v/>
      </c>
      <c r="U82" s="11" t="str">
        <f>仕様書作成!CR99</f>
        <v/>
      </c>
      <c r="V82" s="11" t="str">
        <f>仕様書作成!CS99</f>
        <v/>
      </c>
      <c r="W82" s="11" t="str">
        <f>仕様書作成!CT99</f>
        <v/>
      </c>
      <c r="X82" s="11" t="str">
        <f>仕様書作成!CU99</f>
        <v/>
      </c>
      <c r="Y82" s="11" t="str">
        <f>仕様書作成!CV99</f>
        <v/>
      </c>
      <c r="Z82" s="11" t="str">
        <f>仕様書作成!CW99</f>
        <v/>
      </c>
      <c r="AA82" s="11" t="str">
        <f>仕様書作成!CX99</f>
        <v/>
      </c>
      <c r="AB82" s="11" t="str">
        <f>仕様書作成!CY99</f>
        <v/>
      </c>
      <c r="AC82" s="11" t="str">
        <f>仕様書作成!CZ99</f>
        <v/>
      </c>
      <c r="AD82" s="11" t="str">
        <f>仕様書作成!DA99</f>
        <v/>
      </c>
      <c r="AE82" s="11" t="str">
        <f>仕様書作成!DB99</f>
        <v/>
      </c>
      <c r="AF82" s="11" t="str">
        <f>仕様書作成!DC99</f>
        <v/>
      </c>
      <c r="AS82" s="11" t="str">
        <f>IF(仕様書作成!DQ99="","",IF(AT82="",仕様書作成!DQ99,仕様書作成!DQ99&amp;","))</f>
        <v/>
      </c>
      <c r="AT82" s="11" t="str">
        <f>IF(仕様書作成!DR99="","",IF(AU82="",仕様書作成!DR99,仕様書作成!DR99&amp;","))</f>
        <v/>
      </c>
      <c r="AU82" s="11" t="str">
        <f>仕様書作成!DS99</f>
        <v/>
      </c>
      <c r="BB82" s="88"/>
      <c r="BC82" s="88"/>
      <c r="BD82" s="88"/>
      <c r="BE82" s="88"/>
      <c r="BF82" s="88"/>
      <c r="BG82" s="88"/>
      <c r="BH82" s="88"/>
      <c r="BI82" s="88"/>
      <c r="BJ82" s="88"/>
      <c r="BK82" s="88"/>
      <c r="BL82" s="88"/>
      <c r="BM82" s="88"/>
    </row>
    <row r="83" spans="11:65" ht="12.75" customHeight="1" x14ac:dyDescent="0.15">
      <c r="K83" s="404" t="s">
        <v>10</v>
      </c>
      <c r="L83" s="11" t="str">
        <f>仕様書作成!CN100</f>
        <v>KQ2S06-01AS</v>
      </c>
      <c r="M83" s="11" t="str">
        <f>仕様書作成!CM100</f>
        <v/>
      </c>
      <c r="R83" s="11" t="str">
        <f>IF(仕様書作成!CO100="","",IF(S83="",仕様書作成!CO100,仕様書作成!CO100&amp;","))</f>
        <v/>
      </c>
      <c r="S83" s="11" t="str">
        <f>IF(仕様書作成!CP100="","",IF(T83="",仕様書作成!CP100,仕様書作成!CP100&amp;","))</f>
        <v/>
      </c>
      <c r="T83" s="11" t="str">
        <f>仕様書作成!CQ100</f>
        <v/>
      </c>
      <c r="U83" s="11" t="str">
        <f>仕様書作成!CR100</f>
        <v/>
      </c>
      <c r="V83" s="11" t="str">
        <f>仕様書作成!CS100</f>
        <v/>
      </c>
      <c r="W83" s="11" t="str">
        <f>仕様書作成!CT100</f>
        <v/>
      </c>
      <c r="X83" s="11" t="str">
        <f>仕様書作成!CU100</f>
        <v/>
      </c>
      <c r="Y83" s="11" t="str">
        <f>仕様書作成!CV100</f>
        <v/>
      </c>
      <c r="Z83" s="11" t="str">
        <f>仕様書作成!CW100</f>
        <v/>
      </c>
      <c r="AA83" s="11" t="str">
        <f>仕様書作成!CX100</f>
        <v/>
      </c>
      <c r="AB83" s="11" t="str">
        <f>仕様書作成!CY100</f>
        <v/>
      </c>
      <c r="AC83" s="11" t="str">
        <f>仕様書作成!CZ100</f>
        <v/>
      </c>
      <c r="AD83" s="11" t="str">
        <f>仕様書作成!DA100</f>
        <v/>
      </c>
      <c r="AE83" s="11" t="str">
        <f>仕様書作成!DB100</f>
        <v/>
      </c>
      <c r="AF83" s="11" t="str">
        <f>仕様書作成!DC100</f>
        <v/>
      </c>
      <c r="AS83" s="11" t="str">
        <f>IF(仕様書作成!DQ100="","",IF(AT83="",仕様書作成!DQ100,仕様書作成!DQ100&amp;","))</f>
        <v/>
      </c>
      <c r="AT83" s="11" t="str">
        <f>IF(仕様書作成!DR100="","",IF(AU83="",仕様書作成!DR100,仕様書作成!DR100&amp;","))</f>
        <v/>
      </c>
      <c r="AU83" s="11" t="str">
        <f>仕様書作成!DS100</f>
        <v/>
      </c>
      <c r="BB83" s="88"/>
      <c r="BC83" s="88"/>
      <c r="BD83" s="88"/>
      <c r="BE83" s="88"/>
      <c r="BF83" s="88"/>
      <c r="BG83" s="88"/>
      <c r="BH83" s="88"/>
      <c r="BI83" s="88"/>
      <c r="BJ83" s="88"/>
      <c r="BK83" s="88"/>
      <c r="BL83" s="88"/>
      <c r="BM83" s="88"/>
    </row>
    <row r="84" spans="11:65" ht="12.75" customHeight="1" x14ac:dyDescent="0.15">
      <c r="K84" s="404" t="s">
        <v>11</v>
      </c>
      <c r="L84" s="11" t="str">
        <f>仕様書作成!CN101</f>
        <v>KQ2S08-01AS</v>
      </c>
      <c r="M84" s="11" t="str">
        <f>仕様書作成!CM101</f>
        <v/>
      </c>
      <c r="R84" s="11" t="str">
        <f>IF(仕様書作成!CO101="","",IF(S84="",仕様書作成!CO101,仕様書作成!CO101&amp;","))</f>
        <v/>
      </c>
      <c r="S84" s="11" t="str">
        <f>IF(仕様書作成!CP101="","",IF(T84="",仕様書作成!CP101,仕様書作成!CP101&amp;","))</f>
        <v/>
      </c>
      <c r="T84" s="11" t="str">
        <f>仕様書作成!CQ101</f>
        <v/>
      </c>
      <c r="U84" s="11" t="str">
        <f>仕様書作成!CR101</f>
        <v/>
      </c>
      <c r="V84" s="11" t="str">
        <f>仕様書作成!CS101</f>
        <v/>
      </c>
      <c r="W84" s="11" t="str">
        <f>仕様書作成!CT101</f>
        <v/>
      </c>
      <c r="X84" s="11" t="str">
        <f>仕様書作成!CU101</f>
        <v/>
      </c>
      <c r="Y84" s="11" t="str">
        <f>仕様書作成!CV101</f>
        <v/>
      </c>
      <c r="Z84" s="11" t="str">
        <f>仕様書作成!CW101</f>
        <v/>
      </c>
      <c r="AA84" s="11" t="str">
        <f>仕様書作成!CX101</f>
        <v/>
      </c>
      <c r="AB84" s="11" t="str">
        <f>仕様書作成!CY101</f>
        <v/>
      </c>
      <c r="AC84" s="11" t="str">
        <f>仕様書作成!CZ101</f>
        <v/>
      </c>
      <c r="AD84" s="11" t="str">
        <f>仕様書作成!DA101</f>
        <v/>
      </c>
      <c r="AE84" s="11" t="str">
        <f>仕様書作成!DB101</f>
        <v/>
      </c>
      <c r="AF84" s="11" t="str">
        <f>仕様書作成!DC101</f>
        <v/>
      </c>
      <c r="AS84" s="11" t="str">
        <f>IF(仕様書作成!DQ101="","",IF(AT84="",仕様書作成!DQ101,仕様書作成!DQ101&amp;","))</f>
        <v/>
      </c>
      <c r="AT84" s="11" t="str">
        <f>IF(仕様書作成!DR101="","",IF(AU84="",仕様書作成!DR101,仕様書作成!DR101&amp;","))</f>
        <v/>
      </c>
      <c r="AU84" s="11" t="str">
        <f>仕様書作成!DS101</f>
        <v/>
      </c>
      <c r="BB84" s="88"/>
      <c r="BC84" s="88"/>
      <c r="BD84" s="88"/>
      <c r="BE84" s="88"/>
      <c r="BF84" s="88"/>
      <c r="BG84" s="88"/>
      <c r="BH84" s="88"/>
      <c r="BI84" s="88"/>
      <c r="BJ84" s="88"/>
      <c r="BK84" s="88"/>
      <c r="BL84" s="88"/>
      <c r="BM84" s="88"/>
    </row>
    <row r="85" spans="11:65" ht="12.75" customHeight="1" x14ac:dyDescent="0.15">
      <c r="K85" s="405" t="s">
        <v>12</v>
      </c>
      <c r="L85" s="11" t="str">
        <f>仕様書作成!CN102</f>
        <v>KQ2H03-34AS</v>
      </c>
      <c r="M85" s="11" t="str">
        <f>仕様書作成!CM102</f>
        <v/>
      </c>
      <c r="R85" s="11" t="str">
        <f>IF(仕様書作成!CO102="","",IF(S85="",仕様書作成!CO102,仕様書作成!CO102&amp;","))</f>
        <v/>
      </c>
      <c r="S85" s="11" t="str">
        <f>IF(仕様書作成!CP102="","",IF(T85="",仕様書作成!CP102,仕様書作成!CP102&amp;","))</f>
        <v/>
      </c>
      <c r="T85" s="11" t="str">
        <f>仕様書作成!CQ102</f>
        <v/>
      </c>
      <c r="U85" s="11" t="str">
        <f>仕様書作成!CR102</f>
        <v/>
      </c>
      <c r="V85" s="11" t="str">
        <f>仕様書作成!CS102</f>
        <v/>
      </c>
      <c r="W85" s="11" t="str">
        <f>仕様書作成!CT102</f>
        <v/>
      </c>
      <c r="X85" s="11" t="str">
        <f>仕様書作成!CU102</f>
        <v/>
      </c>
      <c r="Y85" s="11" t="str">
        <f>仕様書作成!CV102</f>
        <v/>
      </c>
      <c r="Z85" s="11" t="str">
        <f>仕様書作成!CW102</f>
        <v/>
      </c>
      <c r="AA85" s="11" t="str">
        <f>仕様書作成!CX102</f>
        <v/>
      </c>
      <c r="AB85" s="11" t="str">
        <f>仕様書作成!CY102</f>
        <v/>
      </c>
      <c r="AC85" s="11" t="str">
        <f>仕様書作成!CZ102</f>
        <v/>
      </c>
      <c r="AD85" s="11" t="str">
        <f>仕様書作成!DA102</f>
        <v/>
      </c>
      <c r="AE85" s="11" t="str">
        <f>仕様書作成!DB102</f>
        <v/>
      </c>
      <c r="AF85" s="11" t="str">
        <f>仕様書作成!DC102</f>
        <v/>
      </c>
      <c r="AS85" s="11" t="str">
        <f>IF(仕様書作成!DQ102="","",IF(AT85="",仕様書作成!DQ102,仕様書作成!DQ102&amp;","))</f>
        <v/>
      </c>
      <c r="AT85" s="11" t="str">
        <f>IF(仕様書作成!DR102="","",IF(AU85="",仕様書作成!DR102,仕様書作成!DR102&amp;","))</f>
        <v/>
      </c>
      <c r="AU85" s="11" t="str">
        <f>仕様書作成!DS102</f>
        <v/>
      </c>
      <c r="BB85" s="88"/>
      <c r="BC85" s="88"/>
      <c r="BD85" s="88"/>
      <c r="BE85" s="88"/>
      <c r="BF85" s="88"/>
      <c r="BG85" s="88"/>
      <c r="BH85" s="88"/>
      <c r="BI85" s="88"/>
      <c r="BJ85" s="88"/>
      <c r="BK85" s="88"/>
      <c r="BL85" s="88"/>
      <c r="BM85" s="88"/>
    </row>
    <row r="86" spans="11:65" ht="12.75" customHeight="1" x14ac:dyDescent="0.15">
      <c r="K86" s="405" t="s">
        <v>13</v>
      </c>
      <c r="L86" s="11" t="str">
        <f>仕様書作成!CN103</f>
        <v>KQ2H07-34AS</v>
      </c>
      <c r="M86" s="11" t="str">
        <f>仕様書作成!CM103</f>
        <v/>
      </c>
      <c r="R86" s="11" t="str">
        <f>IF(仕様書作成!CO103="","",IF(S86="",仕様書作成!CO103,仕様書作成!CO103&amp;","))</f>
        <v/>
      </c>
      <c r="S86" s="11" t="str">
        <f>IF(仕様書作成!CP103="","",IF(T86="",仕様書作成!CP103,仕様書作成!CP103&amp;","))</f>
        <v/>
      </c>
      <c r="T86" s="11" t="str">
        <f>仕様書作成!CQ103</f>
        <v/>
      </c>
      <c r="U86" s="11" t="str">
        <f>仕様書作成!CR103</f>
        <v/>
      </c>
      <c r="V86" s="11" t="str">
        <f>仕様書作成!CS103</f>
        <v/>
      </c>
      <c r="W86" s="11" t="str">
        <f>仕様書作成!CT103</f>
        <v/>
      </c>
      <c r="X86" s="11" t="str">
        <f>仕様書作成!CU103</f>
        <v/>
      </c>
      <c r="Y86" s="11" t="str">
        <f>仕様書作成!CV103</f>
        <v/>
      </c>
      <c r="Z86" s="11" t="str">
        <f>仕様書作成!CW103</f>
        <v/>
      </c>
      <c r="AA86" s="11" t="str">
        <f>仕様書作成!CX103</f>
        <v/>
      </c>
      <c r="AB86" s="11" t="str">
        <f>仕様書作成!CY103</f>
        <v/>
      </c>
      <c r="AC86" s="11" t="str">
        <f>仕様書作成!CZ103</f>
        <v/>
      </c>
      <c r="AD86" s="11" t="str">
        <f>仕様書作成!DA103</f>
        <v/>
      </c>
      <c r="AE86" s="11" t="str">
        <f>仕様書作成!DB103</f>
        <v/>
      </c>
      <c r="AF86" s="11" t="str">
        <f>仕様書作成!DC103</f>
        <v/>
      </c>
      <c r="AS86" s="11" t="str">
        <f>IF(仕様書作成!DQ103="","",IF(AT86="",仕様書作成!DQ103,仕様書作成!DQ103&amp;","))</f>
        <v/>
      </c>
      <c r="AT86" s="11" t="str">
        <f>IF(仕様書作成!DR103="","",IF(AU86="",仕様書作成!DR103,仕様書作成!DR103&amp;","))</f>
        <v/>
      </c>
      <c r="AU86" s="11" t="str">
        <f>仕様書作成!DS103</f>
        <v/>
      </c>
      <c r="BB86" s="88"/>
      <c r="BC86" s="88"/>
      <c r="BD86" s="88"/>
      <c r="BE86" s="88"/>
      <c r="BF86" s="88"/>
      <c r="BG86" s="88"/>
      <c r="BH86" s="88"/>
      <c r="BI86" s="88"/>
      <c r="BJ86" s="88"/>
      <c r="BK86" s="88"/>
      <c r="BL86" s="88"/>
      <c r="BM86" s="88"/>
    </row>
    <row r="87" spans="11:65" ht="12.75" customHeight="1" x14ac:dyDescent="0.15">
      <c r="K87" s="405" t="s">
        <v>14</v>
      </c>
      <c r="L87" s="11" t="str">
        <f>仕様書作成!CN104</f>
        <v>KQ2S03-34AS</v>
      </c>
      <c r="M87" s="11" t="str">
        <f>仕様書作成!CM104</f>
        <v/>
      </c>
      <c r="R87" s="11" t="str">
        <f>IF(仕様書作成!CO104="","",IF(S87="",仕様書作成!CO104,仕様書作成!CO104&amp;","))</f>
        <v/>
      </c>
      <c r="S87" s="11" t="str">
        <f>IF(仕様書作成!CP104="","",IF(T87="",仕様書作成!CP104,仕様書作成!CP104&amp;","))</f>
        <v/>
      </c>
      <c r="T87" s="11" t="str">
        <f>仕様書作成!CQ104</f>
        <v/>
      </c>
      <c r="U87" s="11" t="str">
        <f>仕様書作成!CR104</f>
        <v/>
      </c>
      <c r="V87" s="11" t="str">
        <f>仕様書作成!CS104</f>
        <v/>
      </c>
      <c r="W87" s="11" t="str">
        <f>仕様書作成!CT104</f>
        <v/>
      </c>
      <c r="X87" s="11" t="str">
        <f>仕様書作成!CU104</f>
        <v/>
      </c>
      <c r="Y87" s="11" t="str">
        <f>仕様書作成!CV104</f>
        <v/>
      </c>
      <c r="Z87" s="11" t="str">
        <f>仕様書作成!CW104</f>
        <v/>
      </c>
      <c r="AA87" s="11" t="str">
        <f>仕様書作成!CX104</f>
        <v/>
      </c>
      <c r="AB87" s="11" t="str">
        <f>仕様書作成!CY104</f>
        <v/>
      </c>
      <c r="AC87" s="11" t="str">
        <f>仕様書作成!CZ104</f>
        <v/>
      </c>
      <c r="AD87" s="11" t="str">
        <f>仕様書作成!DA104</f>
        <v/>
      </c>
      <c r="AE87" s="11" t="str">
        <f>仕様書作成!DB104</f>
        <v/>
      </c>
      <c r="AF87" s="11" t="str">
        <f>仕様書作成!DC104</f>
        <v/>
      </c>
      <c r="AS87" s="11" t="str">
        <f>IF(仕様書作成!DQ104="","",IF(AT87="",仕様書作成!DQ104,仕様書作成!DQ104&amp;","))</f>
        <v/>
      </c>
      <c r="AT87" s="11" t="str">
        <f>IF(仕様書作成!DR104="","",IF(AU87="",仕様書作成!DR104,仕様書作成!DR104&amp;","))</f>
        <v/>
      </c>
      <c r="AU87" s="11" t="str">
        <f>仕様書作成!DS104</f>
        <v/>
      </c>
      <c r="BB87" s="88"/>
      <c r="BC87" s="88"/>
      <c r="BD87" s="88"/>
      <c r="BE87" s="88"/>
      <c r="BF87" s="88"/>
      <c r="BG87" s="88"/>
      <c r="BH87" s="88"/>
      <c r="BI87" s="88"/>
      <c r="BJ87" s="88"/>
      <c r="BK87" s="88"/>
      <c r="BL87" s="88"/>
      <c r="BM87" s="88"/>
    </row>
    <row r="88" spans="11:65" ht="12.75" customHeight="1" x14ac:dyDescent="0.15">
      <c r="K88" s="405" t="s">
        <v>15</v>
      </c>
      <c r="L88" s="11" t="str">
        <f>仕様書作成!CN105</f>
        <v>KQ2S07-34AS</v>
      </c>
      <c r="M88" s="11" t="str">
        <f>仕様書作成!CM105</f>
        <v/>
      </c>
      <c r="R88" s="11" t="str">
        <f>IF(仕様書作成!CO105="","",IF(S88="",仕様書作成!CO105,仕様書作成!CO105&amp;","))</f>
        <v/>
      </c>
      <c r="S88" s="11" t="str">
        <f>IF(仕様書作成!CP105="","",IF(T88="",仕様書作成!CP105,仕様書作成!CP105&amp;","))</f>
        <v/>
      </c>
      <c r="T88" s="11" t="str">
        <f>仕様書作成!CQ105</f>
        <v/>
      </c>
      <c r="U88" s="11" t="str">
        <f>仕様書作成!CR105</f>
        <v/>
      </c>
      <c r="V88" s="11" t="str">
        <f>仕様書作成!CS105</f>
        <v/>
      </c>
      <c r="W88" s="11" t="str">
        <f>仕様書作成!CT105</f>
        <v/>
      </c>
      <c r="X88" s="11" t="str">
        <f>仕様書作成!CU105</f>
        <v/>
      </c>
      <c r="Y88" s="11" t="str">
        <f>仕様書作成!CV105</f>
        <v/>
      </c>
      <c r="Z88" s="11" t="str">
        <f>仕様書作成!CW105</f>
        <v/>
      </c>
      <c r="AA88" s="11" t="str">
        <f>仕様書作成!CX105</f>
        <v/>
      </c>
      <c r="AB88" s="11" t="str">
        <f>仕様書作成!CY105</f>
        <v/>
      </c>
      <c r="AC88" s="11" t="str">
        <f>仕様書作成!CZ105</f>
        <v/>
      </c>
      <c r="AD88" s="11" t="str">
        <f>仕様書作成!DA105</f>
        <v/>
      </c>
      <c r="AE88" s="11" t="str">
        <f>仕様書作成!DB105</f>
        <v/>
      </c>
      <c r="AF88" s="11" t="str">
        <f>仕様書作成!DC105</f>
        <v/>
      </c>
      <c r="AS88" s="11" t="str">
        <f>IF(仕様書作成!DQ105="","",IF(AT88="",仕様書作成!DQ105,仕様書作成!DQ105&amp;","))</f>
        <v/>
      </c>
      <c r="AT88" s="11" t="str">
        <f>IF(仕様書作成!DR105="","",IF(AU88="",仕様書作成!DR105,仕様書作成!DR105&amp;","))</f>
        <v/>
      </c>
      <c r="AU88" s="11" t="str">
        <f>仕様書作成!DS105</f>
        <v/>
      </c>
      <c r="BB88" s="88"/>
      <c r="BC88" s="88"/>
      <c r="BD88" s="88"/>
      <c r="BE88" s="88"/>
      <c r="BF88" s="88"/>
      <c r="BG88" s="88"/>
      <c r="BH88" s="88"/>
      <c r="BI88" s="88"/>
      <c r="BJ88" s="88"/>
      <c r="BK88" s="88"/>
      <c r="BL88" s="88"/>
      <c r="BM88" s="88"/>
    </row>
    <row r="89" spans="11:65" ht="12.75" customHeight="1" x14ac:dyDescent="0.15">
      <c r="K89" s="405" t="s">
        <v>16</v>
      </c>
      <c r="L89" s="11" t="str">
        <f>仕様書作成!CN106</f>
        <v>KQ2S09-34AS</v>
      </c>
      <c r="M89" s="11" t="str">
        <f>仕様書作成!CM106</f>
        <v/>
      </c>
      <c r="R89" s="11" t="str">
        <f>IF(仕様書作成!CO106="","",IF(S89="",仕様書作成!CO106,仕様書作成!CO106&amp;","))</f>
        <v/>
      </c>
      <c r="S89" s="11" t="str">
        <f>IF(仕様書作成!CP106="","",IF(T89="",仕様書作成!CP106,仕様書作成!CP106&amp;","))</f>
        <v/>
      </c>
      <c r="T89" s="11" t="str">
        <f>仕様書作成!CQ106</f>
        <v/>
      </c>
      <c r="U89" s="11" t="str">
        <f>仕様書作成!CR106</f>
        <v/>
      </c>
      <c r="V89" s="11" t="str">
        <f>仕様書作成!CS106</f>
        <v/>
      </c>
      <c r="W89" s="11" t="str">
        <f>仕様書作成!CT106</f>
        <v/>
      </c>
      <c r="X89" s="11" t="str">
        <f>仕様書作成!CU106</f>
        <v/>
      </c>
      <c r="Y89" s="11" t="str">
        <f>仕様書作成!CV106</f>
        <v/>
      </c>
      <c r="Z89" s="11" t="str">
        <f>仕様書作成!CW106</f>
        <v/>
      </c>
      <c r="AA89" s="11" t="str">
        <f>仕様書作成!CX106</f>
        <v/>
      </c>
      <c r="AB89" s="11" t="str">
        <f>仕様書作成!CY106</f>
        <v/>
      </c>
      <c r="AC89" s="11" t="str">
        <f>仕様書作成!CZ106</f>
        <v/>
      </c>
      <c r="AD89" s="11" t="str">
        <f>仕様書作成!DA106</f>
        <v/>
      </c>
      <c r="AE89" s="11" t="str">
        <f>仕様書作成!DB106</f>
        <v/>
      </c>
      <c r="AF89" s="11" t="str">
        <f>仕様書作成!DC106</f>
        <v/>
      </c>
      <c r="AS89" s="11" t="str">
        <f>IF(仕様書作成!DQ106="","",IF(AT89="",仕様書作成!DQ106,仕様書作成!DQ106&amp;","))</f>
        <v/>
      </c>
      <c r="AT89" s="11" t="str">
        <f>IF(仕様書作成!DR106="","",IF(AU89="",仕様書作成!DR106,仕様書作成!DR106&amp;","))</f>
        <v/>
      </c>
      <c r="AU89" s="11" t="str">
        <f>仕様書作成!DS106</f>
        <v/>
      </c>
      <c r="BB89" s="88"/>
      <c r="BC89" s="88"/>
      <c r="BD89" s="88"/>
      <c r="BE89" s="88"/>
      <c r="BF89" s="88"/>
      <c r="BG89" s="88"/>
      <c r="BH89" s="88"/>
      <c r="BI89" s="88"/>
      <c r="BJ89" s="88"/>
      <c r="BK89" s="88"/>
      <c r="BL89" s="88"/>
      <c r="BM89" s="88"/>
    </row>
    <row r="90" spans="11:65" ht="12.75" customHeight="1" x14ac:dyDescent="0.15">
      <c r="K90" s="406" t="s">
        <v>17</v>
      </c>
      <c r="L90" s="11" t="str">
        <f>仕様書作成!CN107</f>
        <v>KQ2H03-U01A</v>
      </c>
      <c r="M90" s="11" t="str">
        <f>仕様書作成!CM107</f>
        <v/>
      </c>
      <c r="R90" s="11" t="str">
        <f>IF(仕様書作成!CO107="","",IF(S90="",仕様書作成!CO107,仕様書作成!CO107&amp;","))</f>
        <v/>
      </c>
      <c r="S90" s="11" t="str">
        <f>IF(仕様書作成!CP107="","",IF(T90="",仕様書作成!CP107,仕様書作成!CP107&amp;","))</f>
        <v/>
      </c>
      <c r="T90" s="11" t="str">
        <f>仕様書作成!CQ107</f>
        <v/>
      </c>
      <c r="U90" s="11" t="str">
        <f>仕様書作成!CR107</f>
        <v/>
      </c>
      <c r="V90" s="11" t="str">
        <f>仕様書作成!CS107</f>
        <v/>
      </c>
      <c r="W90" s="11" t="str">
        <f>仕様書作成!CT107</f>
        <v/>
      </c>
      <c r="X90" s="11" t="str">
        <f>仕様書作成!CU107</f>
        <v/>
      </c>
      <c r="Y90" s="11" t="str">
        <f>仕様書作成!CV107</f>
        <v/>
      </c>
      <c r="Z90" s="11" t="str">
        <f>仕様書作成!CW107</f>
        <v/>
      </c>
      <c r="AA90" s="11" t="str">
        <f>仕様書作成!CX107</f>
        <v/>
      </c>
      <c r="AB90" s="11" t="str">
        <f>仕様書作成!CY107</f>
        <v/>
      </c>
      <c r="AC90" s="11" t="str">
        <f>仕様書作成!CZ107</f>
        <v/>
      </c>
      <c r="AD90" s="11" t="str">
        <f>仕様書作成!DA107</f>
        <v/>
      </c>
      <c r="AE90" s="11" t="str">
        <f>仕様書作成!DB107</f>
        <v/>
      </c>
      <c r="AF90" s="11" t="str">
        <f>仕様書作成!DC107</f>
        <v/>
      </c>
      <c r="AS90" s="11" t="str">
        <f>IF(仕様書作成!DQ107="","",IF(AT90="",仕様書作成!DQ107,仕様書作成!DQ107&amp;","))</f>
        <v/>
      </c>
      <c r="AT90" s="11" t="str">
        <f>IF(仕様書作成!DR107="","",IF(AU90="",仕様書作成!DR107,仕様書作成!DR107&amp;","))</f>
        <v/>
      </c>
      <c r="AU90" s="11" t="str">
        <f>仕様書作成!DS107</f>
        <v/>
      </c>
      <c r="BB90" s="88"/>
      <c r="BC90" s="88"/>
      <c r="BD90" s="88"/>
      <c r="BE90" s="88"/>
      <c r="BF90" s="88"/>
      <c r="BG90" s="88"/>
      <c r="BH90" s="88"/>
      <c r="BI90" s="88"/>
      <c r="BJ90" s="88"/>
      <c r="BK90" s="88"/>
      <c r="BL90" s="88"/>
      <c r="BM90" s="88"/>
    </row>
    <row r="91" spans="11:65" ht="12.75" customHeight="1" x14ac:dyDescent="0.15">
      <c r="K91" s="405" t="s">
        <v>18</v>
      </c>
      <c r="L91" s="11" t="str">
        <f>仕様書作成!CN108</f>
        <v>KQ2H07-U01A</v>
      </c>
      <c r="M91" s="11" t="str">
        <f>仕様書作成!CM108</f>
        <v/>
      </c>
      <c r="R91" s="11" t="str">
        <f>IF(仕様書作成!CO108="","",IF(S91="",仕様書作成!CO108,仕様書作成!CO108&amp;","))</f>
        <v/>
      </c>
      <c r="S91" s="11" t="str">
        <f>IF(仕様書作成!CP108="","",IF(T91="",仕様書作成!CP108,仕様書作成!CP108&amp;","))</f>
        <v/>
      </c>
      <c r="T91" s="11" t="str">
        <f>仕様書作成!CQ108</f>
        <v/>
      </c>
      <c r="U91" s="11" t="str">
        <f>仕様書作成!CR108</f>
        <v/>
      </c>
      <c r="V91" s="11" t="str">
        <f>仕様書作成!CS108</f>
        <v/>
      </c>
      <c r="W91" s="11" t="str">
        <f>仕様書作成!CT108</f>
        <v/>
      </c>
      <c r="X91" s="11" t="str">
        <f>仕様書作成!CU108</f>
        <v/>
      </c>
      <c r="Y91" s="11" t="str">
        <f>仕様書作成!CV108</f>
        <v/>
      </c>
      <c r="Z91" s="11" t="str">
        <f>仕様書作成!CW108</f>
        <v/>
      </c>
      <c r="AA91" s="11" t="str">
        <f>仕様書作成!CX108</f>
        <v/>
      </c>
      <c r="AB91" s="11" t="str">
        <f>仕様書作成!CY108</f>
        <v/>
      </c>
      <c r="AC91" s="11" t="str">
        <f>仕様書作成!CZ108</f>
        <v/>
      </c>
      <c r="AD91" s="11" t="str">
        <f>仕様書作成!DA108</f>
        <v/>
      </c>
      <c r="AE91" s="11" t="str">
        <f>仕様書作成!DB108</f>
        <v/>
      </c>
      <c r="AF91" s="11" t="str">
        <f>仕様書作成!DC108</f>
        <v/>
      </c>
      <c r="AS91" s="11" t="str">
        <f>IF(仕様書作成!DQ108="","",IF(AT91="",仕様書作成!DQ108,仕様書作成!DQ108&amp;","))</f>
        <v/>
      </c>
      <c r="AT91" s="11" t="str">
        <f>IF(仕様書作成!DR108="","",IF(AU91="",仕様書作成!DR108,仕様書作成!DR108&amp;","))</f>
        <v/>
      </c>
      <c r="AU91" s="11" t="str">
        <f>仕様書作成!DS108</f>
        <v/>
      </c>
      <c r="BB91" s="88"/>
      <c r="BC91" s="88"/>
      <c r="BD91" s="88"/>
      <c r="BE91" s="88"/>
      <c r="BF91" s="88"/>
      <c r="BG91" s="88"/>
      <c r="BH91" s="88"/>
      <c r="BI91" s="88"/>
      <c r="BJ91" s="88"/>
      <c r="BK91" s="88"/>
      <c r="BL91" s="88"/>
      <c r="BM91" s="88"/>
    </row>
    <row r="92" spans="11:65" ht="12.75" customHeight="1" x14ac:dyDescent="0.15">
      <c r="K92" s="405" t="s">
        <v>19</v>
      </c>
      <c r="L92" s="11" t="str">
        <f>仕様書作成!CN109</f>
        <v>KQ2H04-02AS</v>
      </c>
      <c r="M92" s="11" t="str">
        <f>仕様書作成!CM109</f>
        <v/>
      </c>
      <c r="R92" s="11" t="str">
        <f>IF(仕様書作成!CO109="","",IF(S92="",仕様書作成!CO109,仕様書作成!CO109&amp;","))</f>
        <v/>
      </c>
      <c r="S92" s="11" t="str">
        <f>IF(仕様書作成!CP109="","",IF(T92="",仕様書作成!CP109,仕様書作成!CP109&amp;","))</f>
        <v/>
      </c>
      <c r="T92" s="11" t="str">
        <f>仕様書作成!CQ109</f>
        <v/>
      </c>
      <c r="U92" s="11" t="str">
        <f>仕様書作成!CR109</f>
        <v/>
      </c>
      <c r="V92" s="11" t="str">
        <f>仕様書作成!CS109</f>
        <v/>
      </c>
      <c r="W92" s="11" t="str">
        <f>仕様書作成!CT109</f>
        <v/>
      </c>
      <c r="X92" s="11" t="str">
        <f>仕様書作成!CU109</f>
        <v/>
      </c>
      <c r="Y92" s="11" t="str">
        <f>仕様書作成!CV109</f>
        <v/>
      </c>
      <c r="Z92" s="11" t="str">
        <f>仕様書作成!CW109</f>
        <v/>
      </c>
      <c r="AA92" s="11" t="str">
        <f>仕様書作成!CX109</f>
        <v/>
      </c>
      <c r="AB92" s="11" t="str">
        <f>仕様書作成!CY109</f>
        <v/>
      </c>
      <c r="AC92" s="11" t="str">
        <f>仕様書作成!CZ109</f>
        <v/>
      </c>
      <c r="AD92" s="11" t="str">
        <f>仕様書作成!DA109</f>
        <v/>
      </c>
      <c r="AE92" s="11" t="str">
        <f>仕様書作成!DB109</f>
        <v/>
      </c>
      <c r="AF92" s="11" t="str">
        <f>仕様書作成!DC109</f>
        <v/>
      </c>
      <c r="AS92" s="11" t="str">
        <f>IF(仕様書作成!DQ109="","",IF(AT92="",仕様書作成!DQ109,仕様書作成!DQ109&amp;","))</f>
        <v/>
      </c>
      <c r="AT92" s="11" t="str">
        <f>IF(仕様書作成!DR109="","",IF(AU92="",仕様書作成!DR109,仕様書作成!DR109&amp;","))</f>
        <v/>
      </c>
      <c r="AU92" s="11" t="str">
        <f>仕様書作成!DS109</f>
        <v/>
      </c>
      <c r="BB92" s="88"/>
      <c r="BC92" s="88"/>
      <c r="BD92" s="88"/>
      <c r="BE92" s="88"/>
      <c r="BF92" s="88"/>
      <c r="BG92" s="88"/>
      <c r="BH92" s="88"/>
      <c r="BI92" s="88"/>
      <c r="BJ92" s="88"/>
      <c r="BK92" s="88"/>
      <c r="BL92" s="88"/>
      <c r="BM92" s="88"/>
    </row>
    <row r="93" spans="11:65" ht="12.75" customHeight="1" x14ac:dyDescent="0.15">
      <c r="K93" s="405" t="s">
        <v>20</v>
      </c>
      <c r="L93" s="11" t="str">
        <f>仕様書作成!CN110</f>
        <v>KQ2H06-02AS</v>
      </c>
      <c r="M93" s="11" t="str">
        <f>仕様書作成!CM110</f>
        <v/>
      </c>
      <c r="R93" s="11" t="str">
        <f>IF(仕様書作成!CO110="","",IF(S93="",仕様書作成!CO110,仕様書作成!CO110&amp;","))</f>
        <v/>
      </c>
      <c r="S93" s="11" t="str">
        <f>IF(仕様書作成!CP110="","",IF(T93="",仕様書作成!CP110,仕様書作成!CP110&amp;","))</f>
        <v/>
      </c>
      <c r="T93" s="11" t="str">
        <f>仕様書作成!CQ110</f>
        <v/>
      </c>
      <c r="U93" s="11" t="str">
        <f>仕様書作成!CR110</f>
        <v/>
      </c>
      <c r="V93" s="11" t="str">
        <f>仕様書作成!CS110</f>
        <v/>
      </c>
      <c r="W93" s="11" t="str">
        <f>仕様書作成!CT110</f>
        <v/>
      </c>
      <c r="X93" s="11" t="str">
        <f>仕様書作成!CU110</f>
        <v/>
      </c>
      <c r="Y93" s="11" t="str">
        <f>仕様書作成!CV110</f>
        <v/>
      </c>
      <c r="Z93" s="11" t="str">
        <f>仕様書作成!CW110</f>
        <v/>
      </c>
      <c r="AA93" s="11" t="str">
        <f>仕様書作成!CX110</f>
        <v/>
      </c>
      <c r="AB93" s="11" t="str">
        <f>仕様書作成!CY110</f>
        <v/>
      </c>
      <c r="AC93" s="11" t="str">
        <f>仕様書作成!CZ110</f>
        <v/>
      </c>
      <c r="AD93" s="11" t="str">
        <f>仕様書作成!DA110</f>
        <v/>
      </c>
      <c r="AE93" s="11" t="str">
        <f>仕様書作成!DB110</f>
        <v/>
      </c>
      <c r="AF93" s="11" t="str">
        <f>仕様書作成!DC110</f>
        <v/>
      </c>
      <c r="AS93" s="11" t="str">
        <f>IF(仕様書作成!DQ110="","",IF(AT93="",仕様書作成!DQ110,仕様書作成!DQ110&amp;","))</f>
        <v/>
      </c>
      <c r="AT93" s="11" t="str">
        <f>IF(仕様書作成!DR110="","",IF(AU93="",仕様書作成!DR110,仕様書作成!DR110&amp;","))</f>
        <v/>
      </c>
      <c r="AU93" s="11" t="str">
        <f>仕様書作成!DS110</f>
        <v/>
      </c>
      <c r="BB93" s="88"/>
      <c r="BC93" s="88"/>
      <c r="BD93" s="88"/>
      <c r="BE93" s="88"/>
      <c r="BF93" s="88"/>
      <c r="BG93" s="88"/>
      <c r="BH93" s="88"/>
      <c r="BI93" s="88"/>
      <c r="BJ93" s="88"/>
      <c r="BK93" s="88"/>
      <c r="BL93" s="88"/>
      <c r="BM93" s="88"/>
    </row>
    <row r="94" spans="11:65" ht="12.75" customHeight="1" x14ac:dyDescent="0.15">
      <c r="K94" s="405" t="s">
        <v>21</v>
      </c>
      <c r="L94" s="11" t="str">
        <f>仕様書作成!CN111</f>
        <v>KQ2H08-02AS</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IF(仕様書作成!DQ111="","",IF(AT94="",仕様書作成!DQ111,仕様書作成!DQ111&amp;","))</f>
        <v/>
      </c>
      <c r="AT94" s="11" t="str">
        <f>IF(仕様書作成!DR111="","",IF(AU94="",仕様書作成!DR111,仕様書作成!DR111&amp;","))</f>
        <v/>
      </c>
      <c r="AU94" s="11" t="str">
        <f>仕様書作成!DS111</f>
        <v/>
      </c>
      <c r="BB94" s="88"/>
      <c r="BC94" s="88"/>
      <c r="BD94" s="88"/>
      <c r="BE94" s="88"/>
      <c r="BF94" s="88"/>
      <c r="BG94" s="88"/>
      <c r="BH94" s="88"/>
      <c r="BI94" s="88"/>
      <c r="BJ94" s="88"/>
      <c r="BK94" s="88"/>
      <c r="BL94" s="88"/>
      <c r="BM94" s="88"/>
    </row>
    <row r="95" spans="11:65" ht="12.75" customHeight="1" x14ac:dyDescent="0.15">
      <c r="K95" s="405" t="s">
        <v>22</v>
      </c>
      <c r="L95" s="11" t="str">
        <f>仕様書作成!CN112</f>
        <v>KQ2S06-02AS</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IF(仕様書作成!DQ112="","",IF(AT95="",仕様書作成!DQ112,仕様書作成!DQ112&amp;","))</f>
        <v/>
      </c>
      <c r="AT95" s="11" t="str">
        <f>IF(仕様書作成!DR112="","",IF(AU95="",仕様書作成!DR112,仕様書作成!DR112&amp;","))</f>
        <v/>
      </c>
      <c r="AU95" s="11" t="str">
        <f>仕様書作成!DS112</f>
        <v/>
      </c>
      <c r="BB95" s="88"/>
      <c r="BC95" s="88"/>
      <c r="BD95" s="88"/>
      <c r="BE95" s="88"/>
      <c r="BF95" s="88"/>
      <c r="BG95" s="88"/>
      <c r="BH95" s="88"/>
      <c r="BI95" s="88"/>
      <c r="BJ95" s="88"/>
      <c r="BK95" s="88"/>
      <c r="BL95" s="88"/>
      <c r="BM95" s="88"/>
    </row>
    <row r="96" spans="11:65" ht="12.75" customHeight="1" x14ac:dyDescent="0.15">
      <c r="K96" s="405" t="s">
        <v>23</v>
      </c>
      <c r="L96" s="11" t="str">
        <f>仕様書作成!CN113</f>
        <v>KQ2S08-02AS</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IF(仕様書作成!DQ113="","",IF(AT96="",仕様書作成!DQ113,仕様書作成!DQ113&amp;","))</f>
        <v/>
      </c>
      <c r="AT96" s="11" t="str">
        <f>IF(仕様書作成!DR113="","",IF(AU96="",仕様書作成!DR113,仕様書作成!DR113&amp;","))</f>
        <v/>
      </c>
      <c r="AU96" s="11" t="str">
        <f>仕様書作成!DS113</f>
        <v/>
      </c>
      <c r="BB96" s="88"/>
      <c r="BC96" s="88"/>
      <c r="BD96" s="88"/>
      <c r="BE96" s="88"/>
      <c r="BF96" s="88"/>
      <c r="BG96" s="88"/>
      <c r="BH96" s="88"/>
      <c r="BI96" s="88"/>
      <c r="BJ96" s="88"/>
      <c r="BK96" s="88"/>
      <c r="BL96" s="88"/>
      <c r="BM96" s="88"/>
    </row>
    <row r="97" spans="11:65" ht="12.75" customHeight="1" x14ac:dyDescent="0.15">
      <c r="K97" s="406" t="s">
        <v>24</v>
      </c>
      <c r="L97" s="11" t="str">
        <f>仕様書作成!CN114</f>
        <v>KQ2H03-35AS</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IF(仕様書作成!DQ114="","",IF(AT97="",仕様書作成!DQ114,仕様書作成!DQ114&amp;","))</f>
        <v/>
      </c>
      <c r="AT97" s="11" t="str">
        <f>IF(仕様書作成!DR114="","",IF(AU97="",仕様書作成!DR114,仕様書作成!DR114&amp;","))</f>
        <v/>
      </c>
      <c r="AU97" s="11" t="str">
        <f>仕様書作成!DS114</f>
        <v/>
      </c>
      <c r="BB97" s="88"/>
      <c r="BC97" s="88"/>
      <c r="BD97" s="88"/>
      <c r="BE97" s="88"/>
      <c r="BF97" s="88"/>
      <c r="BG97" s="88"/>
      <c r="BH97" s="88"/>
      <c r="BI97" s="88"/>
      <c r="BJ97" s="88"/>
      <c r="BK97" s="88"/>
      <c r="BL97" s="88"/>
      <c r="BM97" s="88"/>
    </row>
    <row r="98" spans="11:65" ht="12.75" customHeight="1" x14ac:dyDescent="0.15">
      <c r="K98" s="405" t="s">
        <v>25</v>
      </c>
      <c r="L98" s="11" t="str">
        <f>仕様書作成!CN115</f>
        <v>KQ2H05-35AS</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IF(仕様書作成!DQ115="","",IF(AT98="",仕様書作成!DQ115,仕様書作成!DQ115&amp;","))</f>
        <v/>
      </c>
      <c r="AT98" s="11" t="str">
        <f>IF(仕様書作成!DR115="","",IF(AU98="",仕様書作成!DR115,仕様書作成!DR115&amp;","))</f>
        <v/>
      </c>
      <c r="AU98" s="11" t="str">
        <f>仕様書作成!DS115</f>
        <v/>
      </c>
      <c r="BB98" s="88"/>
      <c r="BC98" s="88"/>
      <c r="BD98" s="88"/>
      <c r="BE98" s="88"/>
      <c r="BF98" s="88"/>
      <c r="BG98" s="88"/>
      <c r="BH98" s="88"/>
      <c r="BI98" s="88"/>
      <c r="BJ98" s="88"/>
      <c r="BK98" s="88"/>
      <c r="BL98" s="88"/>
      <c r="BM98" s="88"/>
    </row>
    <row r="99" spans="11:65" ht="12.75" customHeight="1" x14ac:dyDescent="0.15">
      <c r="K99" s="405" t="s">
        <v>26</v>
      </c>
      <c r="L99" s="11" t="str">
        <f>仕様書作成!CN116</f>
        <v>KQ2L10-02AS</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IF(仕様書作成!DQ116="","",IF(AT99="",仕様書作成!DQ116,仕様書作成!DQ116&amp;","))</f>
        <v/>
      </c>
      <c r="AT99" s="11" t="str">
        <f>IF(仕様書作成!DR116="","",IF(AU99="",仕様書作成!DR116,仕様書作成!DR116&amp;","))</f>
        <v/>
      </c>
      <c r="AU99" s="11" t="str">
        <f>仕様書作成!DS116</f>
        <v/>
      </c>
      <c r="BB99" s="88"/>
      <c r="BC99" s="88"/>
      <c r="BD99" s="88"/>
      <c r="BE99" s="88"/>
      <c r="BF99" s="88"/>
      <c r="BG99" s="88"/>
      <c r="BH99" s="88"/>
      <c r="BI99" s="88"/>
      <c r="BJ99" s="88"/>
      <c r="BK99" s="88"/>
      <c r="BL99" s="88"/>
      <c r="BM99" s="88"/>
    </row>
    <row r="100" spans="11:65" ht="12.75" customHeight="1" x14ac:dyDescent="0.15">
      <c r="K100" s="405" t="s">
        <v>27</v>
      </c>
      <c r="L100" s="11" t="str">
        <f>仕様書作成!CN117</f>
        <v>AN20-02</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IF(仕様書作成!DQ117="","",IF(AT100="",仕様書作成!DQ117,仕様書作成!DQ117&amp;","))</f>
        <v/>
      </c>
      <c r="AT100" s="11" t="str">
        <f>IF(仕様書作成!DR117="","",IF(AU100="",仕様書作成!DR117,仕様書作成!DR117&amp;","))</f>
        <v/>
      </c>
      <c r="AU100" s="11" t="str">
        <f>仕様書作成!DS117</f>
        <v/>
      </c>
      <c r="BB100" s="88"/>
      <c r="BC100" s="88"/>
      <c r="BD100" s="88"/>
      <c r="BE100" s="88"/>
      <c r="BF100" s="88"/>
      <c r="BG100" s="88"/>
      <c r="BH100" s="88"/>
      <c r="BI100" s="88"/>
      <c r="BJ100" s="88"/>
      <c r="BK100" s="88"/>
      <c r="BL100" s="88"/>
      <c r="BM100" s="88"/>
    </row>
    <row r="101" spans="11:65" ht="12.75" customHeight="1" x14ac:dyDescent="0.15">
      <c r="K101" s="405" t="s">
        <v>28</v>
      </c>
      <c r="L101" s="11" t="str">
        <f>仕様書作成!CN118</f>
        <v>AN202-02</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IF(仕様書作成!DQ118="","",IF(AT101="",仕様書作成!DQ118,仕様書作成!DQ118&amp;","))</f>
        <v/>
      </c>
      <c r="AT101" s="11" t="str">
        <f>IF(仕様書作成!DR118="","",IF(AU101="",仕様書作成!DR118,仕様書作成!DR118&amp;","))</f>
        <v/>
      </c>
      <c r="AU101" s="11" t="str">
        <f>仕様書作成!DS118</f>
        <v/>
      </c>
      <c r="BB101" s="88"/>
      <c r="BC101" s="88"/>
      <c r="BD101" s="88"/>
      <c r="BE101" s="88"/>
      <c r="BF101" s="88"/>
      <c r="BG101" s="88"/>
      <c r="BH101" s="88"/>
      <c r="BI101" s="88"/>
      <c r="BJ101" s="88"/>
      <c r="BK101" s="88"/>
      <c r="BL101" s="88"/>
      <c r="BM101" s="88"/>
    </row>
    <row r="102" spans="11:65" ht="12.75" customHeight="1" x14ac:dyDescent="0.15">
      <c r="K102" s="405" t="s">
        <v>29</v>
      </c>
      <c r="L102" s="11" t="str">
        <f>仕様書作成!CN119</f>
        <v>AN15-02</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IF(仕様書作成!DQ119="","",IF(AT102="",仕様書作成!DQ119,仕様書作成!DQ119&amp;","))</f>
        <v/>
      </c>
      <c r="AT102" s="11" t="str">
        <f>IF(仕様書作成!DR119="","",IF(AU102="",仕様書作成!DR119,仕様書作成!DR119&amp;","))</f>
        <v/>
      </c>
      <c r="AU102" s="11" t="str">
        <f>仕様書作成!DS119</f>
        <v/>
      </c>
      <c r="BB102" s="88"/>
      <c r="BC102" s="88"/>
      <c r="BD102" s="88"/>
      <c r="BE102" s="88"/>
      <c r="BF102" s="88"/>
      <c r="BG102" s="88"/>
      <c r="BH102" s="88"/>
      <c r="BI102" s="88"/>
      <c r="BJ102" s="88"/>
      <c r="BK102" s="88"/>
      <c r="BL102" s="88"/>
      <c r="BM102" s="88"/>
    </row>
    <row r="103" spans="11:65" ht="12.75" customHeight="1" x14ac:dyDescent="0.15">
      <c r="K103" s="405" t="s">
        <v>30</v>
      </c>
      <c r="L103" s="11" t="str">
        <f>仕様書作成!CN120</f>
        <v>KQ2H11-35AS</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IF(仕様書作成!DQ120="","",IF(AT103="",仕様書作成!DQ120,仕様書作成!DQ120&amp;","))</f>
        <v/>
      </c>
      <c r="AT103" s="11" t="str">
        <f>IF(仕様書作成!DR120="","",IF(AU103="",仕様書作成!DR120,仕様書作成!DR120&amp;","))</f>
        <v/>
      </c>
      <c r="AU103" s="11" t="str">
        <f>仕様書作成!DS120</f>
        <v/>
      </c>
      <c r="BB103" s="88"/>
      <c r="BC103" s="88"/>
      <c r="BD103" s="88"/>
      <c r="BE103" s="88"/>
      <c r="BF103" s="88"/>
      <c r="BG103" s="88"/>
      <c r="BH103" s="88"/>
      <c r="BI103" s="88"/>
      <c r="BJ103" s="88"/>
      <c r="BK103" s="88"/>
      <c r="BL103" s="88"/>
      <c r="BM103" s="88"/>
    </row>
    <row r="104" spans="11:65" ht="12.75" customHeight="1" x14ac:dyDescent="0.15">
      <c r="K104" s="405" t="s">
        <v>31</v>
      </c>
      <c r="L104" s="11" t="str">
        <f>仕様書作成!CN121</f>
        <v>KQ2L09-35AS</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IF(仕様書作成!DQ121="","",IF(AT104="",仕様書作成!DQ121,仕様書作成!DQ121&amp;","))</f>
        <v/>
      </c>
      <c r="AT104" s="11" t="str">
        <f>IF(仕様書作成!DR121="","",IF(AU104="",仕様書作成!DR121,仕様書作成!DR121&amp;","))</f>
        <v/>
      </c>
      <c r="AU104" s="11" t="str">
        <f>仕様書作成!DS121</f>
        <v/>
      </c>
      <c r="BB104" s="88"/>
      <c r="BC104" s="88"/>
      <c r="BD104" s="88"/>
      <c r="BE104" s="88"/>
      <c r="BF104" s="88"/>
      <c r="BG104" s="88"/>
      <c r="BH104" s="88"/>
      <c r="BI104" s="88"/>
      <c r="BJ104" s="88"/>
      <c r="BK104" s="88"/>
      <c r="BL104" s="88"/>
      <c r="BM104" s="88"/>
    </row>
    <row r="105" spans="11:65" ht="12.75" customHeight="1" x14ac:dyDescent="0.15">
      <c r="K105" s="405" t="s">
        <v>32</v>
      </c>
      <c r="L105" s="11" t="str">
        <f>仕様書作成!CN122</f>
        <v>KQ2L11-35AS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IF(仕様書作成!DQ122="","",IF(AT105="",仕様書作成!DQ122,仕様書作成!DQ122&amp;","))</f>
        <v/>
      </c>
      <c r="AT105" s="11" t="str">
        <f>IF(仕様書作成!DR122="","",IF(AU105="",仕様書作成!DR122,仕様書作成!DR122&amp;","))</f>
        <v/>
      </c>
      <c r="AU105" s="11" t="str">
        <f>仕様書作成!DS122</f>
        <v/>
      </c>
      <c r="BB105" s="88"/>
      <c r="BC105" s="88"/>
      <c r="BD105" s="88"/>
      <c r="BE105" s="88"/>
      <c r="BF105" s="88"/>
      <c r="BG105" s="88"/>
      <c r="BH105" s="88"/>
      <c r="BI105" s="88"/>
      <c r="BJ105" s="88"/>
      <c r="BK105" s="88"/>
      <c r="BL105" s="88"/>
      <c r="BM105" s="88"/>
    </row>
    <row r="106" spans="11:65" ht="12.75" customHeight="1" x14ac:dyDescent="0.15">
      <c r="K106" s="405" t="s">
        <v>33</v>
      </c>
      <c r="L106" s="11" t="str">
        <f>仕様書作成!CN123</f>
        <v>AN20-N02</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IF(仕様書作成!DQ123="","",IF(AT106="",仕様書作成!DQ123,仕様書作成!DQ123&amp;","))</f>
        <v/>
      </c>
      <c r="AT106" s="11" t="str">
        <f>IF(仕様書作成!DR123="","",IF(AU106="",仕様書作成!DR123,仕様書作成!DR123&amp;","))</f>
        <v/>
      </c>
      <c r="AU106" s="11" t="str">
        <f>仕様書作成!DS123</f>
        <v/>
      </c>
      <c r="BB106" s="88"/>
      <c r="BC106" s="88"/>
      <c r="BD106" s="88"/>
      <c r="BE106" s="88"/>
      <c r="BF106" s="88"/>
      <c r="BG106" s="88"/>
      <c r="BH106" s="88"/>
      <c r="BI106" s="88"/>
      <c r="BJ106" s="88"/>
      <c r="BK106" s="88"/>
      <c r="BL106" s="88"/>
      <c r="BM106" s="88"/>
    </row>
    <row r="107" spans="11:65" ht="12.75" customHeight="1" x14ac:dyDescent="0.15">
      <c r="K107" s="405" t="s">
        <v>34</v>
      </c>
      <c r="L107" s="11" t="str">
        <f>仕様書作成!CN124</f>
        <v>AN202-N02</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IF(仕様書作成!DQ124="","",IF(AT107="",仕様書作成!DQ124,仕様書作成!DQ124&amp;","))</f>
        <v/>
      </c>
      <c r="AT107" s="11" t="str">
        <f>IF(仕様書作成!DR124="","",IF(AU107="",仕様書作成!DR124,仕様書作成!DR124&amp;","))</f>
        <v/>
      </c>
      <c r="AU107" s="11" t="str">
        <f>仕様書作成!DS124</f>
        <v/>
      </c>
      <c r="BB107" s="88"/>
      <c r="BC107" s="88"/>
      <c r="BD107" s="88"/>
      <c r="BE107" s="88"/>
      <c r="BF107" s="88"/>
      <c r="BG107" s="88"/>
      <c r="BH107" s="88"/>
      <c r="BI107" s="88"/>
      <c r="BJ107" s="88"/>
      <c r="BK107" s="88"/>
      <c r="BL107" s="88"/>
      <c r="BM107" s="88"/>
    </row>
    <row r="108" spans="11:65" ht="12.75" customHeight="1" x14ac:dyDescent="0.15">
      <c r="K108" s="405" t="s">
        <v>35</v>
      </c>
      <c r="L108" s="11" t="str">
        <f>仕様書作成!CN125</f>
        <v>AN15-N02</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IF(仕様書作成!DQ125="","",IF(AT108="",仕様書作成!DQ125,仕様書作成!DQ125&amp;","))</f>
        <v/>
      </c>
      <c r="AT108" s="11" t="str">
        <f>IF(仕様書作成!DR125="","",IF(AU108="",仕様書作成!DR125,仕様書作成!DR125&amp;","))</f>
        <v/>
      </c>
      <c r="AU108" s="11" t="str">
        <f>仕様書作成!DS125</f>
        <v/>
      </c>
      <c r="BB108" s="88"/>
      <c r="BC108" s="88"/>
      <c r="BD108" s="88"/>
      <c r="BE108" s="88"/>
      <c r="BF108" s="88"/>
      <c r="BG108" s="88"/>
      <c r="BH108" s="88"/>
      <c r="BI108" s="88"/>
      <c r="BJ108" s="88"/>
      <c r="BK108" s="88"/>
      <c r="BL108" s="88"/>
      <c r="BM108" s="88"/>
    </row>
    <row r="109" spans="11:65" ht="12.75" customHeight="1" x14ac:dyDescent="0.15">
      <c r="K109" s="405" t="s">
        <v>36</v>
      </c>
      <c r="L109" s="11" t="str">
        <f>仕様書作成!CN126</f>
        <v>KQ2H11-U02A</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IF(仕様書作成!DQ126="","",IF(AT109="",仕様書作成!DQ126,仕様書作成!DQ126&amp;","))</f>
        <v/>
      </c>
      <c r="AT109" s="11" t="str">
        <f>IF(仕様書作成!DR126="","",IF(AU109="",仕様書作成!DR126,仕様書作成!DR126&amp;","))</f>
        <v/>
      </c>
      <c r="AU109" s="11" t="str">
        <f>仕様書作成!DS126</f>
        <v/>
      </c>
      <c r="BB109" s="88"/>
      <c r="BC109" s="88"/>
      <c r="BD109" s="88"/>
      <c r="BE109" s="88"/>
      <c r="BF109" s="88"/>
      <c r="BG109" s="88"/>
      <c r="BH109" s="88"/>
      <c r="BI109" s="88"/>
      <c r="BJ109" s="88"/>
      <c r="BK109" s="88"/>
      <c r="BL109" s="88"/>
      <c r="BM109" s="88"/>
    </row>
    <row r="110" spans="11:65" ht="12.75" customHeight="1" x14ac:dyDescent="0.15">
      <c r="K110" s="405" t="s">
        <v>37</v>
      </c>
      <c r="L110" s="11" t="str">
        <f>仕様書作成!CN127</f>
        <v>KQ2L09-U02A</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IF(仕様書作成!DQ127="","",IF(AT110="",仕様書作成!DQ127,仕様書作成!DQ127&amp;","))</f>
        <v/>
      </c>
      <c r="AT110" s="11" t="str">
        <f>IF(仕様書作成!DR127="","",IF(AU110="",仕様書作成!DR127,仕様書作成!DR127&amp;","))</f>
        <v/>
      </c>
      <c r="AU110" s="11" t="str">
        <f>仕様書作成!DS127</f>
        <v/>
      </c>
      <c r="BB110" s="88"/>
      <c r="BC110" s="88"/>
      <c r="BD110" s="88"/>
      <c r="BE110" s="88"/>
      <c r="BF110" s="88"/>
      <c r="BG110" s="88"/>
      <c r="BH110" s="88"/>
      <c r="BI110" s="88"/>
      <c r="BJ110" s="88"/>
      <c r="BK110" s="88"/>
      <c r="BL110" s="88"/>
      <c r="BM110" s="88"/>
    </row>
    <row r="111" spans="11:65" ht="12.75" customHeight="1" x14ac:dyDescent="0.15">
      <c r="K111" s="405" t="s">
        <v>38</v>
      </c>
      <c r="L111" s="11" t="str">
        <f>仕様書作成!CN128</f>
        <v>KQ2L11-U02A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IF(仕様書作成!DQ128="","",IF(AT111="",仕様書作成!DQ128,仕様書作成!DQ128&amp;","))</f>
        <v/>
      </c>
      <c r="AT111" s="11" t="str">
        <f>IF(仕様書作成!DR128="","",IF(AU111="",仕様書作成!DR128,仕様書作成!DR128&amp;","))</f>
        <v/>
      </c>
      <c r="AU111" s="11" t="str">
        <f>仕様書作成!DS128</f>
        <v/>
      </c>
      <c r="BB111" s="88"/>
      <c r="BC111" s="88"/>
      <c r="BD111" s="88"/>
      <c r="BE111" s="88"/>
      <c r="BF111" s="88"/>
      <c r="BG111" s="88"/>
      <c r="BH111" s="88"/>
      <c r="BI111" s="88"/>
      <c r="BJ111" s="88"/>
      <c r="BK111" s="88"/>
      <c r="BL111" s="88"/>
      <c r="BM111" s="88"/>
    </row>
    <row r="112" spans="11:65" ht="12.75" customHeight="1" x14ac:dyDescent="0.15">
      <c r="K112" s="405" t="s">
        <v>39</v>
      </c>
      <c r="L112" s="11" t="str">
        <f>仕様書作成!CN129</f>
        <v>KQ2H04-M5A</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IF(仕様書作成!DQ129="","",IF(AT112="",仕様書作成!DQ129,仕様書作成!DQ129&amp;","))</f>
        <v/>
      </c>
      <c r="AT112" s="11" t="str">
        <f>IF(仕様書作成!DR129="","",IF(AU112="",仕様書作成!DR129,仕様書作成!DR129&amp;","))</f>
        <v/>
      </c>
      <c r="AU112" s="11" t="str">
        <f>仕様書作成!DS129</f>
        <v/>
      </c>
      <c r="BB112" s="88"/>
      <c r="BC112" s="88"/>
      <c r="BD112" s="88"/>
      <c r="BE112" s="88"/>
      <c r="BF112" s="88"/>
      <c r="BG112" s="88"/>
      <c r="BH112" s="88"/>
      <c r="BI112" s="88"/>
      <c r="BJ112" s="88"/>
      <c r="BK112" s="88"/>
      <c r="BL112" s="88"/>
      <c r="BM112" s="88"/>
    </row>
    <row r="113" spans="11:65" ht="12.75" customHeight="1" x14ac:dyDescent="0.15">
      <c r="K113" s="405" t="s">
        <v>40</v>
      </c>
      <c r="L113" s="11" t="str">
        <f>仕様書作成!CN130</f>
        <v>KQ2H06-M5A</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IF(仕様書作成!DQ130="","",IF(AT113="",仕様書作成!DQ130,仕様書作成!DQ130&amp;","))</f>
        <v/>
      </c>
      <c r="AT113" s="11" t="str">
        <f>IF(仕様書作成!DR130="","",IF(AU113="",仕様書作成!DR130,仕様書作成!DR130&amp;","))</f>
        <v/>
      </c>
      <c r="AU113" s="11" t="str">
        <f>仕様書作成!DS130</f>
        <v/>
      </c>
      <c r="BB113" s="88"/>
      <c r="BC113" s="88"/>
      <c r="BD113" s="88"/>
      <c r="BE113" s="88"/>
      <c r="BF113" s="88"/>
      <c r="BG113" s="88"/>
      <c r="BH113" s="88"/>
      <c r="BI113" s="88"/>
      <c r="BJ113" s="88"/>
      <c r="BK113" s="88"/>
      <c r="BL113" s="88"/>
      <c r="BM113" s="88"/>
    </row>
    <row r="114" spans="11:65" ht="12.75" customHeight="1" x14ac:dyDescent="0.15">
      <c r="K114" s="405" t="s">
        <v>41</v>
      </c>
      <c r="L114" s="11" t="str">
        <f>仕様書作成!CN131</f>
        <v>KQ2H07-M5A</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IF(仕様書作成!DQ131="","",IF(AT114="",仕様書作成!DQ131,仕様書作成!DQ131&amp;","))</f>
        <v/>
      </c>
      <c r="AT114" s="11" t="str">
        <f>IF(仕様書作成!DR131="","",IF(AU114="",仕様書作成!DR131,仕様書作成!DR131&amp;","))</f>
        <v/>
      </c>
      <c r="AU114" s="11" t="str">
        <f>仕様書作成!DS131</f>
        <v/>
      </c>
      <c r="BB114" s="88"/>
      <c r="BC114" s="88"/>
      <c r="BD114" s="88"/>
      <c r="BE114" s="88"/>
      <c r="BF114" s="88"/>
      <c r="BG114" s="88"/>
      <c r="BH114" s="88"/>
      <c r="BI114" s="88"/>
      <c r="BJ114" s="88"/>
      <c r="BK114" s="88"/>
      <c r="BL114" s="88"/>
      <c r="BM114" s="88"/>
    </row>
    <row r="115" spans="11:65" ht="12.75" customHeight="1" x14ac:dyDescent="0.15">
      <c r="K115" s="405" t="s">
        <v>42</v>
      </c>
      <c r="L115" s="11" t="str">
        <f>仕様書作成!CN132</f>
        <v>M-5P</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IF(仕様書作成!DQ132="","",IF(AT115="",仕様書作成!DQ132,仕様書作成!DQ132&amp;","))</f>
        <v/>
      </c>
      <c r="AT115" s="11" t="str">
        <f>IF(仕様書作成!DR132="","",IF(AU115="",仕様書作成!DR132,仕様書作成!DR132&amp;","))</f>
        <v/>
      </c>
      <c r="AU115" s="11" t="str">
        <f>仕様書作成!DS132</f>
        <v/>
      </c>
      <c r="BB115" s="88"/>
      <c r="BC115" s="88"/>
      <c r="BD115" s="88"/>
      <c r="BE115" s="88"/>
      <c r="BF115" s="88"/>
      <c r="BG115" s="88"/>
      <c r="BH115" s="88"/>
      <c r="BI115" s="88"/>
      <c r="BJ115" s="88"/>
      <c r="BK115" s="88"/>
      <c r="BL115" s="88"/>
      <c r="BM115" s="88"/>
    </row>
    <row r="116" spans="11:65" ht="12.75" customHeight="1" x14ac:dyDescent="0.15">
      <c r="K116" s="406" t="s">
        <v>43</v>
      </c>
      <c r="L116" s="11" t="str">
        <f>仕様書作成!CN133</f>
        <v>KQ2H09-35AS</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IF(仕様書作成!DQ133="","",IF(AT116="",仕様書作成!DQ133,仕様書作成!DQ133&amp;","))</f>
        <v/>
      </c>
      <c r="AT116" s="11" t="str">
        <f>IF(仕様書作成!DR133="","",IF(AU116="",仕様書作成!DR133,仕様書作成!DR133&amp;","))</f>
        <v/>
      </c>
      <c r="AU116" s="11" t="str">
        <f>仕様書作成!DS133</f>
        <v/>
      </c>
      <c r="BB116" s="88"/>
      <c r="BC116" s="88"/>
      <c r="BD116" s="88"/>
      <c r="BE116" s="88"/>
      <c r="BF116" s="88"/>
      <c r="BG116" s="88"/>
      <c r="BH116" s="88"/>
      <c r="BI116" s="88"/>
      <c r="BJ116" s="88"/>
      <c r="BK116" s="88"/>
      <c r="BL116" s="88"/>
      <c r="BM116" s="88"/>
    </row>
    <row r="117" spans="11:65" ht="12.75" customHeight="1" x14ac:dyDescent="0.15">
      <c r="K117" s="405" t="s">
        <v>44</v>
      </c>
      <c r="L117" s="11" t="str">
        <f>仕様書作成!CN134</f>
        <v>AN120-M5</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IF(仕様書作成!DQ134="","",IF(AT117="",仕様書作成!DQ134,仕様書作成!DQ134&amp;","))</f>
        <v/>
      </c>
      <c r="AT117" s="11" t="str">
        <f>IF(仕様書作成!DR134="","",IF(AU117="",仕様書作成!DR134,仕様書作成!DR134&amp;","))</f>
        <v/>
      </c>
      <c r="AU117" s="11" t="str">
        <f>仕様書作成!DS134</f>
        <v/>
      </c>
      <c r="BB117" s="88"/>
      <c r="BC117" s="88"/>
      <c r="BD117" s="88"/>
      <c r="BE117" s="88"/>
      <c r="BF117" s="88"/>
      <c r="BG117" s="88"/>
      <c r="BH117" s="88"/>
      <c r="BI117" s="88"/>
      <c r="BJ117" s="88"/>
      <c r="BK117" s="88"/>
      <c r="BL117" s="88"/>
      <c r="BM117" s="88"/>
    </row>
    <row r="118" spans="11:65" ht="12.75" customHeight="1" x14ac:dyDescent="0.15">
      <c r="K118" s="405" t="s">
        <v>45</v>
      </c>
      <c r="L118" s="11" t="str">
        <f>仕様書作成!CN135</f>
        <v>KQ2S07-35AS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IF(仕様書作成!DQ135="","",IF(AT118="",仕様書作成!DQ135,仕様書作成!DQ135&amp;","))</f>
        <v/>
      </c>
      <c r="AT118" s="11" t="str">
        <f>IF(仕様書作成!DR135="","",IF(AU118="",仕様書作成!DR135,仕様書作成!DR135&amp;","))</f>
        <v/>
      </c>
      <c r="AU118" s="11" t="str">
        <f>仕様書作成!DS135</f>
        <v/>
      </c>
      <c r="BB118" s="88"/>
      <c r="BC118" s="88"/>
      <c r="BD118" s="88"/>
      <c r="BE118" s="88"/>
      <c r="BF118" s="88"/>
      <c r="BG118" s="88"/>
      <c r="BH118" s="88"/>
      <c r="BI118" s="88"/>
      <c r="BJ118" s="88"/>
      <c r="BK118" s="88"/>
      <c r="BL118" s="88"/>
      <c r="BM118" s="88"/>
    </row>
    <row r="119" spans="11:65" ht="12.75" customHeight="1" x14ac:dyDescent="0.15">
      <c r="K119" s="405" t="s">
        <v>46</v>
      </c>
      <c r="L119" s="11" t="str">
        <f>仕様書作成!CN136</f>
        <v>KQ2S09-35AS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IF(仕様書作成!DQ136="","",IF(AT119="",仕様書作成!DQ136,仕様書作成!DQ136&amp;","))</f>
        <v/>
      </c>
      <c r="AT119" s="11" t="str">
        <f>IF(仕様書作成!DR136="","",IF(AU119="",仕様書作成!DR136,仕様書作成!DR136&amp;","))</f>
        <v/>
      </c>
      <c r="AU119" s="11" t="str">
        <f>仕様書作成!DS136</f>
        <v/>
      </c>
      <c r="BB119" s="88"/>
      <c r="BC119" s="88"/>
      <c r="BD119" s="88"/>
      <c r="BE119" s="88"/>
      <c r="BF119" s="88"/>
      <c r="BG119" s="88"/>
      <c r="BH119" s="88"/>
      <c r="BI119" s="88"/>
      <c r="BJ119" s="88"/>
      <c r="BK119" s="88"/>
      <c r="BL119" s="88"/>
      <c r="BM119" s="88"/>
    </row>
    <row r="120" spans="11:65" ht="12.75" customHeight="1" x14ac:dyDescent="0.15">
      <c r="K120" s="405" t="s">
        <v>47</v>
      </c>
      <c r="L120" s="11" t="str">
        <f>仕様書作成!CN137</f>
        <v>KQ2H03-U02A</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IF(仕様書作成!DQ137="","",IF(AT120="",仕様書作成!DQ137,仕様書作成!DQ137&amp;","))</f>
        <v/>
      </c>
      <c r="AT120" s="11" t="str">
        <f>IF(仕様書作成!DR137="","",IF(AU120="",仕様書作成!DR137,仕様書作成!DR137&amp;","))</f>
        <v/>
      </c>
      <c r="AU120" s="11" t="str">
        <f>仕様書作成!DS137</f>
        <v/>
      </c>
      <c r="BB120" s="88"/>
      <c r="BC120" s="88"/>
      <c r="BD120" s="88"/>
      <c r="BE120" s="88"/>
      <c r="BF120" s="88"/>
      <c r="BG120" s="88"/>
      <c r="BH120" s="88"/>
      <c r="BI120" s="88"/>
      <c r="BJ120" s="88"/>
      <c r="BK120" s="88"/>
      <c r="BL120" s="88"/>
      <c r="BM120" s="88"/>
    </row>
    <row r="121" spans="11:65" ht="12.75" customHeight="1" x14ac:dyDescent="0.15">
      <c r="K121" s="405" t="s">
        <v>48</v>
      </c>
      <c r="L121" s="11" t="str">
        <f>仕様書作成!CN138</f>
        <v>KQ2H05-U02A</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IF(仕様書作成!DQ138="","",IF(AT121="",仕様書作成!DQ138,仕様書作成!DQ138&amp;","))</f>
        <v/>
      </c>
      <c r="AT121" s="11" t="str">
        <f>IF(仕様書作成!DR138="","",IF(AU121="",仕様書作成!DR138,仕様書作成!DR138&amp;","))</f>
        <v/>
      </c>
      <c r="AU121" s="11" t="str">
        <f>仕様書作成!DS138</f>
        <v/>
      </c>
      <c r="BB121" s="88"/>
      <c r="BC121" s="88"/>
      <c r="BD121" s="88"/>
      <c r="BE121" s="88"/>
      <c r="BF121" s="88"/>
      <c r="BG121" s="88"/>
      <c r="BH121" s="88"/>
      <c r="BI121" s="88"/>
      <c r="BJ121" s="88"/>
      <c r="BK121" s="88"/>
      <c r="BL121" s="88"/>
      <c r="BM121" s="88"/>
    </row>
    <row r="122" spans="11:65" ht="12.75" customHeight="1" x14ac:dyDescent="0.15">
      <c r="K122" s="405" t="s">
        <v>49</v>
      </c>
      <c r="L122" s="11" t="str">
        <f>仕様書作成!CN139</f>
        <v>KQ2H07-U02A</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IF(仕様書作成!DQ139="","",IF(AT122="",仕様書作成!DQ139,仕様書作成!DQ139&amp;","))</f>
        <v/>
      </c>
      <c r="AT122" s="11" t="str">
        <f>IF(仕様書作成!DR139="","",IF(AU122="",仕様書作成!DR139,仕様書作成!DR139&amp;","))</f>
        <v/>
      </c>
      <c r="AU122" s="11" t="str">
        <f>仕様書作成!DS139</f>
        <v/>
      </c>
      <c r="BB122" s="88"/>
      <c r="BC122" s="88"/>
      <c r="BD122" s="88"/>
      <c r="BE122" s="88"/>
      <c r="BF122" s="88"/>
      <c r="BG122" s="88"/>
      <c r="BH122" s="88"/>
      <c r="BI122" s="88"/>
      <c r="BJ122" s="88"/>
      <c r="BK122" s="88"/>
      <c r="BL122" s="88"/>
      <c r="BM122" s="88"/>
    </row>
    <row r="123" spans="11:65" ht="12.75" customHeight="1" x14ac:dyDescent="0.15">
      <c r="K123" s="405" t="s">
        <v>50</v>
      </c>
      <c r="L123" s="11" t="str">
        <f>仕様書作成!CN140</f>
        <v>KQ2H09-U02A</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IF(仕様書作成!DQ140="","",IF(AT123="",仕様書作成!DQ140,仕様書作成!DQ140&amp;","))</f>
        <v/>
      </c>
      <c r="AT123" s="11" t="str">
        <f>IF(仕様書作成!DR140="","",IF(AU123="",仕様書作成!DR140,仕様書作成!DR140&amp;","))</f>
        <v/>
      </c>
      <c r="AU123" s="11" t="str">
        <f>仕様書作成!DS140</f>
        <v/>
      </c>
      <c r="BB123" s="88"/>
      <c r="BC123" s="88"/>
      <c r="BD123" s="88"/>
      <c r="BE123" s="88"/>
      <c r="BF123" s="88"/>
      <c r="BG123" s="88"/>
      <c r="BH123" s="88"/>
      <c r="BI123" s="88"/>
      <c r="BJ123" s="88"/>
      <c r="BK123" s="88"/>
      <c r="BL123" s="88"/>
      <c r="BM123" s="88"/>
    </row>
    <row r="124" spans="11:65" ht="12.75" customHeight="1" x14ac:dyDescent="0.15">
      <c r="K124" s="407" t="s">
        <v>51</v>
      </c>
      <c r="L124" s="11" t="str">
        <f>仕様書作成!CN141</f>
        <v>KQ2P-04</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IF(仕様書作成!DQ141="","",IF(AT124="",仕様書作成!DQ141,仕様書作成!DQ141&amp;","))</f>
        <v/>
      </c>
      <c r="AT124" s="11" t="str">
        <f>IF(仕様書作成!DR141="","",IF(AU124="",仕様書作成!DR141,仕様書作成!DR141&amp;","))</f>
        <v/>
      </c>
      <c r="AU124" s="11" t="str">
        <f>仕様書作成!DS141</f>
        <v/>
      </c>
      <c r="BB124" s="88"/>
      <c r="BC124" s="88"/>
      <c r="BD124" s="88"/>
      <c r="BE124" s="88"/>
      <c r="BF124" s="88"/>
      <c r="BG124" s="88"/>
      <c r="BH124" s="88"/>
      <c r="BI124" s="88"/>
      <c r="BJ124" s="88"/>
      <c r="BK124" s="88"/>
      <c r="BL124" s="88"/>
      <c r="BM124" s="88"/>
    </row>
    <row r="125" spans="11:65" ht="12.75" customHeight="1" x14ac:dyDescent="0.15">
      <c r="K125" s="404" t="s">
        <v>52</v>
      </c>
      <c r="L125" s="11" t="str">
        <f>仕様書作成!CN142</f>
        <v>KQ2P-03</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IF(仕様書作成!DQ142="","",IF(AT125="",仕様書作成!DQ142,仕様書作成!DQ142&amp;","))</f>
        <v/>
      </c>
      <c r="AT125" s="11" t="str">
        <f>IF(仕様書作成!DR142="","",IF(AU125="",仕様書作成!DR142,仕様書作成!DR142&amp;","))</f>
        <v/>
      </c>
      <c r="AU125" s="11" t="str">
        <f>仕様書作成!DS142</f>
        <v/>
      </c>
      <c r="BB125" s="88"/>
      <c r="BC125" s="88"/>
      <c r="BD125" s="88"/>
      <c r="BE125" s="88"/>
      <c r="BF125" s="88"/>
      <c r="BG125" s="88"/>
      <c r="BH125" s="88"/>
      <c r="BI125" s="88"/>
      <c r="BJ125" s="88"/>
      <c r="BK125" s="88"/>
      <c r="BL125" s="88"/>
      <c r="BM125" s="88"/>
    </row>
    <row r="126" spans="11:65" ht="12.75" customHeight="1" x14ac:dyDescent="0.15">
      <c r="K126" s="405" t="s">
        <v>53</v>
      </c>
      <c r="L126" s="11" t="str">
        <f>仕様書作成!CN143</f>
        <v>KQ2P-06</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IF(仕様書作成!DQ143="","",IF(AT126="",仕様書作成!DQ143,仕様書作成!DQ143&amp;","))</f>
        <v/>
      </c>
      <c r="AT126" s="11" t="str">
        <f>IF(仕様書作成!DR143="","",IF(AU126="",仕様書作成!DR143,仕様書作成!DR143&amp;","))</f>
        <v/>
      </c>
      <c r="AU126" s="11" t="str">
        <f>仕様書作成!DS143</f>
        <v/>
      </c>
      <c r="BB126" s="88"/>
      <c r="BC126" s="88"/>
      <c r="BD126" s="88"/>
      <c r="BE126" s="88"/>
      <c r="BF126" s="88"/>
      <c r="BG126" s="88"/>
      <c r="BH126" s="88"/>
      <c r="BI126" s="88"/>
      <c r="BJ126" s="88"/>
      <c r="BK126" s="88"/>
      <c r="BL126" s="88"/>
      <c r="BM126" s="88"/>
    </row>
    <row r="127" spans="11:65" ht="12.75" customHeight="1" x14ac:dyDescent="0.15">
      <c r="K127" s="405" t="s">
        <v>54</v>
      </c>
      <c r="L127" s="11" t="str">
        <f>仕様書作成!CN144</f>
        <v>KQ2P-07</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IF(仕様書作成!DQ144="","",IF(AT127="",仕様書作成!DQ144,仕様書作成!DQ144&amp;","))</f>
        <v/>
      </c>
      <c r="AT127" s="11" t="str">
        <f>IF(仕様書作成!DR144="","",IF(AU127="",仕様書作成!DR144,仕様書作成!DR144&amp;","))</f>
        <v/>
      </c>
      <c r="AU127" s="11" t="str">
        <f>仕様書作成!DS144</f>
        <v/>
      </c>
      <c r="BB127" s="88"/>
      <c r="BC127" s="88"/>
      <c r="BD127" s="88"/>
      <c r="BE127" s="88"/>
      <c r="BF127" s="88"/>
      <c r="BG127" s="88"/>
      <c r="BH127" s="88"/>
      <c r="BI127" s="88"/>
      <c r="BJ127" s="88"/>
      <c r="BK127" s="88"/>
      <c r="BL127" s="88"/>
      <c r="BM127" s="88"/>
    </row>
    <row r="128" spans="11:65" ht="12.75" customHeight="1" x14ac:dyDescent="0.15">
      <c r="K128" s="404" t="s">
        <v>55</v>
      </c>
      <c r="L128" s="11" t="str">
        <f>仕様書作成!CN145</f>
        <v>TB00094</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IF(仕様書作成!DQ145="","",IF(AT128="",仕様書作成!DQ145,仕様書作成!DQ145&amp;","))</f>
        <v/>
      </c>
      <c r="AT128" s="11" t="str">
        <f>IF(仕様書作成!DR145="","",IF(AU128="",仕様書作成!DR145,仕様書作成!DR145&amp;","))</f>
        <v/>
      </c>
      <c r="AU128" s="11" t="str">
        <f>仕様書作成!DS145</f>
        <v/>
      </c>
      <c r="BB128" s="88"/>
      <c r="BC128" s="88"/>
      <c r="BD128" s="88"/>
      <c r="BE128" s="88"/>
      <c r="BF128" s="88"/>
      <c r="BG128" s="88"/>
      <c r="BH128" s="88"/>
      <c r="BI128" s="88"/>
      <c r="BJ128" s="88"/>
      <c r="BK128" s="88"/>
      <c r="BL128" s="88"/>
      <c r="BM128" s="88"/>
    </row>
    <row r="129" spans="11:65" ht="12.75" customHeight="1" x14ac:dyDescent="0.15">
      <c r="K129" s="405" t="s">
        <v>56</v>
      </c>
      <c r="L129" s="11" t="str">
        <f>仕様書作成!CN146</f>
        <v>TB00029</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IF(仕様書作成!DQ146="","",IF(AT129="",仕様書作成!DQ146,仕様書作成!DQ146&amp;","))</f>
        <v/>
      </c>
      <c r="AT129" s="11" t="str">
        <f>IF(仕様書作成!DR146="","",IF(AU129="",仕様書作成!DR146,仕様書作成!DR146&amp;","))</f>
        <v/>
      </c>
      <c r="AU129" s="11" t="str">
        <f>仕様書作成!DS146</f>
        <v/>
      </c>
      <c r="BB129" s="88"/>
      <c r="BC129" s="88"/>
      <c r="BD129" s="88"/>
      <c r="BE129" s="88"/>
      <c r="BF129" s="88"/>
      <c r="BG129" s="88"/>
      <c r="BH129" s="88"/>
      <c r="BI129" s="88"/>
      <c r="BJ129" s="88"/>
      <c r="BK129" s="88"/>
      <c r="BL129" s="88"/>
      <c r="BM129" s="88"/>
    </row>
    <row r="130" spans="11:65" ht="12.75" customHeight="1" x14ac:dyDescent="0.15">
      <c r="K130" s="405" t="s">
        <v>57</v>
      </c>
      <c r="L130" s="11" t="str">
        <f>仕様書作成!CN147</f>
        <v>TB00043</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IF(仕様書作成!DQ147="","",IF(AT130="",仕様書作成!DQ147,仕様書作成!DQ147&amp;","))</f>
        <v/>
      </c>
      <c r="AT130" s="11" t="str">
        <f>IF(仕様書作成!DR147="","",IF(AU130="",仕様書作成!DR147,仕様書作成!DR147&amp;","))</f>
        <v/>
      </c>
      <c r="AU130" s="11" t="str">
        <f>仕様書作成!DS147</f>
        <v/>
      </c>
      <c r="BB130" s="88"/>
      <c r="BC130" s="88"/>
      <c r="BD130" s="88"/>
      <c r="BE130" s="88"/>
      <c r="BF130" s="88"/>
      <c r="BG130" s="88"/>
      <c r="BH130" s="88"/>
      <c r="BI130" s="88"/>
      <c r="BJ130" s="88"/>
      <c r="BK130" s="88"/>
      <c r="BL130" s="88"/>
      <c r="BM130" s="88"/>
    </row>
    <row r="131" spans="11:65" ht="12.75" customHeight="1" x14ac:dyDescent="0.15">
      <c r="K131" s="405" t="s">
        <v>58</v>
      </c>
      <c r="L131" s="11" t="str">
        <f>仕様書作成!CN148</f>
        <v>SY5000-9-2</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IF(仕様書作成!DQ148="","",IF(AT131="",仕様書作成!DQ148,仕様書作成!DQ148&amp;","))</f>
        <v/>
      </c>
      <c r="AT131" s="11" t="str">
        <f>IF(仕様書作成!DR148="","",IF(AU131="",仕様書作成!DR148,仕様書作成!DR148&amp;","))</f>
        <v/>
      </c>
      <c r="AU131" s="11" t="str">
        <f>仕様書作成!DS148</f>
        <v/>
      </c>
      <c r="BB131" s="88"/>
      <c r="BC131" s="88"/>
      <c r="BD131" s="88"/>
      <c r="BE131" s="88"/>
      <c r="BF131" s="88"/>
      <c r="BG131" s="88"/>
      <c r="BH131" s="88"/>
      <c r="BI131" s="88"/>
      <c r="BJ131" s="88"/>
      <c r="BK131" s="88"/>
      <c r="BL131" s="88"/>
      <c r="BM131" s="88"/>
    </row>
    <row r="132" spans="11:65" ht="12.75" customHeight="1" x14ac:dyDescent="0.15">
      <c r="K132" s="405" t="s">
        <v>59</v>
      </c>
      <c r="L132" s="11" t="str">
        <f>仕様書作成!CN149</f>
        <v>TB00028</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IF(仕様書作成!DQ149="","",IF(AT132="",仕様書作成!DQ149,仕様書作成!DQ149&amp;","))</f>
        <v/>
      </c>
      <c r="AT132" s="11" t="str">
        <f>IF(仕様書作成!DR149="","",IF(AU132="",仕様書作成!DR149,仕様書作成!DR149&amp;","))</f>
        <v/>
      </c>
      <c r="AU132" s="11" t="str">
        <f>仕様書作成!DS149</f>
        <v/>
      </c>
      <c r="BB132" s="88"/>
      <c r="BC132" s="88"/>
      <c r="BD132" s="88"/>
      <c r="BE132" s="88"/>
      <c r="BF132" s="88"/>
      <c r="BG132" s="88"/>
      <c r="BH132" s="88"/>
      <c r="BI132" s="88"/>
      <c r="BJ132" s="88"/>
      <c r="BK132" s="88"/>
      <c r="BL132" s="88"/>
      <c r="BM132" s="88"/>
    </row>
    <row r="133" spans="11:65" ht="12.75" customHeight="1" x14ac:dyDescent="0.15">
      <c r="K133" s="405" t="s">
        <v>60</v>
      </c>
      <c r="L133" s="11" t="str">
        <f>仕様書作成!CN150</f>
        <v>TB00002</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IF(仕様書作成!DQ150="","",IF(AT133="",仕様書作成!DQ150,仕様書作成!DQ150&amp;","))</f>
        <v/>
      </c>
      <c r="AT133" s="11" t="str">
        <f>IF(仕様書作成!DR150="","",IF(AU133="",仕様書作成!DR150,仕様書作成!DR150&amp;","))</f>
        <v/>
      </c>
      <c r="AU133" s="11" t="str">
        <f>仕様書作成!DS150</f>
        <v/>
      </c>
      <c r="BB133" s="88"/>
      <c r="BC133" s="88"/>
      <c r="BD133" s="88"/>
      <c r="BE133" s="88"/>
      <c r="BF133" s="88"/>
      <c r="BG133" s="88"/>
      <c r="BH133" s="88"/>
      <c r="BI133" s="88"/>
      <c r="BJ133" s="88"/>
      <c r="BK133" s="88"/>
      <c r="BL133" s="88"/>
      <c r="BM133" s="88"/>
    </row>
    <row r="134" spans="11:65" ht="12.75" customHeight="1" x14ac:dyDescent="0.15">
      <c r="K134" s="406" t="s">
        <v>61</v>
      </c>
      <c r="L134" s="11" t="str">
        <f>仕様書作成!CN151</f>
        <v>KQ2P-08</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IF(仕様書作成!DQ151="","",IF(AT134="",仕様書作成!DQ151,仕様書作成!DQ151&amp;","))</f>
        <v/>
      </c>
      <c r="AT134" s="11" t="str">
        <f>IF(仕様書作成!DR151="","",IF(AU134="",仕様書作成!DR151,仕様書作成!DR151&amp;","))</f>
        <v/>
      </c>
      <c r="AU134" s="11" t="str">
        <f>仕様書作成!DS151</f>
        <v/>
      </c>
      <c r="BB134" s="88"/>
      <c r="BC134" s="88"/>
      <c r="BD134" s="88"/>
      <c r="BE134" s="88"/>
      <c r="BF134" s="88"/>
      <c r="BG134" s="88"/>
      <c r="BH134" s="88"/>
      <c r="BI134" s="88"/>
      <c r="BJ134" s="88"/>
      <c r="BK134" s="88"/>
      <c r="BL134" s="88"/>
      <c r="BM134" s="88"/>
    </row>
    <row r="135" spans="11:65" ht="12.75" customHeight="1" x14ac:dyDescent="0.15">
      <c r="K135" s="405" t="s">
        <v>62</v>
      </c>
      <c r="L135" s="11" t="str">
        <f>仕様書作成!CN152</f>
        <v>KQ2P-09</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IF(仕様書作成!DQ152="","",IF(AT135="",仕様書作成!DQ152,仕様書作成!DQ152&amp;","))</f>
        <v/>
      </c>
      <c r="AT135" s="11" t="str">
        <f>IF(仕様書作成!DR152="","",IF(AU135="",仕様書作成!DR152,仕様書作成!DR152&amp;","))</f>
        <v/>
      </c>
      <c r="AU135" s="11" t="str">
        <f>仕様書作成!DS152</f>
        <v/>
      </c>
      <c r="BB135" s="88"/>
      <c r="BC135" s="88"/>
      <c r="BD135" s="88"/>
      <c r="BE135" s="88"/>
      <c r="BF135" s="88"/>
      <c r="BG135" s="88"/>
      <c r="BH135" s="88"/>
      <c r="BI135" s="88"/>
      <c r="BJ135" s="88"/>
      <c r="BK135" s="88"/>
      <c r="BL135" s="88"/>
      <c r="BM135" s="88"/>
    </row>
    <row r="136" spans="11:65" ht="12.75" customHeight="1" x14ac:dyDescent="0.15">
      <c r="K136" s="405" t="s">
        <v>63</v>
      </c>
      <c r="L136" s="11" t="str">
        <f>仕様書作成!CN153</f>
        <v>KQ2H10-02AS</v>
      </c>
      <c r="M136" s="11" t="str">
        <f>仕様書作成!CM153</f>
        <v/>
      </c>
      <c r="R136" s="11" t="str">
        <f>IF(仕様書作成!CO153="","",IF(S136="",仕様書作成!CO153,仕様書作成!CO153&amp;","))</f>
        <v/>
      </c>
      <c r="S136" s="11" t="str">
        <f>IF(仕様書作成!CP153="","",IF(T136="",仕様書作成!CP153,仕様書作成!CP153&amp;","))</f>
        <v/>
      </c>
      <c r="T136" s="11" t="str">
        <f>仕様書作成!CQ153</f>
        <v/>
      </c>
      <c r="U136" s="11" t="str">
        <f>仕様書作成!CR153</f>
        <v/>
      </c>
      <c r="V136" s="11" t="str">
        <f>仕様書作成!CS153</f>
        <v/>
      </c>
      <c r="W136" s="11" t="str">
        <f>仕様書作成!CT153</f>
        <v/>
      </c>
      <c r="X136" s="11" t="str">
        <f>仕様書作成!CU153</f>
        <v/>
      </c>
      <c r="Y136" s="11" t="str">
        <f>仕様書作成!CV153</f>
        <v/>
      </c>
      <c r="Z136" s="11" t="str">
        <f>仕様書作成!CW153</f>
        <v/>
      </c>
      <c r="AA136" s="11" t="str">
        <f>仕様書作成!CX153</f>
        <v/>
      </c>
      <c r="AB136" s="11" t="str">
        <f>仕様書作成!CY153</f>
        <v/>
      </c>
      <c r="AC136" s="11" t="str">
        <f>仕様書作成!CZ153</f>
        <v/>
      </c>
      <c r="AD136" s="11" t="str">
        <f>仕様書作成!DA153</f>
        <v/>
      </c>
      <c r="AE136" s="11" t="str">
        <f>仕様書作成!DB153</f>
        <v/>
      </c>
      <c r="AF136" s="11" t="str">
        <f>仕様書作成!DC153</f>
        <v/>
      </c>
      <c r="AS136" s="11" t="str">
        <f>IF(仕様書作成!DQ153="","",IF(AT136="",仕様書作成!DQ153,仕様書作成!DQ153&amp;","))</f>
        <v/>
      </c>
      <c r="AT136" s="11" t="str">
        <f>IF(仕様書作成!DR153="","",IF(AU136="",仕様書作成!DR153,仕様書作成!DR153&amp;","))</f>
        <v/>
      </c>
      <c r="AU136" s="11" t="str">
        <f>仕様書作成!DS153</f>
        <v/>
      </c>
      <c r="BB136" s="88"/>
      <c r="BC136" s="88"/>
      <c r="BD136" s="88"/>
      <c r="BE136" s="88"/>
      <c r="BF136" s="88"/>
      <c r="BG136" s="88"/>
      <c r="BH136" s="88"/>
      <c r="BI136" s="88"/>
      <c r="BJ136" s="88"/>
      <c r="BK136" s="88"/>
      <c r="BL136" s="88"/>
      <c r="BM136" s="88"/>
    </row>
    <row r="137" spans="11:65" ht="12.75" customHeight="1" x14ac:dyDescent="0.15">
      <c r="K137" s="405" t="s">
        <v>64</v>
      </c>
      <c r="L137" s="11" t="str">
        <f>仕様書作成!CN154</f>
        <v>KQ2L08-02AS</v>
      </c>
      <c r="M137" s="11" t="str">
        <f>仕様書作成!CM154</f>
        <v/>
      </c>
      <c r="R137" s="11" t="str">
        <f>IF(仕様書作成!CO154="","",IF(S137="",仕様書作成!CO154,仕様書作成!CO154&amp;","))</f>
        <v/>
      </c>
      <c r="S137" s="11" t="str">
        <f>IF(仕様書作成!CP154="","",IF(T137="",仕様書作成!CP154,仕様書作成!CP154&amp;","))</f>
        <v/>
      </c>
      <c r="T137" s="11" t="str">
        <f>仕様書作成!CQ154</f>
        <v/>
      </c>
      <c r="U137" s="11" t="str">
        <f>仕様書作成!CR154</f>
        <v/>
      </c>
      <c r="V137" s="11" t="str">
        <f>仕様書作成!CS154</f>
        <v/>
      </c>
      <c r="W137" s="11" t="str">
        <f>仕様書作成!CT154</f>
        <v/>
      </c>
      <c r="X137" s="11" t="str">
        <f>仕様書作成!CU154</f>
        <v/>
      </c>
      <c r="Y137" s="11" t="str">
        <f>仕様書作成!CV154</f>
        <v/>
      </c>
      <c r="Z137" s="11" t="str">
        <f>仕様書作成!CW154</f>
        <v/>
      </c>
      <c r="AA137" s="11" t="str">
        <f>仕様書作成!CX154</f>
        <v/>
      </c>
      <c r="AB137" s="11" t="str">
        <f>仕様書作成!CY154</f>
        <v/>
      </c>
      <c r="AC137" s="11" t="str">
        <f>仕様書作成!CZ154</f>
        <v/>
      </c>
      <c r="AD137" s="11" t="str">
        <f>仕様書作成!DA154</f>
        <v/>
      </c>
      <c r="AE137" s="11" t="str">
        <f>仕様書作成!DB154</f>
        <v/>
      </c>
      <c r="AF137" s="11" t="str">
        <f>仕様書作成!DC154</f>
        <v/>
      </c>
      <c r="AS137" s="11" t="str">
        <f>IF(仕様書作成!DQ154="","",IF(AT137="",仕様書作成!DQ154,仕様書作成!DQ154&amp;","))</f>
        <v/>
      </c>
      <c r="AT137" s="11" t="str">
        <f>IF(仕様書作成!DR154="","",IF(AU137="",仕様書作成!DR154,仕様書作成!DR154&amp;","))</f>
        <v/>
      </c>
      <c r="AU137" s="11" t="str">
        <f>仕様書作成!DS154</f>
        <v/>
      </c>
      <c r="BB137" s="88"/>
      <c r="BC137" s="88"/>
      <c r="BD137" s="88"/>
      <c r="BE137" s="88"/>
      <c r="BF137" s="88"/>
      <c r="BG137" s="88"/>
      <c r="BH137" s="88"/>
      <c r="BI137" s="88"/>
      <c r="BJ137" s="88"/>
      <c r="BK137" s="88"/>
      <c r="BL137" s="88"/>
      <c r="BM137" s="88"/>
    </row>
    <row r="138" spans="11:65" ht="12.75" customHeight="1" x14ac:dyDescent="0.15">
      <c r="K138" s="406" t="s">
        <v>65</v>
      </c>
      <c r="L138" s="11" t="str">
        <f>仕様書作成!CN155</f>
        <v>KQ2S12-02AS</v>
      </c>
      <c r="M138" s="11" t="str">
        <f>仕様書作成!CM155</f>
        <v/>
      </c>
      <c r="R138" s="11" t="str">
        <f>IF(仕様書作成!CO155="","",IF(S138="",仕様書作成!CO155,仕様書作成!CO155&amp;","))</f>
        <v/>
      </c>
      <c r="S138" s="11" t="str">
        <f>IF(仕様書作成!CP155="","",IF(T138="",仕様書作成!CP155,仕様書作成!CP155&amp;","))</f>
        <v/>
      </c>
      <c r="T138" s="11" t="str">
        <f>仕様書作成!CQ155</f>
        <v/>
      </c>
      <c r="U138" s="11" t="str">
        <f>仕様書作成!CR155</f>
        <v/>
      </c>
      <c r="V138" s="11" t="str">
        <f>仕様書作成!CS155</f>
        <v/>
      </c>
      <c r="W138" s="11" t="str">
        <f>仕様書作成!CT155</f>
        <v/>
      </c>
      <c r="X138" s="11" t="str">
        <f>仕様書作成!CU155</f>
        <v/>
      </c>
      <c r="Y138" s="11" t="str">
        <f>仕様書作成!CV155</f>
        <v/>
      </c>
      <c r="Z138" s="11" t="str">
        <f>仕様書作成!CW155</f>
        <v/>
      </c>
      <c r="AA138" s="11" t="str">
        <f>仕様書作成!CX155</f>
        <v/>
      </c>
      <c r="AB138" s="11" t="str">
        <f>仕様書作成!CY155</f>
        <v/>
      </c>
      <c r="AC138" s="11" t="str">
        <f>仕様書作成!CZ155</f>
        <v/>
      </c>
      <c r="AD138" s="11" t="str">
        <f>仕様書作成!DA155</f>
        <v/>
      </c>
      <c r="AE138" s="11" t="str">
        <f>仕様書作成!DB155</f>
        <v/>
      </c>
      <c r="AF138" s="11" t="str">
        <f>仕様書作成!DC155</f>
        <v/>
      </c>
      <c r="AS138" s="11" t="str">
        <f>IF(仕様書作成!DQ155="","",IF(AT138="",仕様書作成!DQ155,仕様書作成!DQ155&amp;","))</f>
        <v/>
      </c>
      <c r="AT138" s="11" t="str">
        <f>IF(仕様書作成!DR155="","",IF(AU138="",仕様書作成!DR155,仕様書作成!DR155&amp;","))</f>
        <v/>
      </c>
      <c r="AU138" s="11" t="str">
        <f>仕様書作成!DS155</f>
        <v/>
      </c>
      <c r="BB138" s="88"/>
      <c r="BC138" s="88"/>
      <c r="BD138" s="88"/>
      <c r="BE138" s="88"/>
      <c r="BF138" s="88"/>
      <c r="BG138" s="88"/>
      <c r="BH138" s="88"/>
      <c r="BI138" s="88"/>
      <c r="BJ138" s="88"/>
      <c r="BK138" s="88"/>
      <c r="BL138" s="88"/>
      <c r="BM138" s="88"/>
    </row>
    <row r="139" spans="11:65" ht="12.75" customHeight="1" x14ac:dyDescent="0.15">
      <c r="K139" s="405" t="s">
        <v>66</v>
      </c>
      <c r="L139" s="11" t="str">
        <f>仕様書作成!CN156</f>
        <v>KQ2S13-35AS</v>
      </c>
      <c r="M139" s="11" t="str">
        <f>仕様書作成!CM156</f>
        <v/>
      </c>
      <c r="R139" s="11" t="str">
        <f>IF(仕様書作成!CO156="","",IF(S139="",仕様書作成!CO156,仕様書作成!CO156&amp;","))</f>
        <v/>
      </c>
      <c r="S139" s="11" t="str">
        <f>IF(仕様書作成!CP156="","",IF(T139="",仕様書作成!CP156,仕様書作成!CP156&amp;","))</f>
        <v/>
      </c>
      <c r="T139" s="11" t="str">
        <f>仕様書作成!CQ156</f>
        <v/>
      </c>
      <c r="U139" s="11" t="str">
        <f>仕様書作成!CR156</f>
        <v/>
      </c>
      <c r="V139" s="11" t="str">
        <f>仕様書作成!CS156</f>
        <v/>
      </c>
      <c r="W139" s="11" t="str">
        <f>仕様書作成!CT156</f>
        <v/>
      </c>
      <c r="X139" s="11" t="str">
        <f>仕様書作成!CU156</f>
        <v/>
      </c>
      <c r="Y139" s="11" t="str">
        <f>仕様書作成!CV156</f>
        <v/>
      </c>
      <c r="Z139" s="11" t="str">
        <f>仕様書作成!CW156</f>
        <v/>
      </c>
      <c r="AA139" s="11" t="str">
        <f>仕様書作成!CX156</f>
        <v/>
      </c>
      <c r="AB139" s="11" t="str">
        <f>仕様書作成!CY156</f>
        <v/>
      </c>
      <c r="AC139" s="11" t="str">
        <f>仕様書作成!CZ156</f>
        <v/>
      </c>
      <c r="AD139" s="11" t="str">
        <f>仕様書作成!DA156</f>
        <v/>
      </c>
      <c r="AE139" s="11" t="str">
        <f>仕様書作成!DB156</f>
        <v/>
      </c>
      <c r="AF139" s="11" t="str">
        <f>仕様書作成!DC156</f>
        <v/>
      </c>
      <c r="AS139" s="11" t="str">
        <f>IF(仕様書作成!DQ156="","",IF(AT139="",仕様書作成!DQ156,仕様書作成!DQ156&amp;","))</f>
        <v/>
      </c>
      <c r="AT139" s="11" t="str">
        <f>IF(仕様書作成!DR156="","",IF(AU139="",仕様書作成!DR156,仕様書作成!DR156&amp;","))</f>
        <v/>
      </c>
      <c r="AU139" s="11" t="str">
        <f>仕様書作成!DS156</f>
        <v/>
      </c>
      <c r="BB139" s="88"/>
      <c r="BC139" s="88"/>
      <c r="BD139" s="88"/>
      <c r="BE139" s="88"/>
      <c r="BF139" s="88"/>
      <c r="BG139" s="88"/>
      <c r="BH139" s="88"/>
      <c r="BI139" s="88"/>
      <c r="BJ139" s="88"/>
      <c r="BK139" s="88"/>
      <c r="BL139" s="88"/>
      <c r="BM139" s="88"/>
    </row>
    <row r="140" spans="11:65" ht="12.75" customHeight="1" x14ac:dyDescent="0.15">
      <c r="K140" s="405" t="s">
        <v>67</v>
      </c>
      <c r="L140" s="11" t="str">
        <f>仕様書作成!CN157</f>
        <v>KQ2S11-35AS</v>
      </c>
      <c r="M140" s="11" t="str">
        <f>仕様書作成!CM157</f>
        <v/>
      </c>
      <c r="R140" s="11" t="str">
        <f>IF(仕様書作成!CO157="","",IF(S140="",仕様書作成!CO157,仕様書作成!CO157&amp;","))</f>
        <v/>
      </c>
      <c r="S140" s="11" t="str">
        <f>IF(仕様書作成!CP157="","",IF(T140="",仕様書作成!CP157,仕様書作成!CP157&amp;","))</f>
        <v/>
      </c>
      <c r="T140" s="11" t="str">
        <f>仕様書作成!CQ157</f>
        <v/>
      </c>
      <c r="U140" s="11" t="str">
        <f>仕様書作成!CR157</f>
        <v/>
      </c>
      <c r="V140" s="11" t="str">
        <f>仕様書作成!CS157</f>
        <v/>
      </c>
      <c r="W140" s="11" t="str">
        <f>仕様書作成!CT157</f>
        <v/>
      </c>
      <c r="X140" s="11" t="str">
        <f>仕様書作成!CU157</f>
        <v/>
      </c>
      <c r="Y140" s="11" t="str">
        <f>仕様書作成!CV157</f>
        <v/>
      </c>
      <c r="Z140" s="11" t="str">
        <f>仕様書作成!CW157</f>
        <v/>
      </c>
      <c r="AA140" s="11" t="str">
        <f>仕様書作成!CX157</f>
        <v/>
      </c>
      <c r="AB140" s="11" t="str">
        <f>仕様書作成!CY157</f>
        <v/>
      </c>
      <c r="AC140" s="11" t="str">
        <f>仕様書作成!CZ157</f>
        <v/>
      </c>
      <c r="AD140" s="11" t="str">
        <f>仕様書作成!DA157</f>
        <v/>
      </c>
      <c r="AE140" s="11" t="str">
        <f>仕様書作成!DB157</f>
        <v/>
      </c>
      <c r="AF140" s="11" t="str">
        <f>仕様書作成!DC157</f>
        <v/>
      </c>
      <c r="AS140" s="11" t="str">
        <f>IF(仕様書作成!DQ157="","",IF(AT140="",仕様書作成!DQ157,仕様書作成!DQ157&amp;","))</f>
        <v/>
      </c>
      <c r="AT140" s="11" t="str">
        <f>IF(仕様書作成!DR157="","",IF(AU140="",仕様書作成!DR157,仕様書作成!DR157&amp;","))</f>
        <v/>
      </c>
      <c r="AU140" s="11" t="str">
        <f>仕様書作成!DS157</f>
        <v/>
      </c>
      <c r="BB140" s="88"/>
      <c r="BC140" s="88"/>
      <c r="BD140" s="88"/>
      <c r="BE140" s="88"/>
      <c r="BF140" s="88"/>
      <c r="BG140" s="88"/>
      <c r="BH140" s="88"/>
      <c r="BI140" s="88"/>
      <c r="BJ140" s="88"/>
      <c r="BK140" s="88"/>
      <c r="BL140" s="88"/>
      <c r="BM140" s="88"/>
    </row>
    <row r="141" spans="11:65" ht="12.75" customHeight="1" x14ac:dyDescent="0.15">
      <c r="K141" s="405" t="s">
        <v>68</v>
      </c>
      <c r="L141" s="11" t="str">
        <f>仕様書作成!CN158</f>
        <v>KQ2P-10</v>
      </c>
      <c r="M141" s="11" t="str">
        <f>仕様書作成!CM158</f>
        <v/>
      </c>
      <c r="R141" s="11" t="str">
        <f>IF(仕様書作成!CO158="","",IF(S141="",仕様書作成!CO158,仕様書作成!CO158&amp;","))</f>
        <v/>
      </c>
      <c r="S141" s="11" t="str">
        <f>IF(仕様書作成!CP158="","",IF(T141="",仕様書作成!CP158,仕様書作成!CP158&amp;","))</f>
        <v/>
      </c>
      <c r="T141" s="11" t="str">
        <f>仕様書作成!CQ158</f>
        <v/>
      </c>
      <c r="U141" s="11" t="str">
        <f>仕様書作成!CR158</f>
        <v/>
      </c>
      <c r="V141" s="11" t="str">
        <f>仕様書作成!CS158</f>
        <v/>
      </c>
      <c r="W141" s="11" t="str">
        <f>仕様書作成!CT158</f>
        <v/>
      </c>
      <c r="X141" s="11" t="str">
        <f>仕様書作成!CU158</f>
        <v/>
      </c>
      <c r="Y141" s="11" t="str">
        <f>仕様書作成!CV158</f>
        <v/>
      </c>
      <c r="Z141" s="11" t="str">
        <f>仕様書作成!CW158</f>
        <v/>
      </c>
      <c r="AA141" s="11" t="str">
        <f>仕様書作成!CX158</f>
        <v/>
      </c>
      <c r="AB141" s="11" t="str">
        <f>仕様書作成!CY158</f>
        <v/>
      </c>
      <c r="AC141" s="11" t="str">
        <f>仕様書作成!CZ158</f>
        <v/>
      </c>
      <c r="AD141" s="11" t="str">
        <f>仕様書作成!DA158</f>
        <v/>
      </c>
      <c r="AE141" s="11" t="str">
        <f>仕様書作成!DB158</f>
        <v/>
      </c>
      <c r="AF141" s="11" t="str">
        <f>仕様書作成!DC158</f>
        <v/>
      </c>
      <c r="AS141" s="11" t="str">
        <f>IF(仕様書作成!DQ158="","",IF(AT141="",仕様書作成!DQ158,仕様書作成!DQ158&amp;","))</f>
        <v/>
      </c>
      <c r="AT141" s="11" t="str">
        <f>IF(仕様書作成!DR158="","",IF(AU141="",仕様書作成!DR158,仕様書作成!DR158&amp;","))</f>
        <v/>
      </c>
      <c r="AU141" s="11" t="str">
        <f>仕様書作成!DS158</f>
        <v/>
      </c>
      <c r="BB141" s="88"/>
      <c r="BC141" s="88"/>
      <c r="BD141" s="88"/>
      <c r="BE141" s="88"/>
      <c r="BF141" s="88"/>
      <c r="BG141" s="88"/>
      <c r="BH141" s="88"/>
      <c r="BI141" s="88"/>
      <c r="BJ141" s="88"/>
      <c r="BK141" s="88"/>
      <c r="BL141" s="88"/>
      <c r="BM141" s="88"/>
    </row>
    <row r="142" spans="11:65" ht="12.75" customHeight="1" x14ac:dyDescent="0.15">
      <c r="K142" s="404" t="s">
        <v>69</v>
      </c>
      <c r="L142" s="11" t="str">
        <f>仕様書作成!CN159</f>
        <v>KQ2S10-02AS</v>
      </c>
      <c r="M142" s="11" t="str">
        <f>仕様書作成!CM159</f>
        <v/>
      </c>
      <c r="R142" s="11" t="str">
        <f>IF(仕様書作成!CO159="","",IF(S142="",仕様書作成!CO159,仕様書作成!CO159&amp;","))</f>
        <v/>
      </c>
      <c r="S142" s="11" t="str">
        <f>IF(仕様書作成!CP159="","",IF(T142="",仕様書作成!CP159,仕様書作成!CP159&amp;","))</f>
        <v/>
      </c>
      <c r="T142" s="11" t="str">
        <f>仕様書作成!CQ159</f>
        <v/>
      </c>
      <c r="U142" s="11" t="str">
        <f>仕様書作成!CR159</f>
        <v/>
      </c>
      <c r="V142" s="11" t="str">
        <f>仕様書作成!CS159</f>
        <v/>
      </c>
      <c r="W142" s="11" t="str">
        <f>仕様書作成!CT159</f>
        <v/>
      </c>
      <c r="X142" s="11" t="str">
        <f>仕様書作成!CU159</f>
        <v/>
      </c>
      <c r="Y142" s="11" t="str">
        <f>仕様書作成!CV159</f>
        <v/>
      </c>
      <c r="Z142" s="11" t="str">
        <f>仕様書作成!CW159</f>
        <v/>
      </c>
      <c r="AA142" s="11" t="str">
        <f>仕様書作成!CX159</f>
        <v/>
      </c>
      <c r="AB142" s="11" t="str">
        <f>仕様書作成!CY159</f>
        <v/>
      </c>
      <c r="AC142" s="11" t="str">
        <f>仕様書作成!CZ159</f>
        <v/>
      </c>
      <c r="AD142" s="11" t="str">
        <f>仕様書作成!DA159</f>
        <v/>
      </c>
      <c r="AE142" s="11" t="str">
        <f>仕様書作成!DB159</f>
        <v/>
      </c>
      <c r="AF142" s="11" t="str">
        <f>仕様書作成!DC159</f>
        <v/>
      </c>
      <c r="AS142" s="11" t="str">
        <f>IF(仕様書作成!DQ159="","",IF(AT142="",仕様書作成!DQ159,仕様書作成!DQ159&amp;","))</f>
        <v/>
      </c>
      <c r="AT142" s="11" t="str">
        <f>IF(仕様書作成!DR159="","",IF(AU142="",仕様書作成!DR159,仕様書作成!DR159&amp;","))</f>
        <v/>
      </c>
      <c r="AU142" s="11" t="str">
        <f>仕様書作成!DS159</f>
        <v/>
      </c>
      <c r="BB142" s="88"/>
      <c r="BC142" s="88"/>
      <c r="BD142" s="88"/>
      <c r="BE142" s="88"/>
      <c r="BF142" s="88"/>
      <c r="BG142" s="88"/>
      <c r="BH142" s="88"/>
      <c r="BI142" s="88"/>
      <c r="BJ142" s="88"/>
      <c r="BK142" s="88"/>
      <c r="BL142" s="88"/>
      <c r="BM142" s="88"/>
    </row>
    <row r="143" spans="11:65" ht="12.75" customHeight="1" x14ac:dyDescent="0.15">
      <c r="K143" s="405" t="s">
        <v>70</v>
      </c>
      <c r="L143" s="11" t="str">
        <f>仕様書作成!CN160</f>
        <v>KQ2P-11</v>
      </c>
      <c r="M143" s="11" t="str">
        <f>仕様書作成!CM160</f>
        <v/>
      </c>
      <c r="R143" s="11" t="str">
        <f>IF(仕様書作成!CO160="","",IF(S143="",仕様書作成!CO160,仕様書作成!CO160&amp;","))</f>
        <v/>
      </c>
      <c r="S143" s="11" t="str">
        <f>IF(仕様書作成!CP160="","",IF(T143="",仕様書作成!CP160,仕様書作成!CP160&amp;","))</f>
        <v/>
      </c>
      <c r="T143" s="11" t="str">
        <f>仕様書作成!CQ160</f>
        <v/>
      </c>
      <c r="U143" s="11" t="str">
        <f>仕様書作成!CR160</f>
        <v/>
      </c>
      <c r="V143" s="11" t="str">
        <f>仕様書作成!CS160</f>
        <v/>
      </c>
      <c r="W143" s="11" t="str">
        <f>仕様書作成!CT160</f>
        <v/>
      </c>
      <c r="X143" s="11" t="str">
        <f>仕様書作成!CU160</f>
        <v/>
      </c>
      <c r="Y143" s="11" t="str">
        <f>仕様書作成!CV160</f>
        <v/>
      </c>
      <c r="Z143" s="11" t="str">
        <f>仕様書作成!CW160</f>
        <v/>
      </c>
      <c r="AA143" s="11" t="str">
        <f>仕様書作成!CX160</f>
        <v/>
      </c>
      <c r="AB143" s="11" t="str">
        <f>仕様書作成!CY160</f>
        <v/>
      </c>
      <c r="AC143" s="11" t="str">
        <f>仕様書作成!CZ160</f>
        <v/>
      </c>
      <c r="AD143" s="11" t="str">
        <f>仕様書作成!DA160</f>
        <v/>
      </c>
      <c r="AE143" s="11" t="str">
        <f>仕様書作成!DB160</f>
        <v/>
      </c>
      <c r="AF143" s="11" t="str">
        <f>仕様書作成!DC160</f>
        <v/>
      </c>
      <c r="AS143" s="11" t="str">
        <f>IF(仕様書作成!DQ160="","",IF(AT143="",仕様書作成!DQ160,仕様書作成!DQ160&amp;","))</f>
        <v/>
      </c>
      <c r="AT143" s="11" t="str">
        <f>IF(仕様書作成!DR160="","",IF(AU143="",仕様書作成!DR160,仕様書作成!DR160&amp;","))</f>
        <v/>
      </c>
      <c r="AU143" s="11" t="str">
        <f>仕様書作成!DS160</f>
        <v/>
      </c>
      <c r="BB143" s="88"/>
      <c r="BC143" s="88"/>
      <c r="BD143" s="88"/>
      <c r="BE143" s="88"/>
      <c r="BF143" s="88"/>
      <c r="BG143" s="88"/>
      <c r="BH143" s="88"/>
      <c r="BI143" s="88"/>
      <c r="BJ143" s="88"/>
      <c r="BK143" s="88"/>
      <c r="BL143" s="88"/>
      <c r="BM143" s="88"/>
    </row>
    <row r="144" spans="11:65" ht="12.75" customHeight="1" x14ac:dyDescent="0.15">
      <c r="K144" s="366" t="s">
        <v>71</v>
      </c>
      <c r="L144" s="11" t="str">
        <f>仕様書作成!CN161</f>
        <v>(ポートプラグ_VVQ1000-58A)</v>
      </c>
      <c r="M144" s="11" t="str">
        <f>仕様書作成!CM161</f>
        <v/>
      </c>
      <c r="R144" s="11" t="str">
        <f>IF(仕様書作成!CO161="","",IF(S144="",仕様書作成!CO161,仕様書作成!CO161&amp;","))</f>
        <v/>
      </c>
      <c r="S144" s="11" t="str">
        <f>IF(仕様書作成!CP161="","",IF(T144="",仕様書作成!CP161,仕様書作成!CP161&amp;","))</f>
        <v/>
      </c>
      <c r="T144" s="11" t="str">
        <f>仕様書作成!CQ161</f>
        <v/>
      </c>
      <c r="U144" s="11" t="str">
        <f>仕様書作成!CR161</f>
        <v/>
      </c>
      <c r="V144" s="11" t="str">
        <f>仕様書作成!CS161</f>
        <v/>
      </c>
      <c r="W144" s="11" t="str">
        <f>仕様書作成!CT161</f>
        <v/>
      </c>
      <c r="X144" s="11" t="str">
        <f>仕様書作成!CU161</f>
        <v/>
      </c>
      <c r="Y144" s="11" t="str">
        <f>仕様書作成!CV161</f>
        <v/>
      </c>
      <c r="Z144" s="11" t="str">
        <f>仕様書作成!CW161</f>
        <v/>
      </c>
      <c r="AA144" s="11" t="str">
        <f>仕様書作成!CX161</f>
        <v/>
      </c>
      <c r="AB144" s="11" t="str">
        <f>仕様書作成!CY161</f>
        <v/>
      </c>
      <c r="AC144" s="11" t="str">
        <f>仕様書作成!CZ161</f>
        <v/>
      </c>
      <c r="AD144" s="11" t="str">
        <f>仕様書作成!DA161</f>
        <v/>
      </c>
      <c r="AE144" s="11" t="str">
        <f>仕様書作成!DB161</f>
        <v/>
      </c>
      <c r="AF144" s="11" t="str">
        <f>仕様書作成!DC161</f>
        <v/>
      </c>
      <c r="AS144" s="11" t="str">
        <f>IF(仕様書作成!DQ161="","",IF(AT144="",仕様書作成!DQ161,仕様書作成!DQ161&amp;","))</f>
        <v/>
      </c>
      <c r="AT144" s="11" t="str">
        <f>IF(仕様書作成!DR161="","",IF(AU144="",仕様書作成!DR161,仕様書作成!DR161&amp;","))</f>
        <v/>
      </c>
      <c r="AU144" s="11" t="str">
        <f>仕様書作成!DS161</f>
        <v/>
      </c>
      <c r="BB144" s="88"/>
      <c r="BC144" s="88"/>
      <c r="BD144" s="88"/>
      <c r="BE144" s="88"/>
      <c r="BF144" s="88"/>
      <c r="BG144" s="88"/>
      <c r="BH144" s="88"/>
      <c r="BI144" s="88"/>
      <c r="BJ144" s="88"/>
      <c r="BK144" s="88"/>
      <c r="BL144" s="88"/>
      <c r="BM144" s="88"/>
    </row>
    <row r="145" spans="11:65" ht="12.75" customHeight="1" x14ac:dyDescent="0.15">
      <c r="K145" s="11" t="str">
        <f>ベース!X33&amp;"  ケーブルAss'y   "&amp;ベース!J37</f>
        <v xml:space="preserve">  ケーブルAss'y   </v>
      </c>
      <c r="L145" s="11" t="str">
        <f>IF(ベース!N37="","",ベース!N37)</f>
        <v/>
      </c>
      <c r="M145" s="11" t="str">
        <f>IF(L145="","",1)</f>
        <v/>
      </c>
      <c r="N145" s="11" t="str">
        <f>IF(M145="","",M145)</f>
        <v/>
      </c>
      <c r="BB145" s="88"/>
      <c r="BC145" s="88"/>
      <c r="BD145" s="88"/>
      <c r="BE145" s="88"/>
      <c r="BF145" s="88"/>
      <c r="BG145" s="88"/>
      <c r="BH145" s="88"/>
      <c r="BI145" s="88"/>
      <c r="BJ145" s="88"/>
      <c r="BK145" s="88"/>
      <c r="BL145" s="88"/>
      <c r="BM145" s="88"/>
    </row>
    <row r="146" spans="11:65" ht="12.75" customHeight="1" x14ac:dyDescent="0.15">
      <c r="BB146" s="88"/>
      <c r="BC146" s="88"/>
      <c r="BD146" s="88"/>
      <c r="BE146" s="88"/>
      <c r="BF146" s="88"/>
      <c r="BG146" s="88"/>
      <c r="BH146" s="88"/>
      <c r="BI146" s="88"/>
      <c r="BJ146" s="88"/>
      <c r="BK146" s="88"/>
      <c r="BL146" s="88"/>
      <c r="BM146" s="88"/>
    </row>
    <row r="147" spans="11:65" ht="12.75" customHeight="1" x14ac:dyDescent="0.15">
      <c r="BB147" s="88"/>
      <c r="BC147" s="88"/>
      <c r="BD147" s="88"/>
      <c r="BE147" s="88"/>
      <c r="BF147" s="88"/>
      <c r="BG147" s="88"/>
      <c r="BH147" s="88"/>
      <c r="BI147" s="88"/>
      <c r="BJ147" s="88"/>
      <c r="BK147" s="88"/>
      <c r="BL147" s="88"/>
      <c r="BM147" s="88"/>
    </row>
    <row r="148" spans="11:65" ht="12.75" customHeight="1" x14ac:dyDescent="0.15">
      <c r="BB148" s="88"/>
      <c r="BC148" s="88"/>
      <c r="BD148" s="88"/>
      <c r="BE148" s="88"/>
      <c r="BF148" s="88"/>
      <c r="BG148" s="88"/>
      <c r="BH148" s="88"/>
      <c r="BI148" s="88"/>
      <c r="BJ148" s="88"/>
      <c r="BK148" s="88"/>
      <c r="BL148" s="88"/>
      <c r="BM148" s="88"/>
    </row>
    <row r="149" spans="11:65" ht="12.75" customHeight="1" x14ac:dyDescent="0.15">
      <c r="K149" s="11" t="str">
        <f t="array" ref="K149">IF(COUNTA($M$2:$M$145)&lt;ROW(M1),"",INDEX($K$1:$K$145,SMALL(IF($M$2:$M$145&lt;&gt;"",ROW($M$2:$M$145)),ROW(M1))))</f>
        <v>マニホールドベース</v>
      </c>
      <c r="L149" s="11" t="str">
        <f t="array" ref="L149">IF(COUNTA($M$2:$M$145)&lt;ROW(M1),"",INDEX($L$1:$L$145,SMALL(IF($M$2:$M$145&lt;&gt;"",ROW($M$2:$M$145)),ROW(M1))))</f>
        <v>必須項目に入力漏れがあります</v>
      </c>
      <c r="M149" s="11">
        <f t="array" ref="M149">IF(COUNTA($M$2:$M$145)&lt;ROW(M1),"",INDEX($M$1:$M$145,SMALL(IF($M$2:$M$145&lt;&gt;"",ROW($M$2:$M$145)),ROW(M1))))</f>
        <v>1</v>
      </c>
      <c r="R149" s="11">
        <f t="array" ref="R149">IF(COUNTA($M$2:$M$145)&lt;ROW(M1),"",INDEX($R$1:$R$145,SMALL(IF($M$2:$M$145&lt;&gt;"",ROW($M$2:$M$145)),ROW(M1))))</f>
        <v>0</v>
      </c>
      <c r="S149" s="11">
        <f t="array" ref="S149">IF(COUNTA($M$2:$M$145)&lt;ROW(N1),"",INDEX($S$1:$S$145,SMALL(IF($M$2:$M$145&lt;&gt;"",ROW($M$2:$M$145)),ROW(N1))))</f>
        <v>0</v>
      </c>
      <c r="T149" s="11">
        <f t="array" ref="T149">IF(COUNTA($M$2:$M$145)&lt;ROW(O1),"",INDEX($T$1:$T$145,SMALL(IF($M$2:$M$145&lt;&gt;"",ROW($M$2:$M$145)),ROW(O1))))</f>
        <v>0</v>
      </c>
      <c r="U149" s="11" t="str">
        <f t="array" ref="U149">IF(COUNTA($M$2:$M$145)&lt;ROW(M1),"",INDEX($U$1:$U$145,SMALL(IF($M$2:$M$145&lt;&gt;"",ROW($M$2:$M$145)),ROW(M1))))</f>
        <v/>
      </c>
      <c r="V149" s="11" t="str">
        <f t="array" ref="V149">IF(COUNTA($M$2:$M$145)&lt;ROW(M1),"",INDEX($V$1:$V$145,SMALL(IF($M$2:$M$145&lt;&gt;"",ROW($M$2:$M$145)),ROW(M1))))</f>
        <v/>
      </c>
      <c r="W149" s="11" t="str">
        <f t="array" ref="W149">IF(COUNTA($M$2:$M$145)&lt;ROW(M1),"",INDEX($W$1:$W$145,SMALL(IF($M$2:$M$145&lt;&gt;"",ROW($M$2:$M$145)),ROW(M1))))</f>
        <v/>
      </c>
      <c r="X149" s="11" t="str">
        <f t="array" ref="X149">IF(COUNTA($M$2:$M$145)&lt;ROW(M1),"",INDEX($X$1:$X$145,SMALL(IF($M$2:$M$145&lt;&gt;"",ROW($M$2:$M$145)),ROW(M1))))</f>
        <v/>
      </c>
      <c r="Y149" s="11" t="str">
        <f t="array" ref="Y149">IF(COUNTA($M$2:$M$145)&lt;ROW(M1),"",INDEX($Y$1:$Y$145,SMALL(IF($M$2:$M$145&lt;&gt;"",ROW($M$2:$M$145)),ROW(M1))))</f>
        <v/>
      </c>
      <c r="Z149" s="11" t="str">
        <f t="array" ref="Z149">IF(COUNTA($M$2:$M$145)&lt;ROW(M1),"",INDEX($Z$1:$Z$145,SMALL(IF($M$2:$M$145&lt;&gt;"",ROW($M$2:$M$145)),ROW(M1))))</f>
        <v/>
      </c>
      <c r="AA149" s="11" t="str">
        <f t="array" ref="AA149">IF(COUNTA($M$2:$M$145)&lt;ROW(M1),"",INDEX($AA$1:$AA$145,SMALL(IF($M$2:$M$145&lt;&gt;"",ROW($M$2:$M$145)),ROW(M1))))</f>
        <v/>
      </c>
      <c r="AB149" s="11" t="str">
        <f t="array" ref="AB149">IF(COUNTA($M$2:$M$145)&lt;ROW(M1),"",INDEX($AB$1:$AB$145,SMALL(IF($M$2:$M$145&lt;&gt;"",ROW($M$2:$M$145)),ROW(M1))))</f>
        <v/>
      </c>
      <c r="AC149" s="11" t="str">
        <f t="array" ref="AC149">IF(COUNTA($M$2:$M$145)&lt;ROW(M1),"",INDEX($AC$1:$AC$145,SMALL(IF($M$2:$M$145&lt;&gt;"",ROW($M$2:$M$145)),ROW(M1))))</f>
        <v/>
      </c>
      <c r="AD149" s="11" t="str">
        <f t="array" ref="AD149">IF(COUNTA($M$2:$M$145)&lt;ROW(M1),"",INDEX($AD$1:$AD$145,SMALL(IF($M$2:$M$145&lt;&gt;"",ROW($M$2:$M$145)),ROW(M1))))</f>
        <v/>
      </c>
      <c r="AE149" s="11" t="str">
        <f t="array" ref="AE149">IF(COUNTA($M$2:$M$145)&lt;ROW(M1),"",INDEX($AE$1:$AE$145,SMALL(IF($M$2:$M$145&lt;&gt;"",ROW($M$2:$M$145)),ROW(M1))))</f>
        <v/>
      </c>
      <c r="AF149" s="11" t="str">
        <f t="array" ref="AF149">IF(COUNTA($M$2:$M$145)&lt;ROW(M1),"",INDEX($AF$1:$AF$145,SMALL(IF($M$2:$M$145&lt;&gt;"",ROW($M$2:$M$145)),ROW(M1))))</f>
        <v/>
      </c>
      <c r="AS149" s="11">
        <f t="array" ref="AS149">IF(COUNTA($M$2:$M$144)&lt;ROW(M1),"",INDEX($AS$1:$AS$144,SMALL(IF($M$2:$M$144&lt;&gt;"",ROW($M$2:$M$144)),ROW(M1))))</f>
        <v>0</v>
      </c>
      <c r="AT149" s="11">
        <f t="array" ref="AT149">IF(COUNTA($M$2:$M$144)&lt;ROW(N1),"",INDEX($AT$1:$AT$144,SMALL(IF($M$2:$M$144&lt;&gt;"",ROW($M$2:$M$144)),ROW(N1))))</f>
        <v>0</v>
      </c>
      <c r="AU149" s="11">
        <f t="array" ref="AU149">IF(COUNTA($M$2:$M$144)&lt;ROW(O1),"",INDEX($AU$1:$AU$144,SMALL(IF($M$2:$M$144&lt;&gt;"",ROW($M$2:$M$144)),ROW(O1))))</f>
        <v>0</v>
      </c>
      <c r="BB149" s="88"/>
      <c r="BC149" s="88"/>
      <c r="BD149" s="88"/>
      <c r="BE149" s="88"/>
      <c r="BF149" s="88"/>
      <c r="BG149" s="88"/>
      <c r="BH149" s="88"/>
      <c r="BI149" s="88"/>
      <c r="BJ149" s="88"/>
      <c r="BK149" s="88"/>
      <c r="BL149" s="88"/>
      <c r="BM149" s="88"/>
    </row>
    <row r="150" spans="11:65" ht="12.75" customHeight="1" x14ac:dyDescent="0.15">
      <c r="K150" s="11" t="e">
        <f t="array" ref="K150">IF(COUNTA($M$2:$M$145)&lt;ROW(M2),"",INDEX($K$1:$K$145,SMALL(IF($M$2:$M$145&lt;&gt;"",ROW($M$2:$M$145)),ROW(M2))))</f>
        <v>#NUM!</v>
      </c>
      <c r="L150" s="11" t="e">
        <f t="array" ref="L150">IF(COUNTA($M$2:$M$145)&lt;ROW(M2),"",INDEX($L$1:$L$145,SMALL(IF($M$2:$M$145&lt;&gt;"",ROW($M$2:$M$145)),ROW(M2))))</f>
        <v>#NUM!</v>
      </c>
      <c r="M150" s="11" t="e">
        <f t="array" ref="M150">IF(COUNTA($M$2:$M$145)&lt;ROW(M2),"",INDEX($M$1:$M$145,SMALL(IF($M$2:$M$145&lt;&gt;"",ROW($M$2:$M$145)),ROW(M2))))</f>
        <v>#NUM!</v>
      </c>
      <c r="R150" s="11" t="e">
        <f t="array" ref="R150">IF(COUNTA($M$2:$M$145)&lt;ROW(M2),"",INDEX($R$1:$R$145,SMALL(IF($M$2:$M$145&lt;&gt;"",ROW($M$2:$M$145)),ROW(M2))))</f>
        <v>#NUM!</v>
      </c>
      <c r="S150" s="11" t="e">
        <f t="array" ref="S150">IF(COUNTA($M$2:$M$145)&lt;ROW(N2),"",INDEX($S$1:$S$145,SMALL(IF($M$2:$M$145&lt;&gt;"",ROW($M$2:$M$145)),ROW(N2))))</f>
        <v>#NUM!</v>
      </c>
      <c r="T150" s="11" t="e">
        <f t="array" ref="T150">IF(COUNTA($M$2:$M$145)&lt;ROW(O2),"",INDEX($T$1:$T$145,SMALL(IF($M$2:$M$145&lt;&gt;"",ROW($M$2:$M$145)),ROW(O2))))</f>
        <v>#NUM!</v>
      </c>
      <c r="U150" s="11" t="e">
        <f t="array" ref="U150">IF(COUNTA($M$2:$M$145)&lt;ROW(M2),"",INDEX($U$1:$U$145,SMALL(IF($M$2:$M$145&lt;&gt;"",ROW($M$2:$M$145)),ROW(M2))))</f>
        <v>#NUM!</v>
      </c>
      <c r="V150" s="11" t="e">
        <f t="array" ref="V150">IF(COUNTA($M$2:$M$145)&lt;ROW(M2),"",INDEX($V$1:$V$145,SMALL(IF($M$2:$M$145&lt;&gt;"",ROW($M$2:$M$145)),ROW(M2))))</f>
        <v>#NUM!</v>
      </c>
      <c r="W150" s="11" t="e">
        <f t="array" ref="W150">IF(COUNTA($M$2:$M$145)&lt;ROW(M2),"",INDEX($W$1:$W$145,SMALL(IF($M$2:$M$145&lt;&gt;"",ROW($M$2:$M$145)),ROW(M2))))</f>
        <v>#NUM!</v>
      </c>
      <c r="X150" s="11" t="e">
        <f t="array" ref="X150">IF(COUNTA($M$2:$M$145)&lt;ROW(M2),"",INDEX($X$1:$X$145,SMALL(IF($M$2:$M$145&lt;&gt;"",ROW($M$2:$M$145)),ROW(M2))))</f>
        <v>#NUM!</v>
      </c>
      <c r="Y150" s="11" t="e">
        <f t="array" ref="Y150">IF(COUNTA($M$2:$M$145)&lt;ROW(M2),"",INDEX($Y$1:$Y$145,SMALL(IF($M$2:$M$145&lt;&gt;"",ROW($M$2:$M$145)),ROW(M2))))</f>
        <v>#NUM!</v>
      </c>
      <c r="Z150" s="11" t="e">
        <f t="array" ref="Z150">IF(COUNTA($M$2:$M$145)&lt;ROW(M2),"",INDEX($Z$1:$Z$145,SMALL(IF($M$2:$M$145&lt;&gt;"",ROW($M$2:$M$145)),ROW(M2))))</f>
        <v>#NUM!</v>
      </c>
      <c r="AA150" s="11" t="e">
        <f t="array" ref="AA150">IF(COUNTA($M$2:$M$145)&lt;ROW(M2),"",INDEX($AA$1:$AA$145,SMALL(IF($M$2:$M$145&lt;&gt;"",ROW($M$2:$M$145)),ROW(M2))))</f>
        <v>#NUM!</v>
      </c>
      <c r="AB150" s="11" t="e">
        <f t="array" ref="AB150">IF(COUNTA($M$2:$M$145)&lt;ROW(M2),"",INDEX($AB$1:$AB$145,SMALL(IF($M$2:$M$145&lt;&gt;"",ROW($M$2:$M$145)),ROW(M2))))</f>
        <v>#NUM!</v>
      </c>
      <c r="AC150" s="11" t="e">
        <f t="array" ref="AC150">IF(COUNTA($M$2:$M$145)&lt;ROW(M2),"",INDEX($AC$1:$AC$145,SMALL(IF($M$2:$M$145&lt;&gt;"",ROW($M$2:$M$145)),ROW(M2))))</f>
        <v>#NUM!</v>
      </c>
      <c r="AD150" s="11" t="e">
        <f t="array" ref="AD150">IF(COUNTA($M$2:$M$145)&lt;ROW(M2),"",INDEX($AD$1:$AD$145,SMALL(IF($M$2:$M$145&lt;&gt;"",ROW($M$2:$M$145)),ROW(M2))))</f>
        <v>#NUM!</v>
      </c>
      <c r="AE150" s="11" t="e">
        <f t="array" ref="AE150">IF(COUNTA($M$2:$M$145)&lt;ROW(M2),"",INDEX($AE$1:$AE$145,SMALL(IF($M$2:$M$145&lt;&gt;"",ROW($M$2:$M$145)),ROW(M2))))</f>
        <v>#NUM!</v>
      </c>
      <c r="AF150" s="11" t="e">
        <f t="array" ref="AF150">IF(COUNTA($M$2:$M$145)&lt;ROW(M2),"",INDEX($AF$1:$AF$145,SMALL(IF($M$2:$M$145&lt;&gt;"",ROW($M$2:$M$145)),ROW(M2))))</f>
        <v>#NUM!</v>
      </c>
      <c r="AS150" s="11" t="e">
        <f t="array" ref="AS150">IF(COUNTA($M$2:$M$144)&lt;ROW(M2),"",INDEX($AS$1:$AS$144,SMALL(IF($M$2:$M$144&lt;&gt;"",ROW($M$2:$M$144)),ROW(M2))))</f>
        <v>#NUM!</v>
      </c>
      <c r="AT150" s="11" t="e">
        <f t="array" ref="AT150">IF(COUNTA($M$2:$M$144)&lt;ROW(N2),"",INDEX($AT$1:$AT$144,SMALL(IF($M$2:$M$144&lt;&gt;"",ROW($M$2:$M$144)),ROW(N2))))</f>
        <v>#NUM!</v>
      </c>
      <c r="AU150" s="11" t="e">
        <f t="array" ref="AU150">IF(COUNTA($M$2:$M$144)&lt;ROW(O2),"",INDEX($AU$1:$AU$144,SMALL(IF($M$2:$M$144&lt;&gt;"",ROW($M$2:$M$144)),ROW(O2))))</f>
        <v>#NUM!</v>
      </c>
      <c r="BB150" s="88"/>
      <c r="BC150" s="88"/>
      <c r="BD150" s="88"/>
      <c r="BE150" s="88"/>
      <c r="BF150" s="88"/>
      <c r="BG150" s="88"/>
      <c r="BH150" s="88"/>
      <c r="BI150" s="88"/>
      <c r="BJ150" s="88"/>
      <c r="BK150" s="88"/>
      <c r="BL150" s="88"/>
      <c r="BM150" s="88"/>
    </row>
    <row r="151" spans="11:65" ht="12.75" customHeight="1" x14ac:dyDescent="0.15">
      <c r="K151" s="11" t="e">
        <f t="array" ref="K151">IF(COUNTA($M$2:$M$145)&lt;ROW(M3),"",INDEX($K$1:$K$145,SMALL(IF($M$2:$M$145&lt;&gt;"",ROW($M$2:$M$145)),ROW(M3))))</f>
        <v>#NUM!</v>
      </c>
      <c r="L151" s="11" t="e">
        <f t="array" ref="L151">IF(COUNTA($M$2:$M$145)&lt;ROW(M3),"",INDEX($L$1:$L$145,SMALL(IF($M$2:$M$145&lt;&gt;"",ROW($M$2:$M$145)),ROW(M3))))</f>
        <v>#NUM!</v>
      </c>
      <c r="M151" s="11" t="e">
        <f t="array" ref="M151">IF(COUNTA($M$2:$M$145)&lt;ROW(M3),"",INDEX($M$1:$M$145,SMALL(IF($M$2:$M$145&lt;&gt;"",ROW($M$2:$M$145)),ROW(M3))))</f>
        <v>#NUM!</v>
      </c>
      <c r="R151" s="11" t="e">
        <f t="array" ref="R151">IF(COUNTA($M$2:$M$145)&lt;ROW(M3),"",INDEX($R$1:$R$145,SMALL(IF($M$2:$M$145&lt;&gt;"",ROW($M$2:$M$145)),ROW(M3))))</f>
        <v>#NUM!</v>
      </c>
      <c r="S151" s="11" t="e">
        <f t="array" ref="S151">IF(COUNTA($M$2:$M$145)&lt;ROW(N3),"",INDEX($S$1:$S$145,SMALL(IF($M$2:$M$145&lt;&gt;"",ROW($M$2:$M$145)),ROW(N3))))</f>
        <v>#NUM!</v>
      </c>
      <c r="T151" s="11" t="e">
        <f t="array" ref="T151">IF(COUNTA($M$2:$M$145)&lt;ROW(O3),"",INDEX($T$1:$T$145,SMALL(IF($M$2:$M$145&lt;&gt;"",ROW($M$2:$M$145)),ROW(O3))))</f>
        <v>#NUM!</v>
      </c>
      <c r="U151" s="11" t="e">
        <f t="array" ref="U151">IF(COUNTA($M$2:$M$145)&lt;ROW(M3),"",INDEX($U$1:$U$145,SMALL(IF($M$2:$M$145&lt;&gt;"",ROW($M$2:$M$145)),ROW(M3))))</f>
        <v>#NUM!</v>
      </c>
      <c r="V151" s="11" t="e">
        <f t="array" ref="V151">IF(COUNTA($M$2:$M$145)&lt;ROW(M3),"",INDEX($V$1:$V$145,SMALL(IF($M$2:$M$145&lt;&gt;"",ROW($M$2:$M$145)),ROW(M3))))</f>
        <v>#NUM!</v>
      </c>
      <c r="W151" s="11" t="e">
        <f t="array" ref="W151">IF(COUNTA($M$2:$M$145)&lt;ROW(M3),"",INDEX($W$1:$W$145,SMALL(IF($M$2:$M$145&lt;&gt;"",ROW($M$2:$M$145)),ROW(M3))))</f>
        <v>#NUM!</v>
      </c>
      <c r="X151" s="11" t="e">
        <f t="array" ref="X151">IF(COUNTA($M$2:$M$145)&lt;ROW(M3),"",INDEX($X$1:$X$145,SMALL(IF($M$2:$M$145&lt;&gt;"",ROW($M$2:$M$145)),ROW(M3))))</f>
        <v>#NUM!</v>
      </c>
      <c r="Y151" s="11" t="e">
        <f t="array" ref="Y151">IF(COUNTA($M$2:$M$145)&lt;ROW(M3),"",INDEX($Y$1:$Y$145,SMALL(IF($M$2:$M$145&lt;&gt;"",ROW($M$2:$M$145)),ROW(M3))))</f>
        <v>#NUM!</v>
      </c>
      <c r="Z151" s="11" t="e">
        <f t="array" ref="Z151">IF(COUNTA($M$2:$M$145)&lt;ROW(M3),"",INDEX($Z$1:$Z$145,SMALL(IF($M$2:$M$145&lt;&gt;"",ROW($M$2:$M$145)),ROW(M3))))</f>
        <v>#NUM!</v>
      </c>
      <c r="AA151" s="11" t="e">
        <f t="array" ref="AA151">IF(COUNTA($M$2:$M$145)&lt;ROW(M3),"",INDEX($AA$1:$AA$145,SMALL(IF($M$2:$M$145&lt;&gt;"",ROW($M$2:$M$145)),ROW(M3))))</f>
        <v>#NUM!</v>
      </c>
      <c r="AB151" s="11" t="e">
        <f t="array" ref="AB151">IF(COUNTA($M$2:$M$145)&lt;ROW(M3),"",INDEX($AB$1:$AB$145,SMALL(IF($M$2:$M$145&lt;&gt;"",ROW($M$2:$M$145)),ROW(M3))))</f>
        <v>#NUM!</v>
      </c>
      <c r="AC151" s="11" t="e">
        <f t="array" ref="AC151">IF(COUNTA($M$2:$M$145)&lt;ROW(M3),"",INDEX($AC$1:$AC$145,SMALL(IF($M$2:$M$145&lt;&gt;"",ROW($M$2:$M$145)),ROW(M3))))</f>
        <v>#NUM!</v>
      </c>
      <c r="AD151" s="11" t="e">
        <f t="array" ref="AD151">IF(COUNTA($M$2:$M$145)&lt;ROW(M3),"",INDEX($AD$1:$AD$145,SMALL(IF($M$2:$M$145&lt;&gt;"",ROW($M$2:$M$145)),ROW(M3))))</f>
        <v>#NUM!</v>
      </c>
      <c r="AE151" s="11" t="e">
        <f t="array" ref="AE151">IF(COUNTA($M$2:$M$145)&lt;ROW(M3),"",INDEX($AE$1:$AE$145,SMALL(IF($M$2:$M$145&lt;&gt;"",ROW($M$2:$M$145)),ROW(M3))))</f>
        <v>#NUM!</v>
      </c>
      <c r="AF151" s="11" t="e">
        <f t="array" ref="AF151">IF(COUNTA($M$2:$M$145)&lt;ROW(M3),"",INDEX($AF$1:$AF$145,SMALL(IF($M$2:$M$145&lt;&gt;"",ROW($M$2:$M$145)),ROW(M3))))</f>
        <v>#NUM!</v>
      </c>
      <c r="AS151" s="11" t="e">
        <f t="array" ref="AS151">IF(COUNTA($M$2:$M$144)&lt;ROW(M3),"",INDEX($AS$1:$AS$144,SMALL(IF($M$2:$M$144&lt;&gt;"",ROW($M$2:$M$144)),ROW(M3))))</f>
        <v>#NUM!</v>
      </c>
      <c r="AT151" s="11" t="e">
        <f t="array" ref="AT151">IF(COUNTA($M$2:$M$144)&lt;ROW(N3),"",INDEX($AT$1:$AT$144,SMALL(IF($M$2:$M$144&lt;&gt;"",ROW($M$2:$M$144)),ROW(N3))))</f>
        <v>#NUM!</v>
      </c>
      <c r="AU151" s="11" t="e">
        <f t="array" ref="AU151">IF(COUNTA($M$2:$M$144)&lt;ROW(O3),"",INDEX($AU$1:$AU$144,SMALL(IF($M$2:$M$144&lt;&gt;"",ROW($M$2:$M$144)),ROW(O3))))</f>
        <v>#NUM!</v>
      </c>
      <c r="BB151" s="88"/>
      <c r="BC151" s="88"/>
      <c r="BD151" s="88"/>
      <c r="BE151" s="88"/>
      <c r="BF151" s="88"/>
      <c r="BG151" s="88"/>
      <c r="BH151" s="88"/>
      <c r="BI151" s="88"/>
      <c r="BJ151" s="88"/>
      <c r="BK151" s="88"/>
      <c r="BL151" s="88"/>
      <c r="BM151" s="88"/>
    </row>
    <row r="152" spans="11:65" ht="12.75" customHeight="1" x14ac:dyDescent="0.15">
      <c r="K152" s="11" t="e">
        <f t="array" ref="K152">IF(COUNTA($M$2:$M$145)&lt;ROW(M4),"",INDEX($K$1:$K$145,SMALL(IF($M$2:$M$145&lt;&gt;"",ROW($M$2:$M$145)),ROW(M4))))</f>
        <v>#NUM!</v>
      </c>
      <c r="L152" s="11" t="e">
        <f t="array" ref="L152">IF(COUNTA($M$2:$M$145)&lt;ROW(M4),"",INDEX($L$1:$L$145,SMALL(IF($M$2:$M$145&lt;&gt;"",ROW($M$2:$M$145)),ROW(M4))))</f>
        <v>#NUM!</v>
      </c>
      <c r="M152" s="11" t="e">
        <f t="array" ref="M152">IF(COUNTA($M$2:$M$145)&lt;ROW(M4),"",INDEX($M$1:$M$145,SMALL(IF($M$2:$M$145&lt;&gt;"",ROW($M$2:$M$145)),ROW(M4))))</f>
        <v>#NUM!</v>
      </c>
      <c r="R152" s="11" t="e">
        <f t="array" ref="R152">IF(COUNTA($M$2:$M$145)&lt;ROW(M4),"",INDEX($R$1:$R$145,SMALL(IF($M$2:$M$145&lt;&gt;"",ROW($M$2:$M$145)),ROW(M4))))</f>
        <v>#NUM!</v>
      </c>
      <c r="S152" s="11" t="e">
        <f t="array" ref="S152">IF(COUNTA($M$2:$M$145)&lt;ROW(N4),"",INDEX($S$1:$S$145,SMALL(IF($M$2:$M$145&lt;&gt;"",ROW($M$2:$M$145)),ROW(N4))))</f>
        <v>#NUM!</v>
      </c>
      <c r="T152" s="11" t="e">
        <f t="array" ref="T152">IF(COUNTA($M$2:$M$145)&lt;ROW(O4),"",INDEX($T$1:$T$145,SMALL(IF($M$2:$M$145&lt;&gt;"",ROW($M$2:$M$145)),ROW(O4))))</f>
        <v>#NUM!</v>
      </c>
      <c r="U152" s="11" t="e">
        <f t="array" ref="U152">IF(COUNTA($M$2:$M$145)&lt;ROW(M4),"",INDEX($U$1:$U$145,SMALL(IF($M$2:$M$145&lt;&gt;"",ROW($M$2:$M$145)),ROW(M4))))</f>
        <v>#NUM!</v>
      </c>
      <c r="V152" s="11" t="e">
        <f t="array" ref="V152">IF(COUNTA($M$2:$M$145)&lt;ROW(M4),"",INDEX($V$1:$V$145,SMALL(IF($M$2:$M$145&lt;&gt;"",ROW($M$2:$M$145)),ROW(M4))))</f>
        <v>#NUM!</v>
      </c>
      <c r="W152" s="11" t="e">
        <f t="array" ref="W152">IF(COUNTA($M$2:$M$145)&lt;ROW(M4),"",INDEX($W$1:$W$145,SMALL(IF($M$2:$M$145&lt;&gt;"",ROW($M$2:$M$145)),ROW(M4))))</f>
        <v>#NUM!</v>
      </c>
      <c r="X152" s="11" t="e">
        <f t="array" ref="X152">IF(COUNTA($M$2:$M$145)&lt;ROW(M4),"",INDEX($X$1:$X$145,SMALL(IF($M$2:$M$145&lt;&gt;"",ROW($M$2:$M$145)),ROW(M4))))</f>
        <v>#NUM!</v>
      </c>
      <c r="Y152" s="11" t="e">
        <f t="array" ref="Y152">IF(COUNTA($M$2:$M$145)&lt;ROW(M4),"",INDEX($Y$1:$Y$145,SMALL(IF($M$2:$M$145&lt;&gt;"",ROW($M$2:$M$145)),ROW(M4))))</f>
        <v>#NUM!</v>
      </c>
      <c r="Z152" s="11" t="e">
        <f t="array" ref="Z152">IF(COUNTA($M$2:$M$145)&lt;ROW(M4),"",INDEX($Z$1:$Z$145,SMALL(IF($M$2:$M$145&lt;&gt;"",ROW($M$2:$M$145)),ROW(M4))))</f>
        <v>#NUM!</v>
      </c>
      <c r="AA152" s="11" t="e">
        <f t="array" ref="AA152">IF(COUNTA($M$2:$M$145)&lt;ROW(M4),"",INDEX($AA$1:$AA$145,SMALL(IF($M$2:$M$145&lt;&gt;"",ROW($M$2:$M$145)),ROW(M4))))</f>
        <v>#NUM!</v>
      </c>
      <c r="AB152" s="11" t="e">
        <f t="array" ref="AB152">IF(COUNTA($M$2:$M$145)&lt;ROW(M4),"",INDEX($AB$1:$AB$145,SMALL(IF($M$2:$M$145&lt;&gt;"",ROW($M$2:$M$145)),ROW(M4))))</f>
        <v>#NUM!</v>
      </c>
      <c r="AC152" s="11" t="e">
        <f t="array" ref="AC152">IF(COUNTA($M$2:$M$145)&lt;ROW(M4),"",INDEX($AC$1:$AC$145,SMALL(IF($M$2:$M$145&lt;&gt;"",ROW($M$2:$M$145)),ROW(M4))))</f>
        <v>#NUM!</v>
      </c>
      <c r="AD152" s="11" t="e">
        <f t="array" ref="AD152">IF(COUNTA($M$2:$M$145)&lt;ROW(M4),"",INDEX($AD$1:$AD$145,SMALL(IF($M$2:$M$145&lt;&gt;"",ROW($M$2:$M$145)),ROW(M4))))</f>
        <v>#NUM!</v>
      </c>
      <c r="AE152" s="11" t="e">
        <f t="array" ref="AE152">IF(COUNTA($M$2:$M$145)&lt;ROW(M4),"",INDEX($AE$1:$AE$145,SMALL(IF($M$2:$M$145&lt;&gt;"",ROW($M$2:$M$145)),ROW(M4))))</f>
        <v>#NUM!</v>
      </c>
      <c r="AF152" s="11" t="e">
        <f t="array" ref="AF152">IF(COUNTA($M$2:$M$145)&lt;ROW(M4),"",INDEX($AF$1:$AF$145,SMALL(IF($M$2:$M$145&lt;&gt;"",ROW($M$2:$M$145)),ROW(M4))))</f>
        <v>#NUM!</v>
      </c>
      <c r="AS152" s="11" t="e">
        <f t="array" ref="AS152">IF(COUNTA($M$2:$M$144)&lt;ROW(M4),"",INDEX($AS$1:$AS$144,SMALL(IF($M$2:$M$144&lt;&gt;"",ROW($M$2:$M$144)),ROW(M4))))</f>
        <v>#NUM!</v>
      </c>
      <c r="AT152" s="11" t="e">
        <f t="array" ref="AT152">IF(COUNTA($M$2:$M$144)&lt;ROW(N4),"",INDEX($AT$1:$AT$144,SMALL(IF($M$2:$M$144&lt;&gt;"",ROW($M$2:$M$144)),ROW(N4))))</f>
        <v>#NUM!</v>
      </c>
      <c r="AU152" s="11" t="e">
        <f t="array" ref="AU152">IF(COUNTA($M$2:$M$144)&lt;ROW(O4),"",INDEX($AU$1:$AU$144,SMALL(IF($M$2:$M$144&lt;&gt;"",ROW($M$2:$M$144)),ROW(O4))))</f>
        <v>#NUM!</v>
      </c>
      <c r="BB152" s="88"/>
      <c r="BC152" s="88"/>
      <c r="BD152" s="88"/>
      <c r="BE152" s="88"/>
      <c r="BF152" s="88"/>
      <c r="BG152" s="88"/>
      <c r="BH152" s="88"/>
      <c r="BI152" s="88"/>
      <c r="BJ152" s="88"/>
      <c r="BK152" s="88"/>
      <c r="BL152" s="88"/>
      <c r="BM152" s="88"/>
    </row>
    <row r="153" spans="11:65" ht="12.75" customHeight="1" x14ac:dyDescent="0.15">
      <c r="K153" s="11" t="e">
        <f t="array" ref="K153">IF(COUNTA($M$2:$M$145)&lt;ROW(M5),"",INDEX($K$1:$K$145,SMALL(IF($M$2:$M$145&lt;&gt;"",ROW($M$2:$M$145)),ROW(M5))))</f>
        <v>#NUM!</v>
      </c>
      <c r="L153" s="11" t="e">
        <f t="array" ref="L153">IF(COUNTA($M$2:$M$145)&lt;ROW(M5),"",INDEX($L$1:$L$145,SMALL(IF($M$2:$M$145&lt;&gt;"",ROW($M$2:$M$145)),ROW(M5))))</f>
        <v>#NUM!</v>
      </c>
      <c r="M153" s="11" t="e">
        <f t="array" ref="M153">IF(COUNTA($M$2:$M$145)&lt;ROW(M5),"",INDEX($M$1:$M$145,SMALL(IF($M$2:$M$145&lt;&gt;"",ROW($M$2:$M$145)),ROW(M5))))</f>
        <v>#NUM!</v>
      </c>
      <c r="R153" s="11" t="e">
        <f t="array" ref="R153">IF(COUNTA($M$2:$M$145)&lt;ROW(M5),"",INDEX($R$1:$R$145,SMALL(IF($M$2:$M$145&lt;&gt;"",ROW($M$2:$M$145)),ROW(M5))))</f>
        <v>#NUM!</v>
      </c>
      <c r="S153" s="11" t="e">
        <f t="array" ref="S153">IF(COUNTA($M$2:$M$145)&lt;ROW(N5),"",INDEX($S$1:$S$145,SMALL(IF($M$2:$M$145&lt;&gt;"",ROW($M$2:$M$145)),ROW(N5))))</f>
        <v>#NUM!</v>
      </c>
      <c r="T153" s="11" t="e">
        <f t="array" ref="T153">IF(COUNTA($M$2:$M$145)&lt;ROW(O5),"",INDEX($T$1:$T$145,SMALL(IF($M$2:$M$145&lt;&gt;"",ROW($M$2:$M$145)),ROW(O5))))</f>
        <v>#NUM!</v>
      </c>
      <c r="U153" s="11" t="e">
        <f t="array" ref="U153">IF(COUNTA($M$2:$M$145)&lt;ROW(M5),"",INDEX($U$1:$U$145,SMALL(IF($M$2:$M$145&lt;&gt;"",ROW($M$2:$M$145)),ROW(M5))))</f>
        <v>#NUM!</v>
      </c>
      <c r="V153" s="11" t="e">
        <f t="array" ref="V153">IF(COUNTA($M$2:$M$145)&lt;ROW(M5),"",INDEX($V$1:$V$145,SMALL(IF($M$2:$M$145&lt;&gt;"",ROW($M$2:$M$145)),ROW(M5))))</f>
        <v>#NUM!</v>
      </c>
      <c r="W153" s="11" t="e">
        <f t="array" ref="W153">IF(COUNTA($M$2:$M$145)&lt;ROW(M5),"",INDEX($W$1:$W$145,SMALL(IF($M$2:$M$145&lt;&gt;"",ROW($M$2:$M$145)),ROW(M5))))</f>
        <v>#NUM!</v>
      </c>
      <c r="X153" s="11" t="e">
        <f t="array" ref="X153">IF(COUNTA($M$2:$M$145)&lt;ROW(M5),"",INDEX($X$1:$X$145,SMALL(IF($M$2:$M$145&lt;&gt;"",ROW($M$2:$M$145)),ROW(M5))))</f>
        <v>#NUM!</v>
      </c>
      <c r="Y153" s="11" t="e">
        <f t="array" ref="Y153">IF(COUNTA($M$2:$M$145)&lt;ROW(M5),"",INDEX($Y$1:$Y$145,SMALL(IF($M$2:$M$145&lt;&gt;"",ROW($M$2:$M$145)),ROW(M5))))</f>
        <v>#NUM!</v>
      </c>
      <c r="Z153" s="11" t="e">
        <f t="array" ref="Z153">IF(COUNTA($M$2:$M$145)&lt;ROW(M5),"",INDEX($Z$1:$Z$145,SMALL(IF($M$2:$M$145&lt;&gt;"",ROW($M$2:$M$145)),ROW(M5))))</f>
        <v>#NUM!</v>
      </c>
      <c r="AA153" s="11" t="e">
        <f t="array" ref="AA153">IF(COUNTA($M$2:$M$145)&lt;ROW(M5),"",INDEX($AA$1:$AA$145,SMALL(IF($M$2:$M$145&lt;&gt;"",ROW($M$2:$M$145)),ROW(M5))))</f>
        <v>#NUM!</v>
      </c>
      <c r="AB153" s="11" t="e">
        <f t="array" ref="AB153">IF(COUNTA($M$2:$M$145)&lt;ROW(M5),"",INDEX($AB$1:$AB$145,SMALL(IF($M$2:$M$145&lt;&gt;"",ROW($M$2:$M$145)),ROW(M5))))</f>
        <v>#NUM!</v>
      </c>
      <c r="AC153" s="11" t="e">
        <f t="array" ref="AC153">IF(COUNTA($M$2:$M$145)&lt;ROW(M5),"",INDEX($AC$1:$AC$145,SMALL(IF($M$2:$M$145&lt;&gt;"",ROW($M$2:$M$145)),ROW(M5))))</f>
        <v>#NUM!</v>
      </c>
      <c r="AD153" s="11" t="e">
        <f t="array" ref="AD153">IF(COUNTA($M$2:$M$145)&lt;ROW(M5),"",INDEX($AD$1:$AD$145,SMALL(IF($M$2:$M$145&lt;&gt;"",ROW($M$2:$M$145)),ROW(M5))))</f>
        <v>#NUM!</v>
      </c>
      <c r="AE153" s="11" t="e">
        <f t="array" ref="AE153">IF(COUNTA($M$2:$M$145)&lt;ROW(M5),"",INDEX($AE$1:$AE$145,SMALL(IF($M$2:$M$145&lt;&gt;"",ROW($M$2:$M$145)),ROW(M5))))</f>
        <v>#NUM!</v>
      </c>
      <c r="AF153" s="11" t="e">
        <f t="array" ref="AF153">IF(COUNTA($M$2:$M$145)&lt;ROW(M5),"",INDEX($AF$1:$AF$145,SMALL(IF($M$2:$M$145&lt;&gt;"",ROW($M$2:$M$145)),ROW(M5))))</f>
        <v>#NUM!</v>
      </c>
      <c r="AS153" s="11" t="e">
        <f t="array" ref="AS153">IF(COUNTA($M$2:$M$144)&lt;ROW(M5),"",INDEX($AS$1:$AS$144,SMALL(IF($M$2:$M$144&lt;&gt;"",ROW($M$2:$M$144)),ROW(M5))))</f>
        <v>#NUM!</v>
      </c>
      <c r="AT153" s="11" t="e">
        <f t="array" ref="AT153">IF(COUNTA($M$2:$M$144)&lt;ROW(N5),"",INDEX($AT$1:$AT$144,SMALL(IF($M$2:$M$144&lt;&gt;"",ROW($M$2:$M$144)),ROW(N5))))</f>
        <v>#NUM!</v>
      </c>
      <c r="AU153" s="11" t="e">
        <f t="array" ref="AU153">IF(COUNTA($M$2:$M$144)&lt;ROW(O5),"",INDEX($AU$1:$AU$144,SMALL(IF($M$2:$M$144&lt;&gt;"",ROW($M$2:$M$144)),ROW(O5))))</f>
        <v>#NUM!</v>
      </c>
      <c r="BB153" s="88"/>
      <c r="BC153" s="88"/>
      <c r="BD153" s="88"/>
      <c r="BE153" s="88"/>
      <c r="BF153" s="88"/>
      <c r="BG153" s="88"/>
      <c r="BH153" s="88"/>
      <c r="BI153" s="88"/>
      <c r="BJ153" s="88"/>
      <c r="BK153" s="88"/>
      <c r="BL153" s="88"/>
      <c r="BM153" s="88"/>
    </row>
    <row r="154" spans="11:65" ht="12.75" customHeight="1" x14ac:dyDescent="0.15">
      <c r="K154" s="11" t="e">
        <f t="array" ref="K154">IF(COUNTA($M$2:$M$145)&lt;ROW(M6),"",INDEX($K$1:$K$145,SMALL(IF($M$2:$M$145&lt;&gt;"",ROW($M$2:$M$145)),ROW(M6))))</f>
        <v>#NUM!</v>
      </c>
      <c r="L154" s="11" t="e">
        <f t="array" ref="L154">IF(COUNTA($M$2:$M$145)&lt;ROW(M6),"",INDEX($L$1:$L$145,SMALL(IF($M$2:$M$145&lt;&gt;"",ROW($M$2:$M$145)),ROW(M6))))</f>
        <v>#NUM!</v>
      </c>
      <c r="M154" s="11" t="e">
        <f t="array" ref="M154">IF(COUNTA($M$2:$M$145)&lt;ROW(M6),"",INDEX($M$1:$M$145,SMALL(IF($M$2:$M$145&lt;&gt;"",ROW($M$2:$M$145)),ROW(M6))))</f>
        <v>#NUM!</v>
      </c>
      <c r="R154" s="11" t="e">
        <f t="array" ref="R154">IF(COUNTA($M$2:$M$145)&lt;ROW(M6),"",INDEX($R$1:$R$145,SMALL(IF($M$2:$M$145&lt;&gt;"",ROW($M$2:$M$145)),ROW(M6))))</f>
        <v>#NUM!</v>
      </c>
      <c r="S154" s="11" t="e">
        <f t="array" ref="S154">IF(COUNTA($M$2:$M$145)&lt;ROW(N6),"",INDEX($S$1:$S$145,SMALL(IF($M$2:$M$145&lt;&gt;"",ROW($M$2:$M$145)),ROW(N6))))</f>
        <v>#NUM!</v>
      </c>
      <c r="T154" s="11" t="e">
        <f t="array" ref="T154">IF(COUNTA($M$2:$M$145)&lt;ROW(O6),"",INDEX($T$1:$T$145,SMALL(IF($M$2:$M$145&lt;&gt;"",ROW($M$2:$M$145)),ROW(O6))))</f>
        <v>#NUM!</v>
      </c>
      <c r="U154" s="11" t="e">
        <f t="array" ref="U154">IF(COUNTA($M$2:$M$145)&lt;ROW(M6),"",INDEX($U$1:$U$145,SMALL(IF($M$2:$M$145&lt;&gt;"",ROW($M$2:$M$145)),ROW(M6))))</f>
        <v>#NUM!</v>
      </c>
      <c r="V154" s="11" t="e">
        <f t="array" ref="V154">IF(COUNTA($M$2:$M$145)&lt;ROW(M6),"",INDEX($V$1:$V$145,SMALL(IF($M$2:$M$145&lt;&gt;"",ROW($M$2:$M$145)),ROW(M6))))</f>
        <v>#NUM!</v>
      </c>
      <c r="W154" s="11" t="e">
        <f t="array" ref="W154">IF(COUNTA($M$2:$M$145)&lt;ROW(M6),"",INDEX($W$1:$W$145,SMALL(IF($M$2:$M$145&lt;&gt;"",ROW($M$2:$M$145)),ROW(M6))))</f>
        <v>#NUM!</v>
      </c>
      <c r="X154" s="11" t="e">
        <f t="array" ref="X154">IF(COUNTA($M$2:$M$145)&lt;ROW(M6),"",INDEX($X$1:$X$145,SMALL(IF($M$2:$M$145&lt;&gt;"",ROW($M$2:$M$145)),ROW(M6))))</f>
        <v>#NUM!</v>
      </c>
      <c r="Y154" s="11" t="e">
        <f t="array" ref="Y154">IF(COUNTA($M$2:$M$145)&lt;ROW(M6),"",INDEX($Y$1:$Y$145,SMALL(IF($M$2:$M$145&lt;&gt;"",ROW($M$2:$M$145)),ROW(M6))))</f>
        <v>#NUM!</v>
      </c>
      <c r="Z154" s="11" t="e">
        <f t="array" ref="Z154">IF(COUNTA($M$2:$M$145)&lt;ROW(M6),"",INDEX($Z$1:$Z$145,SMALL(IF($M$2:$M$145&lt;&gt;"",ROW($M$2:$M$145)),ROW(M6))))</f>
        <v>#NUM!</v>
      </c>
      <c r="AA154" s="11" t="e">
        <f t="array" ref="AA154">IF(COUNTA($M$2:$M$145)&lt;ROW(M6),"",INDEX($AA$1:$AA$145,SMALL(IF($M$2:$M$145&lt;&gt;"",ROW($M$2:$M$145)),ROW(M6))))</f>
        <v>#NUM!</v>
      </c>
      <c r="AB154" s="11" t="e">
        <f t="array" ref="AB154">IF(COUNTA($M$2:$M$145)&lt;ROW(M6),"",INDEX($AB$1:$AB$145,SMALL(IF($M$2:$M$145&lt;&gt;"",ROW($M$2:$M$145)),ROW(M6))))</f>
        <v>#NUM!</v>
      </c>
      <c r="AC154" s="11" t="e">
        <f t="array" ref="AC154">IF(COUNTA($M$2:$M$145)&lt;ROW(M6),"",INDEX($AC$1:$AC$145,SMALL(IF($M$2:$M$145&lt;&gt;"",ROW($M$2:$M$145)),ROW(M6))))</f>
        <v>#NUM!</v>
      </c>
      <c r="AD154" s="11" t="e">
        <f t="array" ref="AD154">IF(COUNTA($M$2:$M$145)&lt;ROW(M6),"",INDEX($AD$1:$AD$145,SMALL(IF($M$2:$M$145&lt;&gt;"",ROW($M$2:$M$145)),ROW(M6))))</f>
        <v>#NUM!</v>
      </c>
      <c r="AE154" s="11" t="e">
        <f t="array" ref="AE154">IF(COUNTA($M$2:$M$145)&lt;ROW(M6),"",INDEX($AE$1:$AE$145,SMALL(IF($M$2:$M$145&lt;&gt;"",ROW($M$2:$M$145)),ROW(M6))))</f>
        <v>#NUM!</v>
      </c>
      <c r="AF154" s="11" t="e">
        <f t="array" ref="AF154">IF(COUNTA($M$2:$M$145)&lt;ROW(M6),"",INDEX($AF$1:$AF$145,SMALL(IF($M$2:$M$145&lt;&gt;"",ROW($M$2:$M$145)),ROW(M6))))</f>
        <v>#NUM!</v>
      </c>
      <c r="AS154" s="11" t="e">
        <f t="array" ref="AS154">IF(COUNTA($M$2:$M$144)&lt;ROW(M6),"",INDEX($AS$1:$AS$144,SMALL(IF($M$2:$M$144&lt;&gt;"",ROW($M$2:$M$144)),ROW(M6))))</f>
        <v>#NUM!</v>
      </c>
      <c r="AT154" s="11" t="e">
        <f t="array" ref="AT154">IF(COUNTA($M$2:$M$144)&lt;ROW(N6),"",INDEX($AT$1:$AT$144,SMALL(IF($M$2:$M$144&lt;&gt;"",ROW($M$2:$M$144)),ROW(N6))))</f>
        <v>#NUM!</v>
      </c>
      <c r="AU154" s="11" t="e">
        <f t="array" ref="AU154">IF(COUNTA($M$2:$M$144)&lt;ROW(O6),"",INDEX($AU$1:$AU$144,SMALL(IF($M$2:$M$144&lt;&gt;"",ROW($M$2:$M$144)),ROW(O6))))</f>
        <v>#NUM!</v>
      </c>
      <c r="BB154" s="88"/>
      <c r="BC154" s="88"/>
      <c r="BD154" s="88"/>
      <c r="BE154" s="88"/>
      <c r="BF154" s="88"/>
      <c r="BG154" s="88"/>
      <c r="BH154" s="88"/>
      <c r="BI154" s="88"/>
      <c r="BJ154" s="88"/>
      <c r="BK154" s="88"/>
      <c r="BL154" s="88"/>
      <c r="BM154" s="88"/>
    </row>
    <row r="155" spans="11:65" ht="12.75" customHeight="1" x14ac:dyDescent="0.15">
      <c r="K155" s="11" t="e">
        <f t="array" ref="K155">IF(COUNTA($M$2:$M$145)&lt;ROW(M7),"",INDEX($K$1:$K$145,SMALL(IF($M$2:$M$145&lt;&gt;"",ROW($M$2:$M$145)),ROW(M7))))</f>
        <v>#NUM!</v>
      </c>
      <c r="L155" s="11" t="e">
        <f t="array" ref="L155">IF(COUNTA($M$2:$M$145)&lt;ROW(M7),"",INDEX($L$1:$L$145,SMALL(IF($M$2:$M$145&lt;&gt;"",ROW($M$2:$M$145)),ROW(M7))))</f>
        <v>#NUM!</v>
      </c>
      <c r="M155" s="11" t="e">
        <f t="array" ref="M155">IF(COUNTA($M$2:$M$145)&lt;ROW(M7),"",INDEX($M$1:$M$145,SMALL(IF($M$2:$M$145&lt;&gt;"",ROW($M$2:$M$145)),ROW(M7))))</f>
        <v>#NUM!</v>
      </c>
      <c r="R155" s="11" t="e">
        <f t="array" ref="R155">IF(COUNTA($M$2:$M$145)&lt;ROW(M7),"",INDEX($R$1:$R$145,SMALL(IF($M$2:$M$145&lt;&gt;"",ROW($M$2:$M$145)),ROW(M7))))</f>
        <v>#NUM!</v>
      </c>
      <c r="S155" s="11" t="e">
        <f t="array" ref="S155">IF(COUNTA($M$2:$M$145)&lt;ROW(N7),"",INDEX($S$1:$S$145,SMALL(IF($M$2:$M$145&lt;&gt;"",ROW($M$2:$M$145)),ROW(N7))))</f>
        <v>#NUM!</v>
      </c>
      <c r="T155" s="11" t="e">
        <f t="array" ref="T155">IF(COUNTA($M$2:$M$145)&lt;ROW(O7),"",INDEX($T$1:$T$145,SMALL(IF($M$2:$M$145&lt;&gt;"",ROW($M$2:$M$145)),ROW(O7))))</f>
        <v>#NUM!</v>
      </c>
      <c r="U155" s="11" t="e">
        <f t="array" ref="U155">IF(COUNTA($M$2:$M$145)&lt;ROW(M7),"",INDEX($U$1:$U$145,SMALL(IF($M$2:$M$145&lt;&gt;"",ROW($M$2:$M$145)),ROW(M7))))</f>
        <v>#NUM!</v>
      </c>
      <c r="V155" s="11" t="e">
        <f t="array" ref="V155">IF(COUNTA($M$2:$M$145)&lt;ROW(M7),"",INDEX($V$1:$V$145,SMALL(IF($M$2:$M$145&lt;&gt;"",ROW($M$2:$M$145)),ROW(M7))))</f>
        <v>#NUM!</v>
      </c>
      <c r="W155" s="11" t="e">
        <f t="array" ref="W155">IF(COUNTA($M$2:$M$145)&lt;ROW(M7),"",INDEX($W$1:$W$145,SMALL(IF($M$2:$M$145&lt;&gt;"",ROW($M$2:$M$145)),ROW(M7))))</f>
        <v>#NUM!</v>
      </c>
      <c r="X155" s="11" t="e">
        <f t="array" ref="X155">IF(COUNTA($M$2:$M$145)&lt;ROW(M7),"",INDEX($X$1:$X$145,SMALL(IF($M$2:$M$145&lt;&gt;"",ROW($M$2:$M$145)),ROW(M7))))</f>
        <v>#NUM!</v>
      </c>
      <c r="Y155" s="11" t="e">
        <f t="array" ref="Y155">IF(COUNTA($M$2:$M$145)&lt;ROW(M7),"",INDEX($Y$1:$Y$145,SMALL(IF($M$2:$M$145&lt;&gt;"",ROW($M$2:$M$145)),ROW(M7))))</f>
        <v>#NUM!</v>
      </c>
      <c r="Z155" s="11" t="e">
        <f t="array" ref="Z155">IF(COUNTA($M$2:$M$145)&lt;ROW(M7),"",INDEX($Z$1:$Z$145,SMALL(IF($M$2:$M$145&lt;&gt;"",ROW($M$2:$M$145)),ROW(M7))))</f>
        <v>#NUM!</v>
      </c>
      <c r="AA155" s="11" t="e">
        <f t="array" ref="AA155">IF(COUNTA($M$2:$M$145)&lt;ROW(M7),"",INDEX($AA$1:$AA$145,SMALL(IF($M$2:$M$145&lt;&gt;"",ROW($M$2:$M$145)),ROW(M7))))</f>
        <v>#NUM!</v>
      </c>
      <c r="AB155" s="11" t="e">
        <f t="array" ref="AB155">IF(COUNTA($M$2:$M$145)&lt;ROW(M7),"",INDEX($AB$1:$AB$145,SMALL(IF($M$2:$M$145&lt;&gt;"",ROW($M$2:$M$145)),ROW(M7))))</f>
        <v>#NUM!</v>
      </c>
      <c r="AC155" s="11" t="e">
        <f t="array" ref="AC155">IF(COUNTA($M$2:$M$145)&lt;ROW(M7),"",INDEX($AC$1:$AC$145,SMALL(IF($M$2:$M$145&lt;&gt;"",ROW($M$2:$M$145)),ROW(M7))))</f>
        <v>#NUM!</v>
      </c>
      <c r="AD155" s="11" t="e">
        <f t="array" ref="AD155">IF(COUNTA($M$2:$M$145)&lt;ROW(M7),"",INDEX($AD$1:$AD$145,SMALL(IF($M$2:$M$145&lt;&gt;"",ROW($M$2:$M$145)),ROW(M7))))</f>
        <v>#NUM!</v>
      </c>
      <c r="AE155" s="11" t="e">
        <f t="array" ref="AE155">IF(COUNTA($M$2:$M$145)&lt;ROW(M7),"",INDEX($AE$1:$AE$145,SMALL(IF($M$2:$M$145&lt;&gt;"",ROW($M$2:$M$145)),ROW(M7))))</f>
        <v>#NUM!</v>
      </c>
      <c r="AF155" s="11" t="e">
        <f t="array" ref="AF155">IF(COUNTA($M$2:$M$145)&lt;ROW(M7),"",INDEX($AF$1:$AF$145,SMALL(IF($M$2:$M$145&lt;&gt;"",ROW($M$2:$M$145)),ROW(M7))))</f>
        <v>#NUM!</v>
      </c>
      <c r="AS155" s="11" t="e">
        <f t="array" ref="AS155">IF(COUNTA($M$2:$M$144)&lt;ROW(M7),"",INDEX($AS$1:$AS$144,SMALL(IF($M$2:$M$144&lt;&gt;"",ROW($M$2:$M$144)),ROW(M7))))</f>
        <v>#NUM!</v>
      </c>
      <c r="AT155" s="11" t="e">
        <f t="array" ref="AT155">IF(COUNTA($M$2:$M$144)&lt;ROW(N7),"",INDEX($AT$1:$AT$144,SMALL(IF($M$2:$M$144&lt;&gt;"",ROW($M$2:$M$144)),ROW(N7))))</f>
        <v>#NUM!</v>
      </c>
      <c r="AU155" s="11" t="e">
        <f t="array" ref="AU155">IF(COUNTA($M$2:$M$144)&lt;ROW(O7),"",INDEX($AU$1:$AU$144,SMALL(IF($M$2:$M$144&lt;&gt;"",ROW($M$2:$M$144)),ROW(O7))))</f>
        <v>#NUM!</v>
      </c>
      <c r="BB155" s="88"/>
      <c r="BC155" s="88"/>
      <c r="BD155" s="88"/>
      <c r="BE155" s="88"/>
      <c r="BF155" s="88"/>
      <c r="BG155" s="88"/>
      <c r="BH155" s="88"/>
      <c r="BI155" s="88"/>
      <c r="BJ155" s="88"/>
      <c r="BK155" s="88"/>
      <c r="BL155" s="88"/>
      <c r="BM155" s="88"/>
    </row>
    <row r="156" spans="11:65" ht="12.75" customHeight="1" x14ac:dyDescent="0.15">
      <c r="K156" s="11" t="e">
        <f t="array" ref="K156">IF(COUNTA($M$2:$M$145)&lt;ROW(M8),"",INDEX($K$1:$K$145,SMALL(IF($M$2:$M$145&lt;&gt;"",ROW($M$2:$M$145)),ROW(M8))))</f>
        <v>#NUM!</v>
      </c>
      <c r="L156" s="11" t="e">
        <f t="array" ref="L156">IF(COUNTA($M$2:$M$145)&lt;ROW(M8),"",INDEX($L$1:$L$145,SMALL(IF($M$2:$M$145&lt;&gt;"",ROW($M$2:$M$145)),ROW(M8))))</f>
        <v>#NUM!</v>
      </c>
      <c r="M156" s="11" t="e">
        <f t="array" ref="M156">IF(COUNTA($M$2:$M$145)&lt;ROW(M8),"",INDEX($M$1:$M$145,SMALL(IF($M$2:$M$145&lt;&gt;"",ROW($M$2:$M$145)),ROW(M8))))</f>
        <v>#NUM!</v>
      </c>
      <c r="R156" s="11" t="e">
        <f t="array" ref="R156">IF(COUNTA($M$2:$M$145)&lt;ROW(M8),"",INDEX($R$1:$R$145,SMALL(IF($M$2:$M$145&lt;&gt;"",ROW($M$2:$M$145)),ROW(M8))))</f>
        <v>#NUM!</v>
      </c>
      <c r="S156" s="11" t="e">
        <f t="array" ref="S156">IF(COUNTA($M$2:$M$145)&lt;ROW(N8),"",INDEX($S$1:$S$145,SMALL(IF($M$2:$M$145&lt;&gt;"",ROW($M$2:$M$145)),ROW(N8))))</f>
        <v>#NUM!</v>
      </c>
      <c r="T156" s="11" t="e">
        <f t="array" ref="T156">IF(COUNTA($M$2:$M$145)&lt;ROW(O8),"",INDEX($T$1:$T$145,SMALL(IF($M$2:$M$145&lt;&gt;"",ROW($M$2:$M$145)),ROW(O8))))</f>
        <v>#NUM!</v>
      </c>
      <c r="U156" s="11" t="e">
        <f t="array" ref="U156">IF(COUNTA($M$2:$M$145)&lt;ROW(M8),"",INDEX($U$1:$U$145,SMALL(IF($M$2:$M$145&lt;&gt;"",ROW($M$2:$M$145)),ROW(M8))))</f>
        <v>#NUM!</v>
      </c>
      <c r="V156" s="11" t="e">
        <f t="array" ref="V156">IF(COUNTA($M$2:$M$145)&lt;ROW(M8),"",INDEX($V$1:$V$145,SMALL(IF($M$2:$M$145&lt;&gt;"",ROW($M$2:$M$145)),ROW(M8))))</f>
        <v>#NUM!</v>
      </c>
      <c r="W156" s="11" t="e">
        <f t="array" ref="W156">IF(COUNTA($M$2:$M$145)&lt;ROW(M8),"",INDEX($W$1:$W$145,SMALL(IF($M$2:$M$145&lt;&gt;"",ROW($M$2:$M$145)),ROW(M8))))</f>
        <v>#NUM!</v>
      </c>
      <c r="X156" s="11" t="e">
        <f t="array" ref="X156">IF(COUNTA($M$2:$M$145)&lt;ROW(M8),"",INDEX($X$1:$X$145,SMALL(IF($M$2:$M$145&lt;&gt;"",ROW($M$2:$M$145)),ROW(M8))))</f>
        <v>#NUM!</v>
      </c>
      <c r="Y156" s="11" t="e">
        <f t="array" ref="Y156">IF(COUNTA($M$2:$M$145)&lt;ROW(M8),"",INDEX($Y$1:$Y$145,SMALL(IF($M$2:$M$145&lt;&gt;"",ROW($M$2:$M$145)),ROW(M8))))</f>
        <v>#NUM!</v>
      </c>
      <c r="Z156" s="11" t="e">
        <f t="array" ref="Z156">IF(COUNTA($M$2:$M$145)&lt;ROW(M8),"",INDEX($Z$1:$Z$145,SMALL(IF($M$2:$M$145&lt;&gt;"",ROW($M$2:$M$145)),ROW(M8))))</f>
        <v>#NUM!</v>
      </c>
      <c r="AA156" s="11" t="e">
        <f t="array" ref="AA156">IF(COUNTA($M$2:$M$145)&lt;ROW(M8),"",INDEX($AA$1:$AA$145,SMALL(IF($M$2:$M$145&lt;&gt;"",ROW($M$2:$M$145)),ROW(M8))))</f>
        <v>#NUM!</v>
      </c>
      <c r="AB156" s="11" t="e">
        <f t="array" ref="AB156">IF(COUNTA($M$2:$M$145)&lt;ROW(M8),"",INDEX($AB$1:$AB$145,SMALL(IF($M$2:$M$145&lt;&gt;"",ROW($M$2:$M$145)),ROW(M8))))</f>
        <v>#NUM!</v>
      </c>
      <c r="AC156" s="11" t="e">
        <f t="array" ref="AC156">IF(COUNTA($M$2:$M$145)&lt;ROW(M8),"",INDEX($AC$1:$AC$145,SMALL(IF($M$2:$M$145&lt;&gt;"",ROW($M$2:$M$145)),ROW(M8))))</f>
        <v>#NUM!</v>
      </c>
      <c r="AD156" s="11" t="e">
        <f t="array" ref="AD156">IF(COUNTA($M$2:$M$145)&lt;ROW(M8),"",INDEX($AD$1:$AD$145,SMALL(IF($M$2:$M$145&lt;&gt;"",ROW($M$2:$M$145)),ROW(M8))))</f>
        <v>#NUM!</v>
      </c>
      <c r="AE156" s="11" t="e">
        <f t="array" ref="AE156">IF(COUNTA($M$2:$M$145)&lt;ROW(M8),"",INDEX($AE$1:$AE$145,SMALL(IF($M$2:$M$145&lt;&gt;"",ROW($M$2:$M$145)),ROW(M8))))</f>
        <v>#NUM!</v>
      </c>
      <c r="AF156" s="11" t="e">
        <f t="array" ref="AF156">IF(COUNTA($M$2:$M$145)&lt;ROW(M8),"",INDEX($AF$1:$AF$145,SMALL(IF($M$2:$M$145&lt;&gt;"",ROW($M$2:$M$145)),ROW(M8))))</f>
        <v>#NUM!</v>
      </c>
      <c r="AS156" s="11" t="e">
        <f t="array" ref="AS156">IF(COUNTA($M$2:$M$144)&lt;ROW(M8),"",INDEX($AS$1:$AS$144,SMALL(IF($M$2:$M$144&lt;&gt;"",ROW($M$2:$M$144)),ROW(M8))))</f>
        <v>#NUM!</v>
      </c>
      <c r="AT156" s="11" t="e">
        <f t="array" ref="AT156">IF(COUNTA($M$2:$M$144)&lt;ROW(N8),"",INDEX($AT$1:$AT$144,SMALL(IF($M$2:$M$144&lt;&gt;"",ROW($M$2:$M$144)),ROW(N8))))</f>
        <v>#NUM!</v>
      </c>
      <c r="AU156" s="11" t="e">
        <f t="array" ref="AU156">IF(COUNTA($M$2:$M$144)&lt;ROW(O8),"",INDEX($AU$1:$AU$144,SMALL(IF($M$2:$M$144&lt;&gt;"",ROW($M$2:$M$144)),ROW(O8))))</f>
        <v>#NUM!</v>
      </c>
      <c r="BB156" s="88"/>
      <c r="BC156" s="88"/>
      <c r="BD156" s="88"/>
      <c r="BE156" s="88"/>
      <c r="BF156" s="88"/>
      <c r="BG156" s="88"/>
      <c r="BH156" s="88"/>
      <c r="BI156" s="88"/>
      <c r="BJ156" s="88"/>
      <c r="BK156" s="88"/>
      <c r="BL156" s="88"/>
      <c r="BM156" s="88"/>
    </row>
    <row r="157" spans="11:65" ht="12.75" customHeight="1" x14ac:dyDescent="0.15">
      <c r="K157" s="11" t="e">
        <f t="array" ref="K157">IF(COUNTA($M$2:$M$145)&lt;ROW(M9),"",INDEX($K$1:$K$145,SMALL(IF($M$2:$M$145&lt;&gt;"",ROW($M$2:$M$145)),ROW(M9))))</f>
        <v>#NUM!</v>
      </c>
      <c r="L157" s="11" t="e">
        <f t="array" ref="L157">IF(COUNTA($M$2:$M$145)&lt;ROW(M9),"",INDEX($L$1:$L$145,SMALL(IF($M$2:$M$145&lt;&gt;"",ROW($M$2:$M$145)),ROW(M9))))</f>
        <v>#NUM!</v>
      </c>
      <c r="M157" s="11" t="e">
        <f t="array" ref="M157">IF(COUNTA($M$2:$M$145)&lt;ROW(M9),"",INDEX($M$1:$M$145,SMALL(IF($M$2:$M$145&lt;&gt;"",ROW($M$2:$M$145)),ROW(M9))))</f>
        <v>#NUM!</v>
      </c>
      <c r="R157" s="11" t="e">
        <f t="array" ref="R157">IF(COUNTA($M$2:$M$145)&lt;ROW(M9),"",INDEX($R$1:$R$145,SMALL(IF($M$2:$M$145&lt;&gt;"",ROW($M$2:$M$145)),ROW(M9))))</f>
        <v>#NUM!</v>
      </c>
      <c r="S157" s="11" t="e">
        <f t="array" ref="S157">IF(COUNTA($M$2:$M$145)&lt;ROW(N9),"",INDEX($S$1:$S$145,SMALL(IF($M$2:$M$145&lt;&gt;"",ROW($M$2:$M$145)),ROW(N9))))</f>
        <v>#NUM!</v>
      </c>
      <c r="T157" s="11" t="e">
        <f t="array" ref="T157">IF(COUNTA($M$2:$M$145)&lt;ROW(O9),"",INDEX($T$1:$T$145,SMALL(IF($M$2:$M$145&lt;&gt;"",ROW($M$2:$M$145)),ROW(O9))))</f>
        <v>#NUM!</v>
      </c>
      <c r="U157" s="11" t="e">
        <f t="array" ref="U157">IF(COUNTA($M$2:$M$145)&lt;ROW(M9),"",INDEX($U$1:$U$145,SMALL(IF($M$2:$M$145&lt;&gt;"",ROW($M$2:$M$145)),ROW(M9))))</f>
        <v>#NUM!</v>
      </c>
      <c r="V157" s="11" t="e">
        <f t="array" ref="V157">IF(COUNTA($M$2:$M$145)&lt;ROW(M9),"",INDEX($V$1:$V$145,SMALL(IF($M$2:$M$145&lt;&gt;"",ROW($M$2:$M$145)),ROW(M9))))</f>
        <v>#NUM!</v>
      </c>
      <c r="W157" s="11" t="e">
        <f t="array" ref="W157">IF(COUNTA($M$2:$M$145)&lt;ROW(M9),"",INDEX($W$1:$W$145,SMALL(IF($M$2:$M$145&lt;&gt;"",ROW($M$2:$M$145)),ROW(M9))))</f>
        <v>#NUM!</v>
      </c>
      <c r="X157" s="11" t="e">
        <f t="array" ref="X157">IF(COUNTA($M$2:$M$145)&lt;ROW(M9),"",INDEX($X$1:$X$145,SMALL(IF($M$2:$M$145&lt;&gt;"",ROW($M$2:$M$145)),ROW(M9))))</f>
        <v>#NUM!</v>
      </c>
      <c r="Y157" s="11" t="e">
        <f t="array" ref="Y157">IF(COUNTA($M$2:$M$145)&lt;ROW(M9),"",INDEX($Y$1:$Y$145,SMALL(IF($M$2:$M$145&lt;&gt;"",ROW($M$2:$M$145)),ROW(M9))))</f>
        <v>#NUM!</v>
      </c>
      <c r="Z157" s="11" t="e">
        <f t="array" ref="Z157">IF(COUNTA($M$2:$M$145)&lt;ROW(M9),"",INDEX($Z$1:$Z$145,SMALL(IF($M$2:$M$145&lt;&gt;"",ROW($M$2:$M$145)),ROW(M9))))</f>
        <v>#NUM!</v>
      </c>
      <c r="AA157" s="11" t="e">
        <f t="array" ref="AA157">IF(COUNTA($M$2:$M$145)&lt;ROW(M9),"",INDEX($AA$1:$AA$145,SMALL(IF($M$2:$M$145&lt;&gt;"",ROW($M$2:$M$145)),ROW(M9))))</f>
        <v>#NUM!</v>
      </c>
      <c r="AB157" s="11" t="e">
        <f t="array" ref="AB157">IF(COUNTA($M$2:$M$145)&lt;ROW(M9),"",INDEX($AB$1:$AB$145,SMALL(IF($M$2:$M$145&lt;&gt;"",ROW($M$2:$M$145)),ROW(M9))))</f>
        <v>#NUM!</v>
      </c>
      <c r="AC157" s="11" t="e">
        <f t="array" ref="AC157">IF(COUNTA($M$2:$M$145)&lt;ROW(M9),"",INDEX($AC$1:$AC$145,SMALL(IF($M$2:$M$145&lt;&gt;"",ROW($M$2:$M$145)),ROW(M9))))</f>
        <v>#NUM!</v>
      </c>
      <c r="AD157" s="11" t="e">
        <f t="array" ref="AD157">IF(COUNTA($M$2:$M$145)&lt;ROW(M9),"",INDEX($AD$1:$AD$145,SMALL(IF($M$2:$M$145&lt;&gt;"",ROW($M$2:$M$145)),ROW(M9))))</f>
        <v>#NUM!</v>
      </c>
      <c r="AE157" s="11" t="e">
        <f t="array" ref="AE157">IF(COUNTA($M$2:$M$145)&lt;ROW(M9),"",INDEX($AE$1:$AE$145,SMALL(IF($M$2:$M$145&lt;&gt;"",ROW($M$2:$M$145)),ROW(M9))))</f>
        <v>#NUM!</v>
      </c>
      <c r="AF157" s="11" t="e">
        <f t="array" ref="AF157">IF(COUNTA($M$2:$M$145)&lt;ROW(M9),"",INDEX($AF$1:$AF$145,SMALL(IF($M$2:$M$145&lt;&gt;"",ROW($M$2:$M$145)),ROW(M9))))</f>
        <v>#NUM!</v>
      </c>
      <c r="AS157" s="11" t="e">
        <f t="array" ref="AS157">IF(COUNTA($M$2:$M$144)&lt;ROW(M9),"",INDEX($AS$1:$AS$144,SMALL(IF($M$2:$M$144&lt;&gt;"",ROW($M$2:$M$144)),ROW(M9))))</f>
        <v>#NUM!</v>
      </c>
      <c r="AT157" s="11" t="e">
        <f t="array" ref="AT157">IF(COUNTA($M$2:$M$144)&lt;ROW(N9),"",INDEX($AT$1:$AT$144,SMALL(IF($M$2:$M$144&lt;&gt;"",ROW($M$2:$M$144)),ROW(N9))))</f>
        <v>#NUM!</v>
      </c>
      <c r="AU157" s="11" t="e">
        <f t="array" ref="AU157">IF(COUNTA($M$2:$M$144)&lt;ROW(O9),"",INDEX($AU$1:$AU$144,SMALL(IF($M$2:$M$144&lt;&gt;"",ROW($M$2:$M$144)),ROW(O9))))</f>
        <v>#NUM!</v>
      </c>
      <c r="BB157" s="88"/>
      <c r="BC157" s="88"/>
      <c r="BD157" s="88"/>
      <c r="BE157" s="88"/>
      <c r="BF157" s="88"/>
      <c r="BG157" s="88"/>
      <c r="BH157" s="88"/>
      <c r="BI157" s="88"/>
      <c r="BJ157" s="88"/>
      <c r="BK157" s="88"/>
      <c r="BL157" s="88"/>
      <c r="BM157" s="88"/>
    </row>
    <row r="158" spans="11:65" ht="12.75" customHeight="1" x14ac:dyDescent="0.15">
      <c r="K158" s="11" t="e">
        <f t="array" ref="K158">IF(COUNTA($M$2:$M$145)&lt;ROW(M10),"",INDEX($K$1:$K$145,SMALL(IF($M$2:$M$145&lt;&gt;"",ROW($M$2:$M$145)),ROW(M10))))</f>
        <v>#NUM!</v>
      </c>
      <c r="L158" s="11" t="e">
        <f t="array" ref="L158">IF(COUNTA($M$2:$M$145)&lt;ROW(M10),"",INDEX($L$1:$L$145,SMALL(IF($M$2:$M$145&lt;&gt;"",ROW($M$2:$M$145)),ROW(M10))))</f>
        <v>#NUM!</v>
      </c>
      <c r="M158" s="11" t="e">
        <f t="array" ref="M158">IF(COUNTA($M$2:$M$145)&lt;ROW(M10),"",INDEX($M$1:$M$145,SMALL(IF($M$2:$M$145&lt;&gt;"",ROW($M$2:$M$145)),ROW(M10))))</f>
        <v>#NUM!</v>
      </c>
      <c r="R158" s="11" t="e">
        <f t="array" ref="R158">IF(COUNTA($M$2:$M$145)&lt;ROW(M10),"",INDEX($R$1:$R$145,SMALL(IF($M$2:$M$145&lt;&gt;"",ROW($M$2:$M$145)),ROW(M10))))</f>
        <v>#NUM!</v>
      </c>
      <c r="S158" s="11" t="e">
        <f t="array" ref="S158">IF(COUNTA($M$2:$M$145)&lt;ROW(N10),"",INDEX($S$1:$S$145,SMALL(IF($M$2:$M$145&lt;&gt;"",ROW($M$2:$M$145)),ROW(N10))))</f>
        <v>#NUM!</v>
      </c>
      <c r="T158" s="11" t="e">
        <f t="array" ref="T158">IF(COUNTA($M$2:$M$145)&lt;ROW(O10),"",INDEX($T$1:$T$145,SMALL(IF($M$2:$M$145&lt;&gt;"",ROW($M$2:$M$145)),ROW(O10))))</f>
        <v>#NUM!</v>
      </c>
      <c r="U158" s="11" t="e">
        <f t="array" ref="U158">IF(COUNTA($M$2:$M$145)&lt;ROW(M10),"",INDEX($U$1:$U$145,SMALL(IF($M$2:$M$145&lt;&gt;"",ROW($M$2:$M$145)),ROW(M10))))</f>
        <v>#NUM!</v>
      </c>
      <c r="V158" s="11" t="e">
        <f t="array" ref="V158">IF(COUNTA($M$2:$M$145)&lt;ROW(M10),"",INDEX($V$1:$V$145,SMALL(IF($M$2:$M$145&lt;&gt;"",ROW($M$2:$M$145)),ROW(M10))))</f>
        <v>#NUM!</v>
      </c>
      <c r="W158" s="11" t="e">
        <f t="array" ref="W158">IF(COUNTA($M$2:$M$145)&lt;ROW(M10),"",INDEX($W$1:$W$145,SMALL(IF($M$2:$M$145&lt;&gt;"",ROW($M$2:$M$145)),ROW(M10))))</f>
        <v>#NUM!</v>
      </c>
      <c r="X158" s="11" t="e">
        <f t="array" ref="X158">IF(COUNTA($M$2:$M$145)&lt;ROW(M10),"",INDEX($X$1:$X$145,SMALL(IF($M$2:$M$145&lt;&gt;"",ROW($M$2:$M$145)),ROW(M10))))</f>
        <v>#NUM!</v>
      </c>
      <c r="Y158" s="11" t="e">
        <f t="array" ref="Y158">IF(COUNTA($M$2:$M$145)&lt;ROW(M10),"",INDEX($Y$1:$Y$145,SMALL(IF($M$2:$M$145&lt;&gt;"",ROW($M$2:$M$145)),ROW(M10))))</f>
        <v>#NUM!</v>
      </c>
      <c r="Z158" s="11" t="e">
        <f t="array" ref="Z158">IF(COUNTA($M$2:$M$145)&lt;ROW(M10),"",INDEX($Z$1:$Z$145,SMALL(IF($M$2:$M$145&lt;&gt;"",ROW($M$2:$M$145)),ROW(M10))))</f>
        <v>#NUM!</v>
      </c>
      <c r="AA158" s="11" t="e">
        <f t="array" ref="AA158">IF(COUNTA($M$2:$M$145)&lt;ROW(M10),"",INDEX($AA$1:$AA$145,SMALL(IF($M$2:$M$145&lt;&gt;"",ROW($M$2:$M$145)),ROW(M10))))</f>
        <v>#NUM!</v>
      </c>
      <c r="AB158" s="11" t="e">
        <f t="array" ref="AB158">IF(COUNTA($M$2:$M$145)&lt;ROW(M10),"",INDEX($AB$1:$AB$145,SMALL(IF($M$2:$M$145&lt;&gt;"",ROW($M$2:$M$145)),ROW(M10))))</f>
        <v>#NUM!</v>
      </c>
      <c r="AC158" s="11" t="e">
        <f t="array" ref="AC158">IF(COUNTA($M$2:$M$145)&lt;ROW(M10),"",INDEX($AC$1:$AC$145,SMALL(IF($M$2:$M$145&lt;&gt;"",ROW($M$2:$M$145)),ROW(M10))))</f>
        <v>#NUM!</v>
      </c>
      <c r="AD158" s="11" t="e">
        <f t="array" ref="AD158">IF(COUNTA($M$2:$M$145)&lt;ROW(M10),"",INDEX($AD$1:$AD$145,SMALL(IF($M$2:$M$145&lt;&gt;"",ROW($M$2:$M$145)),ROW(M10))))</f>
        <v>#NUM!</v>
      </c>
      <c r="AE158" s="11" t="e">
        <f t="array" ref="AE158">IF(COUNTA($M$2:$M$145)&lt;ROW(M10),"",INDEX($AE$1:$AE$145,SMALL(IF($M$2:$M$145&lt;&gt;"",ROW($M$2:$M$145)),ROW(M10))))</f>
        <v>#NUM!</v>
      </c>
      <c r="AF158" s="11" t="e">
        <f t="array" ref="AF158">IF(COUNTA($M$2:$M$145)&lt;ROW(M10),"",INDEX($AF$1:$AF$145,SMALL(IF($M$2:$M$145&lt;&gt;"",ROW($M$2:$M$145)),ROW(M10))))</f>
        <v>#NUM!</v>
      </c>
      <c r="AS158" s="11" t="e">
        <f t="array" ref="AS158">IF(COUNTA($M$2:$M$144)&lt;ROW(M10),"",INDEX($AS$1:$AS$144,SMALL(IF($M$2:$M$144&lt;&gt;"",ROW($M$2:$M$144)),ROW(M10))))</f>
        <v>#NUM!</v>
      </c>
      <c r="AT158" s="11" t="e">
        <f t="array" ref="AT158">IF(COUNTA($M$2:$M$144)&lt;ROW(N10),"",INDEX($AT$1:$AT$144,SMALL(IF($M$2:$M$144&lt;&gt;"",ROW($M$2:$M$144)),ROW(N10))))</f>
        <v>#NUM!</v>
      </c>
      <c r="AU158" s="11" t="e">
        <f t="array" ref="AU158">IF(COUNTA($M$2:$M$144)&lt;ROW(O10),"",INDEX($AU$1:$AU$144,SMALL(IF($M$2:$M$144&lt;&gt;"",ROW($M$2:$M$144)),ROW(O10))))</f>
        <v>#NUM!</v>
      </c>
      <c r="BB158" s="88"/>
      <c r="BC158" s="88"/>
      <c r="BD158" s="88"/>
      <c r="BE158" s="88"/>
      <c r="BF158" s="88"/>
      <c r="BG158" s="88"/>
      <c r="BH158" s="88"/>
      <c r="BI158" s="88"/>
      <c r="BJ158" s="88"/>
      <c r="BK158" s="88"/>
      <c r="BL158" s="88"/>
      <c r="BM158" s="88"/>
    </row>
    <row r="159" spans="11:65" ht="12.75" customHeight="1" x14ac:dyDescent="0.15">
      <c r="K159" s="11" t="e">
        <f t="array" ref="K159">IF(COUNTA($M$2:$M$145)&lt;ROW(M11),"",INDEX($K$1:$K$145,SMALL(IF($M$2:$M$145&lt;&gt;"",ROW($M$2:$M$145)),ROW(M11))))</f>
        <v>#NUM!</v>
      </c>
      <c r="L159" s="11" t="e">
        <f t="array" ref="L159">IF(COUNTA($M$2:$M$145)&lt;ROW(M11),"",INDEX($L$1:$L$145,SMALL(IF($M$2:$M$145&lt;&gt;"",ROW($M$2:$M$145)),ROW(M11))))</f>
        <v>#NUM!</v>
      </c>
      <c r="M159" s="11" t="e">
        <f t="array" ref="M159">IF(COUNTA($M$2:$M$145)&lt;ROW(M11),"",INDEX($M$1:$M$145,SMALL(IF($M$2:$M$145&lt;&gt;"",ROW($M$2:$M$145)),ROW(M11))))</f>
        <v>#NUM!</v>
      </c>
      <c r="R159" s="11" t="e">
        <f t="array" ref="R159">IF(COUNTA($M$2:$M$145)&lt;ROW(M11),"",INDEX($R$1:$R$145,SMALL(IF($M$2:$M$145&lt;&gt;"",ROW($M$2:$M$145)),ROW(M11))))</f>
        <v>#NUM!</v>
      </c>
      <c r="S159" s="11" t="e">
        <f t="array" ref="S159">IF(COUNTA($M$2:$M$145)&lt;ROW(N11),"",INDEX($S$1:$S$145,SMALL(IF($M$2:$M$145&lt;&gt;"",ROW($M$2:$M$145)),ROW(N11))))</f>
        <v>#NUM!</v>
      </c>
      <c r="T159" s="11" t="e">
        <f t="array" ref="T159">IF(COUNTA($M$2:$M$145)&lt;ROW(O11),"",INDEX($T$1:$T$145,SMALL(IF($M$2:$M$145&lt;&gt;"",ROW($M$2:$M$145)),ROW(O11))))</f>
        <v>#NUM!</v>
      </c>
      <c r="U159" s="11" t="e">
        <f t="array" ref="U159">IF(COUNTA($M$2:$M$145)&lt;ROW(M11),"",INDEX($U$1:$U$145,SMALL(IF($M$2:$M$145&lt;&gt;"",ROW($M$2:$M$145)),ROW(M11))))</f>
        <v>#NUM!</v>
      </c>
      <c r="V159" s="11" t="e">
        <f t="array" ref="V159">IF(COUNTA($M$2:$M$145)&lt;ROW(M11),"",INDEX($V$1:$V$145,SMALL(IF($M$2:$M$145&lt;&gt;"",ROW($M$2:$M$145)),ROW(M11))))</f>
        <v>#NUM!</v>
      </c>
      <c r="W159" s="11" t="e">
        <f t="array" ref="W159">IF(COUNTA($M$2:$M$145)&lt;ROW(M11),"",INDEX($W$1:$W$145,SMALL(IF($M$2:$M$145&lt;&gt;"",ROW($M$2:$M$145)),ROW(M11))))</f>
        <v>#NUM!</v>
      </c>
      <c r="X159" s="11" t="e">
        <f t="array" ref="X159">IF(COUNTA($M$2:$M$145)&lt;ROW(M11),"",INDEX($X$1:$X$145,SMALL(IF($M$2:$M$145&lt;&gt;"",ROW($M$2:$M$145)),ROW(M11))))</f>
        <v>#NUM!</v>
      </c>
      <c r="Y159" s="11" t="e">
        <f t="array" ref="Y159">IF(COUNTA($M$2:$M$145)&lt;ROW(M11),"",INDEX($Y$1:$Y$145,SMALL(IF($M$2:$M$145&lt;&gt;"",ROW($M$2:$M$145)),ROW(M11))))</f>
        <v>#NUM!</v>
      </c>
      <c r="Z159" s="11" t="e">
        <f t="array" ref="Z159">IF(COUNTA($M$2:$M$145)&lt;ROW(M11),"",INDEX($Z$1:$Z$145,SMALL(IF($M$2:$M$145&lt;&gt;"",ROW($M$2:$M$145)),ROW(M11))))</f>
        <v>#NUM!</v>
      </c>
      <c r="AA159" s="11" t="e">
        <f t="array" ref="AA159">IF(COUNTA($M$2:$M$145)&lt;ROW(M11),"",INDEX($AA$1:$AA$145,SMALL(IF($M$2:$M$145&lt;&gt;"",ROW($M$2:$M$145)),ROW(M11))))</f>
        <v>#NUM!</v>
      </c>
      <c r="AB159" s="11" t="e">
        <f t="array" ref="AB159">IF(COUNTA($M$2:$M$145)&lt;ROW(M11),"",INDEX($AB$1:$AB$145,SMALL(IF($M$2:$M$145&lt;&gt;"",ROW($M$2:$M$145)),ROW(M11))))</f>
        <v>#NUM!</v>
      </c>
      <c r="AC159" s="11" t="e">
        <f t="array" ref="AC159">IF(COUNTA($M$2:$M$145)&lt;ROW(M11),"",INDEX($AC$1:$AC$145,SMALL(IF($M$2:$M$145&lt;&gt;"",ROW($M$2:$M$145)),ROW(M11))))</f>
        <v>#NUM!</v>
      </c>
      <c r="AD159" s="11" t="e">
        <f t="array" ref="AD159">IF(COUNTA($M$2:$M$145)&lt;ROW(M11),"",INDEX($AD$1:$AD$145,SMALL(IF($M$2:$M$145&lt;&gt;"",ROW($M$2:$M$145)),ROW(M11))))</f>
        <v>#NUM!</v>
      </c>
      <c r="AE159" s="11" t="e">
        <f t="array" ref="AE159">IF(COUNTA($M$2:$M$145)&lt;ROW(M11),"",INDEX($AE$1:$AE$145,SMALL(IF($M$2:$M$145&lt;&gt;"",ROW($M$2:$M$145)),ROW(M11))))</f>
        <v>#NUM!</v>
      </c>
      <c r="AF159" s="11" t="e">
        <f t="array" ref="AF159">IF(COUNTA($M$2:$M$145)&lt;ROW(M11),"",INDEX($AF$1:$AF$145,SMALL(IF($M$2:$M$145&lt;&gt;"",ROW($M$2:$M$145)),ROW(M11))))</f>
        <v>#NUM!</v>
      </c>
      <c r="AS159" s="11" t="e">
        <f t="array" ref="AS159">IF(COUNTA($M$2:$M$144)&lt;ROW(M11),"",INDEX($AS$1:$AS$144,SMALL(IF($M$2:$M$144&lt;&gt;"",ROW($M$2:$M$144)),ROW(M11))))</f>
        <v>#NUM!</v>
      </c>
      <c r="AT159" s="11" t="e">
        <f t="array" ref="AT159">IF(COUNTA($M$2:$M$144)&lt;ROW(N11),"",INDEX($AT$1:$AT$144,SMALL(IF($M$2:$M$144&lt;&gt;"",ROW($M$2:$M$144)),ROW(N11))))</f>
        <v>#NUM!</v>
      </c>
      <c r="AU159" s="11" t="e">
        <f t="array" ref="AU159">IF(COUNTA($M$2:$M$144)&lt;ROW(O11),"",INDEX($AU$1:$AU$144,SMALL(IF($M$2:$M$144&lt;&gt;"",ROW($M$2:$M$144)),ROW(O11))))</f>
        <v>#NUM!</v>
      </c>
      <c r="BB159" s="88"/>
      <c r="BC159" s="88"/>
      <c r="BD159" s="88"/>
      <c r="BE159" s="88"/>
      <c r="BF159" s="88"/>
      <c r="BG159" s="88"/>
      <c r="BH159" s="88"/>
      <c r="BI159" s="88"/>
      <c r="BJ159" s="88"/>
      <c r="BK159" s="88"/>
      <c r="BL159" s="88"/>
      <c r="BM159" s="88"/>
    </row>
    <row r="160" spans="11:65" ht="12.75" customHeight="1" x14ac:dyDescent="0.15">
      <c r="K160" s="11" t="e">
        <f t="array" ref="K160">IF(COUNTA($M$2:$M$145)&lt;ROW(M12),"",INDEX($K$1:$K$145,SMALL(IF($M$2:$M$145&lt;&gt;"",ROW($M$2:$M$145)),ROW(M12))))</f>
        <v>#NUM!</v>
      </c>
      <c r="L160" s="11" t="e">
        <f t="array" ref="L160">IF(COUNTA($M$2:$M$145)&lt;ROW(M12),"",INDEX($L$1:$L$145,SMALL(IF($M$2:$M$145&lt;&gt;"",ROW($M$2:$M$145)),ROW(M12))))</f>
        <v>#NUM!</v>
      </c>
      <c r="M160" s="11" t="e">
        <f t="array" ref="M160">IF(COUNTA($M$2:$M$145)&lt;ROW(M12),"",INDEX($M$1:$M$145,SMALL(IF($M$2:$M$145&lt;&gt;"",ROW($M$2:$M$145)),ROW(M12))))</f>
        <v>#NUM!</v>
      </c>
      <c r="R160" s="11" t="e">
        <f t="array" ref="R160">IF(COUNTA($M$2:$M$145)&lt;ROW(M12),"",INDEX($R$1:$R$145,SMALL(IF($M$2:$M$145&lt;&gt;"",ROW($M$2:$M$145)),ROW(M12))))</f>
        <v>#NUM!</v>
      </c>
      <c r="S160" s="11" t="e">
        <f t="array" ref="S160">IF(COUNTA($M$2:$M$145)&lt;ROW(N12),"",INDEX($S$1:$S$145,SMALL(IF($M$2:$M$145&lt;&gt;"",ROW($M$2:$M$145)),ROW(N12))))</f>
        <v>#NUM!</v>
      </c>
      <c r="T160" s="11" t="e">
        <f t="array" ref="T160">IF(COUNTA($M$2:$M$145)&lt;ROW(O12),"",INDEX($T$1:$T$145,SMALL(IF($M$2:$M$145&lt;&gt;"",ROW($M$2:$M$145)),ROW(O12))))</f>
        <v>#NUM!</v>
      </c>
      <c r="U160" s="11" t="e">
        <f t="array" ref="U160">IF(COUNTA($M$2:$M$145)&lt;ROW(M12),"",INDEX($U$1:$U$145,SMALL(IF($M$2:$M$145&lt;&gt;"",ROW($M$2:$M$145)),ROW(M12))))</f>
        <v>#NUM!</v>
      </c>
      <c r="V160" s="11" t="e">
        <f t="array" ref="V160">IF(COUNTA($M$2:$M$145)&lt;ROW(M12),"",INDEX($V$1:$V$145,SMALL(IF($M$2:$M$145&lt;&gt;"",ROW($M$2:$M$145)),ROW(M12))))</f>
        <v>#NUM!</v>
      </c>
      <c r="W160" s="11" t="e">
        <f t="array" ref="W160">IF(COUNTA($M$2:$M$145)&lt;ROW(M12),"",INDEX($W$1:$W$145,SMALL(IF($M$2:$M$145&lt;&gt;"",ROW($M$2:$M$145)),ROW(M12))))</f>
        <v>#NUM!</v>
      </c>
      <c r="X160" s="11" t="e">
        <f t="array" ref="X160">IF(COUNTA($M$2:$M$145)&lt;ROW(M12),"",INDEX($X$1:$X$145,SMALL(IF($M$2:$M$145&lt;&gt;"",ROW($M$2:$M$145)),ROW(M12))))</f>
        <v>#NUM!</v>
      </c>
      <c r="Y160" s="11" t="e">
        <f t="array" ref="Y160">IF(COUNTA($M$2:$M$145)&lt;ROW(M12),"",INDEX($Y$1:$Y$145,SMALL(IF($M$2:$M$145&lt;&gt;"",ROW($M$2:$M$145)),ROW(M12))))</f>
        <v>#NUM!</v>
      </c>
      <c r="Z160" s="11" t="e">
        <f t="array" ref="Z160">IF(COUNTA($M$2:$M$145)&lt;ROW(M12),"",INDEX($Z$1:$Z$145,SMALL(IF($M$2:$M$145&lt;&gt;"",ROW($M$2:$M$145)),ROW(M12))))</f>
        <v>#NUM!</v>
      </c>
      <c r="AA160" s="11" t="e">
        <f t="array" ref="AA160">IF(COUNTA($M$2:$M$145)&lt;ROW(M12),"",INDEX($AA$1:$AA$145,SMALL(IF($M$2:$M$145&lt;&gt;"",ROW($M$2:$M$145)),ROW(M12))))</f>
        <v>#NUM!</v>
      </c>
      <c r="AB160" s="11" t="e">
        <f t="array" ref="AB160">IF(COUNTA($M$2:$M$145)&lt;ROW(M12),"",INDEX($AB$1:$AB$145,SMALL(IF($M$2:$M$145&lt;&gt;"",ROW($M$2:$M$145)),ROW(M12))))</f>
        <v>#NUM!</v>
      </c>
      <c r="AC160" s="11" t="e">
        <f t="array" ref="AC160">IF(COUNTA($M$2:$M$145)&lt;ROW(M12),"",INDEX($AC$1:$AC$145,SMALL(IF($M$2:$M$145&lt;&gt;"",ROW($M$2:$M$145)),ROW(M12))))</f>
        <v>#NUM!</v>
      </c>
      <c r="AD160" s="11" t="e">
        <f t="array" ref="AD160">IF(COUNTA($M$2:$M$145)&lt;ROW(M12),"",INDEX($AD$1:$AD$145,SMALL(IF($M$2:$M$145&lt;&gt;"",ROW($M$2:$M$145)),ROW(M12))))</f>
        <v>#NUM!</v>
      </c>
      <c r="AE160" s="11" t="e">
        <f t="array" ref="AE160">IF(COUNTA($M$2:$M$145)&lt;ROW(M12),"",INDEX($AE$1:$AE$145,SMALL(IF($M$2:$M$145&lt;&gt;"",ROW($M$2:$M$145)),ROW(M12))))</f>
        <v>#NUM!</v>
      </c>
      <c r="AF160" s="11" t="e">
        <f t="array" ref="AF160">IF(COUNTA($M$2:$M$145)&lt;ROW(M12),"",INDEX($AF$1:$AF$145,SMALL(IF($M$2:$M$145&lt;&gt;"",ROW($M$2:$M$145)),ROW(M12))))</f>
        <v>#NUM!</v>
      </c>
      <c r="AS160" s="11" t="e">
        <f t="array" ref="AS160">IF(COUNTA($M$2:$M$144)&lt;ROW(M12),"",INDEX($AS$1:$AS$144,SMALL(IF($M$2:$M$144&lt;&gt;"",ROW($M$2:$M$144)),ROW(M12))))</f>
        <v>#NUM!</v>
      </c>
      <c r="AT160" s="11" t="e">
        <f t="array" ref="AT160">IF(COUNTA($M$2:$M$144)&lt;ROW(N12),"",INDEX($AT$1:$AT$144,SMALL(IF($M$2:$M$144&lt;&gt;"",ROW($M$2:$M$144)),ROW(N12))))</f>
        <v>#NUM!</v>
      </c>
      <c r="AU160" s="11" t="e">
        <f t="array" ref="AU160">IF(COUNTA($M$2:$M$144)&lt;ROW(O12),"",INDEX($AU$1:$AU$144,SMALL(IF($M$2:$M$144&lt;&gt;"",ROW($M$2:$M$144)),ROW(O12))))</f>
        <v>#NUM!</v>
      </c>
      <c r="BB160" s="88"/>
      <c r="BC160" s="88"/>
      <c r="BD160" s="88"/>
      <c r="BE160" s="88"/>
      <c r="BF160" s="88"/>
      <c r="BG160" s="88"/>
      <c r="BH160" s="88"/>
      <c r="BI160" s="88"/>
      <c r="BJ160" s="88"/>
      <c r="BK160" s="88"/>
      <c r="BL160" s="88"/>
      <c r="BM160" s="88"/>
    </row>
    <row r="161" spans="11:65" ht="12.75" customHeight="1" x14ac:dyDescent="0.15">
      <c r="K161" s="11" t="e">
        <f t="array" ref="K161">IF(COUNTA($M$2:$M$145)&lt;ROW(M13),"",INDEX($K$1:$K$145,SMALL(IF($M$2:$M$145&lt;&gt;"",ROW($M$2:$M$145)),ROW(M13))))</f>
        <v>#NUM!</v>
      </c>
      <c r="L161" s="11" t="e">
        <f t="array" ref="L161">IF(COUNTA($M$2:$M$145)&lt;ROW(M13),"",INDEX($L$1:$L$145,SMALL(IF($M$2:$M$145&lt;&gt;"",ROW($M$2:$M$145)),ROW(M13))))</f>
        <v>#NUM!</v>
      </c>
      <c r="M161" s="11" t="e">
        <f t="array" ref="M161">IF(COUNTA($M$2:$M$145)&lt;ROW(M13),"",INDEX($M$1:$M$145,SMALL(IF($M$2:$M$145&lt;&gt;"",ROW($M$2:$M$145)),ROW(M13))))</f>
        <v>#NUM!</v>
      </c>
      <c r="R161" s="11" t="e">
        <f t="array" ref="R161">IF(COUNTA($M$2:$M$145)&lt;ROW(M13),"",INDEX($R$1:$R$145,SMALL(IF($M$2:$M$145&lt;&gt;"",ROW($M$2:$M$145)),ROW(M13))))</f>
        <v>#NUM!</v>
      </c>
      <c r="S161" s="11" t="e">
        <f t="array" ref="S161">IF(COUNTA($M$2:$M$145)&lt;ROW(N13),"",INDEX($S$1:$S$145,SMALL(IF($M$2:$M$145&lt;&gt;"",ROW($M$2:$M$145)),ROW(N13))))</f>
        <v>#NUM!</v>
      </c>
      <c r="T161" s="11" t="e">
        <f t="array" ref="T161">IF(COUNTA($M$2:$M$145)&lt;ROW(O13),"",INDEX($T$1:$T$145,SMALL(IF($M$2:$M$145&lt;&gt;"",ROW($M$2:$M$145)),ROW(O13))))</f>
        <v>#NUM!</v>
      </c>
      <c r="U161" s="11" t="e">
        <f t="array" ref="U161">IF(COUNTA($M$2:$M$145)&lt;ROW(M13),"",INDEX($U$1:$U$145,SMALL(IF($M$2:$M$145&lt;&gt;"",ROW($M$2:$M$145)),ROW(M13))))</f>
        <v>#NUM!</v>
      </c>
      <c r="V161" s="11" t="e">
        <f t="array" ref="V161">IF(COUNTA($M$2:$M$145)&lt;ROW(M13),"",INDEX($V$1:$V$145,SMALL(IF($M$2:$M$145&lt;&gt;"",ROW($M$2:$M$145)),ROW(M13))))</f>
        <v>#NUM!</v>
      </c>
      <c r="W161" s="11" t="e">
        <f t="array" ref="W161">IF(COUNTA($M$2:$M$145)&lt;ROW(M13),"",INDEX($W$1:$W$145,SMALL(IF($M$2:$M$145&lt;&gt;"",ROW($M$2:$M$145)),ROW(M13))))</f>
        <v>#NUM!</v>
      </c>
      <c r="X161" s="11" t="e">
        <f t="array" ref="X161">IF(COUNTA($M$2:$M$145)&lt;ROW(M13),"",INDEX($X$1:$X$145,SMALL(IF($M$2:$M$145&lt;&gt;"",ROW($M$2:$M$145)),ROW(M13))))</f>
        <v>#NUM!</v>
      </c>
      <c r="Y161" s="11" t="e">
        <f t="array" ref="Y161">IF(COUNTA($M$2:$M$145)&lt;ROW(M13),"",INDEX($Y$1:$Y$145,SMALL(IF($M$2:$M$145&lt;&gt;"",ROW($M$2:$M$145)),ROW(M13))))</f>
        <v>#NUM!</v>
      </c>
      <c r="Z161" s="11" t="e">
        <f t="array" ref="Z161">IF(COUNTA($M$2:$M$145)&lt;ROW(M13),"",INDEX($Z$1:$Z$145,SMALL(IF($M$2:$M$145&lt;&gt;"",ROW($M$2:$M$145)),ROW(M13))))</f>
        <v>#NUM!</v>
      </c>
      <c r="AA161" s="11" t="e">
        <f t="array" ref="AA161">IF(COUNTA($M$2:$M$145)&lt;ROW(M13),"",INDEX($AA$1:$AA$145,SMALL(IF($M$2:$M$145&lt;&gt;"",ROW($M$2:$M$145)),ROW(M13))))</f>
        <v>#NUM!</v>
      </c>
      <c r="AB161" s="11" t="e">
        <f t="array" ref="AB161">IF(COUNTA($M$2:$M$145)&lt;ROW(M13),"",INDEX($AB$1:$AB$145,SMALL(IF($M$2:$M$145&lt;&gt;"",ROW($M$2:$M$145)),ROW(M13))))</f>
        <v>#NUM!</v>
      </c>
      <c r="AC161" s="11" t="e">
        <f t="array" ref="AC161">IF(COUNTA($M$2:$M$145)&lt;ROW(M13),"",INDEX($AC$1:$AC$145,SMALL(IF($M$2:$M$145&lt;&gt;"",ROW($M$2:$M$145)),ROW(M13))))</f>
        <v>#NUM!</v>
      </c>
      <c r="AD161" s="11" t="e">
        <f t="array" ref="AD161">IF(COUNTA($M$2:$M$145)&lt;ROW(M13),"",INDEX($AD$1:$AD$145,SMALL(IF($M$2:$M$145&lt;&gt;"",ROW($M$2:$M$145)),ROW(M13))))</f>
        <v>#NUM!</v>
      </c>
      <c r="AE161" s="11" t="e">
        <f t="array" ref="AE161">IF(COUNTA($M$2:$M$145)&lt;ROW(M13),"",INDEX($AE$1:$AE$145,SMALL(IF($M$2:$M$145&lt;&gt;"",ROW($M$2:$M$145)),ROW(M13))))</f>
        <v>#NUM!</v>
      </c>
      <c r="AF161" s="11" t="e">
        <f t="array" ref="AF161">IF(COUNTA($M$2:$M$145)&lt;ROW(M13),"",INDEX($AF$1:$AF$145,SMALL(IF($M$2:$M$145&lt;&gt;"",ROW($M$2:$M$145)),ROW(M13))))</f>
        <v>#NUM!</v>
      </c>
      <c r="AS161" s="11" t="e">
        <f t="array" ref="AS161">IF(COUNTA($M$2:$M$144)&lt;ROW(M13),"",INDEX($AS$1:$AS$144,SMALL(IF($M$2:$M$144&lt;&gt;"",ROW($M$2:$M$144)),ROW(M13))))</f>
        <v>#NUM!</v>
      </c>
      <c r="AT161" s="11" t="e">
        <f t="array" ref="AT161">IF(COUNTA($M$2:$M$144)&lt;ROW(N13),"",INDEX($AT$1:$AT$144,SMALL(IF($M$2:$M$144&lt;&gt;"",ROW($M$2:$M$144)),ROW(N13))))</f>
        <v>#NUM!</v>
      </c>
      <c r="AU161" s="11" t="e">
        <f t="array" ref="AU161">IF(COUNTA($M$2:$M$144)&lt;ROW(O13),"",INDEX($AU$1:$AU$144,SMALL(IF($M$2:$M$144&lt;&gt;"",ROW($M$2:$M$144)),ROW(O13))))</f>
        <v>#NUM!</v>
      </c>
      <c r="BB161" s="88"/>
      <c r="BC161" s="88"/>
      <c r="BD161" s="88"/>
      <c r="BE161" s="88"/>
      <c r="BF161" s="88"/>
      <c r="BG161" s="88"/>
      <c r="BH161" s="88"/>
      <c r="BI161" s="88"/>
      <c r="BJ161" s="88"/>
      <c r="BK161" s="88"/>
      <c r="BL161" s="88"/>
      <c r="BM161" s="88"/>
    </row>
    <row r="162" spans="11:65" ht="12.75" customHeight="1" x14ac:dyDescent="0.15">
      <c r="K162" s="11" t="e">
        <f t="array" ref="K162">IF(COUNTA($M$2:$M$145)&lt;ROW(M14),"",INDEX($K$1:$K$145,SMALL(IF($M$2:$M$145&lt;&gt;"",ROW($M$2:$M$145)),ROW(M14))))</f>
        <v>#NUM!</v>
      </c>
      <c r="L162" s="11" t="e">
        <f t="array" ref="L162">IF(COUNTA($M$2:$M$145)&lt;ROW(M14),"",INDEX($L$1:$L$145,SMALL(IF($M$2:$M$145&lt;&gt;"",ROW($M$2:$M$145)),ROW(M14))))</f>
        <v>#NUM!</v>
      </c>
      <c r="M162" s="11" t="e">
        <f t="array" ref="M162">IF(COUNTA($M$2:$M$145)&lt;ROW(M14),"",INDEX($M$1:$M$145,SMALL(IF($M$2:$M$145&lt;&gt;"",ROW($M$2:$M$145)),ROW(M14))))</f>
        <v>#NUM!</v>
      </c>
      <c r="R162" s="11" t="e">
        <f t="array" ref="R162">IF(COUNTA($M$2:$M$145)&lt;ROW(M14),"",INDEX($R$1:$R$145,SMALL(IF($M$2:$M$145&lt;&gt;"",ROW($M$2:$M$145)),ROW(M14))))</f>
        <v>#NUM!</v>
      </c>
      <c r="S162" s="11" t="e">
        <f t="array" ref="S162">IF(COUNTA($M$2:$M$145)&lt;ROW(N14),"",INDEX($S$1:$S$145,SMALL(IF($M$2:$M$145&lt;&gt;"",ROW($M$2:$M$145)),ROW(N14))))</f>
        <v>#NUM!</v>
      </c>
      <c r="T162" s="11" t="e">
        <f t="array" ref="T162">IF(COUNTA($M$2:$M$145)&lt;ROW(O14),"",INDEX($T$1:$T$145,SMALL(IF($M$2:$M$145&lt;&gt;"",ROW($M$2:$M$145)),ROW(O14))))</f>
        <v>#NUM!</v>
      </c>
      <c r="U162" s="11" t="e">
        <f t="array" ref="U162">IF(COUNTA($M$2:$M$145)&lt;ROW(M14),"",INDEX($U$1:$U$145,SMALL(IF($M$2:$M$145&lt;&gt;"",ROW($M$2:$M$145)),ROW(M14))))</f>
        <v>#NUM!</v>
      </c>
      <c r="V162" s="11" t="e">
        <f t="array" ref="V162">IF(COUNTA($M$2:$M$145)&lt;ROW(M14),"",INDEX($V$1:$V$145,SMALL(IF($M$2:$M$145&lt;&gt;"",ROW($M$2:$M$145)),ROW(M14))))</f>
        <v>#NUM!</v>
      </c>
      <c r="W162" s="11" t="e">
        <f t="array" ref="W162">IF(COUNTA($M$2:$M$145)&lt;ROW(M14),"",INDEX($W$1:$W$145,SMALL(IF($M$2:$M$145&lt;&gt;"",ROW($M$2:$M$145)),ROW(M14))))</f>
        <v>#NUM!</v>
      </c>
      <c r="X162" s="11" t="e">
        <f t="array" ref="X162">IF(COUNTA($M$2:$M$145)&lt;ROW(M14),"",INDEX($X$1:$X$145,SMALL(IF($M$2:$M$145&lt;&gt;"",ROW($M$2:$M$145)),ROW(M14))))</f>
        <v>#NUM!</v>
      </c>
      <c r="Y162" s="11" t="e">
        <f t="array" ref="Y162">IF(COUNTA($M$2:$M$145)&lt;ROW(M14),"",INDEX($Y$1:$Y$145,SMALL(IF($M$2:$M$145&lt;&gt;"",ROW($M$2:$M$145)),ROW(M14))))</f>
        <v>#NUM!</v>
      </c>
      <c r="Z162" s="11" t="e">
        <f t="array" ref="Z162">IF(COUNTA($M$2:$M$145)&lt;ROW(M14),"",INDEX($Z$1:$Z$145,SMALL(IF($M$2:$M$145&lt;&gt;"",ROW($M$2:$M$145)),ROW(M14))))</f>
        <v>#NUM!</v>
      </c>
      <c r="AA162" s="11" t="e">
        <f t="array" ref="AA162">IF(COUNTA($M$2:$M$145)&lt;ROW(M14),"",INDEX($AA$1:$AA$145,SMALL(IF($M$2:$M$145&lt;&gt;"",ROW($M$2:$M$145)),ROW(M14))))</f>
        <v>#NUM!</v>
      </c>
      <c r="AB162" s="11" t="e">
        <f t="array" ref="AB162">IF(COUNTA($M$2:$M$145)&lt;ROW(M14),"",INDEX($AB$1:$AB$145,SMALL(IF($M$2:$M$145&lt;&gt;"",ROW($M$2:$M$145)),ROW(M14))))</f>
        <v>#NUM!</v>
      </c>
      <c r="AC162" s="11" t="e">
        <f t="array" ref="AC162">IF(COUNTA($M$2:$M$145)&lt;ROW(M14),"",INDEX($AC$1:$AC$145,SMALL(IF($M$2:$M$145&lt;&gt;"",ROW($M$2:$M$145)),ROW(M14))))</f>
        <v>#NUM!</v>
      </c>
      <c r="AD162" s="11" t="e">
        <f t="array" ref="AD162">IF(COUNTA($M$2:$M$145)&lt;ROW(M14),"",INDEX($AD$1:$AD$145,SMALL(IF($M$2:$M$145&lt;&gt;"",ROW($M$2:$M$145)),ROW(M14))))</f>
        <v>#NUM!</v>
      </c>
      <c r="AE162" s="11" t="e">
        <f t="array" ref="AE162">IF(COUNTA($M$2:$M$145)&lt;ROW(M14),"",INDEX($AE$1:$AE$145,SMALL(IF($M$2:$M$145&lt;&gt;"",ROW($M$2:$M$145)),ROW(M14))))</f>
        <v>#NUM!</v>
      </c>
      <c r="AF162" s="11" t="e">
        <f t="array" ref="AF162">IF(COUNTA($M$2:$M$145)&lt;ROW(M14),"",INDEX($AF$1:$AF$145,SMALL(IF($M$2:$M$145&lt;&gt;"",ROW($M$2:$M$145)),ROW(M14))))</f>
        <v>#NUM!</v>
      </c>
      <c r="AS162" s="11" t="e">
        <f t="array" ref="AS162">IF(COUNTA($M$2:$M$144)&lt;ROW(M14),"",INDEX($AS$1:$AS$144,SMALL(IF($M$2:$M$144&lt;&gt;"",ROW($M$2:$M$144)),ROW(M14))))</f>
        <v>#NUM!</v>
      </c>
      <c r="AT162" s="11" t="e">
        <f t="array" ref="AT162">IF(COUNTA($M$2:$M$144)&lt;ROW(N14),"",INDEX($AT$1:$AT$144,SMALL(IF($M$2:$M$144&lt;&gt;"",ROW($M$2:$M$144)),ROW(N14))))</f>
        <v>#NUM!</v>
      </c>
      <c r="AU162" s="11" t="e">
        <f t="array" ref="AU162">IF(COUNTA($M$2:$M$144)&lt;ROW(O14),"",INDEX($AU$1:$AU$144,SMALL(IF($M$2:$M$144&lt;&gt;"",ROW($M$2:$M$144)),ROW(O14))))</f>
        <v>#NUM!</v>
      </c>
      <c r="BB162" s="88"/>
      <c r="BC162" s="88"/>
      <c r="BD162" s="88"/>
      <c r="BE162" s="88"/>
      <c r="BF162" s="88"/>
      <c r="BG162" s="88"/>
      <c r="BH162" s="88"/>
      <c r="BI162" s="88"/>
      <c r="BJ162" s="88"/>
      <c r="BK162" s="88"/>
      <c r="BL162" s="88"/>
      <c r="BM162" s="88"/>
    </row>
    <row r="163" spans="11:65" ht="12.75" customHeight="1" x14ac:dyDescent="0.15">
      <c r="K163" s="11" t="e">
        <f t="array" ref="K163">IF(COUNTA($M$2:$M$145)&lt;ROW(M15),"",INDEX($K$1:$K$145,SMALL(IF($M$2:$M$145&lt;&gt;"",ROW($M$2:$M$145)),ROW(M15))))</f>
        <v>#NUM!</v>
      </c>
      <c r="L163" s="11" t="e">
        <f t="array" ref="L163">IF(COUNTA($M$2:$M$145)&lt;ROW(M15),"",INDEX($L$1:$L$145,SMALL(IF($M$2:$M$145&lt;&gt;"",ROW($M$2:$M$145)),ROW(M15))))</f>
        <v>#NUM!</v>
      </c>
      <c r="M163" s="11" t="e">
        <f t="array" ref="M163">IF(COUNTA($M$2:$M$145)&lt;ROW(M15),"",INDEX($M$1:$M$145,SMALL(IF($M$2:$M$145&lt;&gt;"",ROW($M$2:$M$145)),ROW(M15))))</f>
        <v>#NUM!</v>
      </c>
      <c r="R163" s="11" t="e">
        <f t="array" ref="R163">IF(COUNTA($M$2:$M$145)&lt;ROW(M15),"",INDEX($R$1:$R$145,SMALL(IF($M$2:$M$145&lt;&gt;"",ROW($M$2:$M$145)),ROW(M15))))</f>
        <v>#NUM!</v>
      </c>
      <c r="S163" s="11" t="e">
        <f t="array" ref="S163">IF(COUNTA($M$2:$M$145)&lt;ROW(N15),"",INDEX($S$1:$S$145,SMALL(IF($M$2:$M$145&lt;&gt;"",ROW($M$2:$M$145)),ROW(N15))))</f>
        <v>#NUM!</v>
      </c>
      <c r="T163" s="11" t="e">
        <f t="array" ref="T163">IF(COUNTA($M$2:$M$145)&lt;ROW(O15),"",INDEX($T$1:$T$145,SMALL(IF($M$2:$M$145&lt;&gt;"",ROW($M$2:$M$145)),ROW(O15))))</f>
        <v>#NUM!</v>
      </c>
      <c r="U163" s="11" t="e">
        <f t="array" ref="U163">IF(COUNTA($M$2:$M$145)&lt;ROW(M15),"",INDEX($U$1:$U$145,SMALL(IF($M$2:$M$145&lt;&gt;"",ROW($M$2:$M$145)),ROW(M15))))</f>
        <v>#NUM!</v>
      </c>
      <c r="V163" s="11" t="e">
        <f t="array" ref="V163">IF(COUNTA($M$2:$M$145)&lt;ROW(M15),"",INDEX($V$1:$V$145,SMALL(IF($M$2:$M$145&lt;&gt;"",ROW($M$2:$M$145)),ROW(M15))))</f>
        <v>#NUM!</v>
      </c>
      <c r="W163" s="11" t="e">
        <f t="array" ref="W163">IF(COUNTA($M$2:$M$145)&lt;ROW(M15),"",INDEX($W$1:$W$145,SMALL(IF($M$2:$M$145&lt;&gt;"",ROW($M$2:$M$145)),ROW(M15))))</f>
        <v>#NUM!</v>
      </c>
      <c r="X163" s="11" t="e">
        <f t="array" ref="X163">IF(COUNTA($M$2:$M$145)&lt;ROW(M15),"",INDEX($X$1:$X$145,SMALL(IF($M$2:$M$145&lt;&gt;"",ROW($M$2:$M$145)),ROW(M15))))</f>
        <v>#NUM!</v>
      </c>
      <c r="Y163" s="11" t="e">
        <f t="array" ref="Y163">IF(COUNTA($M$2:$M$145)&lt;ROW(M15),"",INDEX($Y$1:$Y$145,SMALL(IF($M$2:$M$145&lt;&gt;"",ROW($M$2:$M$145)),ROW(M15))))</f>
        <v>#NUM!</v>
      </c>
      <c r="Z163" s="11" t="e">
        <f t="array" ref="Z163">IF(COUNTA($M$2:$M$145)&lt;ROW(M15),"",INDEX($Z$1:$Z$145,SMALL(IF($M$2:$M$145&lt;&gt;"",ROW($M$2:$M$145)),ROW(M15))))</f>
        <v>#NUM!</v>
      </c>
      <c r="AA163" s="11" t="e">
        <f t="array" ref="AA163">IF(COUNTA($M$2:$M$145)&lt;ROW(M15),"",INDEX($AA$1:$AA$145,SMALL(IF($M$2:$M$145&lt;&gt;"",ROW($M$2:$M$145)),ROW(M15))))</f>
        <v>#NUM!</v>
      </c>
      <c r="AB163" s="11" t="e">
        <f t="array" ref="AB163">IF(COUNTA($M$2:$M$145)&lt;ROW(M15),"",INDEX($AB$1:$AB$145,SMALL(IF($M$2:$M$145&lt;&gt;"",ROW($M$2:$M$145)),ROW(M15))))</f>
        <v>#NUM!</v>
      </c>
      <c r="AC163" s="11" t="e">
        <f t="array" ref="AC163">IF(COUNTA($M$2:$M$145)&lt;ROW(M15),"",INDEX($AC$1:$AC$145,SMALL(IF($M$2:$M$145&lt;&gt;"",ROW($M$2:$M$145)),ROW(M15))))</f>
        <v>#NUM!</v>
      </c>
      <c r="AD163" s="11" t="e">
        <f t="array" ref="AD163">IF(COUNTA($M$2:$M$145)&lt;ROW(M15),"",INDEX($AD$1:$AD$145,SMALL(IF($M$2:$M$145&lt;&gt;"",ROW($M$2:$M$145)),ROW(M15))))</f>
        <v>#NUM!</v>
      </c>
      <c r="AE163" s="11" t="e">
        <f t="array" ref="AE163">IF(COUNTA($M$2:$M$145)&lt;ROW(M15),"",INDEX($AE$1:$AE$145,SMALL(IF($M$2:$M$145&lt;&gt;"",ROW($M$2:$M$145)),ROW(M15))))</f>
        <v>#NUM!</v>
      </c>
      <c r="AF163" s="11" t="e">
        <f t="array" ref="AF163">IF(COUNTA($M$2:$M$145)&lt;ROW(M15),"",INDEX($AF$1:$AF$145,SMALL(IF($M$2:$M$145&lt;&gt;"",ROW($M$2:$M$145)),ROW(M15))))</f>
        <v>#NUM!</v>
      </c>
      <c r="AS163" s="11" t="e">
        <f t="array" ref="AS163">IF(COUNTA($M$2:$M$144)&lt;ROW(M15),"",INDEX($AS$1:$AS$144,SMALL(IF($M$2:$M$144&lt;&gt;"",ROW($M$2:$M$144)),ROW(M15))))</f>
        <v>#NUM!</v>
      </c>
      <c r="AT163" s="11" t="e">
        <f t="array" ref="AT163">IF(COUNTA($M$2:$M$144)&lt;ROW(N15),"",INDEX($AT$1:$AT$144,SMALL(IF($M$2:$M$144&lt;&gt;"",ROW($M$2:$M$144)),ROW(N15))))</f>
        <v>#NUM!</v>
      </c>
      <c r="AU163" s="11" t="e">
        <f t="array" ref="AU163">IF(COUNTA($M$2:$M$144)&lt;ROW(O15),"",INDEX($AU$1:$AU$144,SMALL(IF($M$2:$M$144&lt;&gt;"",ROW($M$2:$M$144)),ROW(O15))))</f>
        <v>#NUM!</v>
      </c>
      <c r="BB163" s="88"/>
      <c r="BC163" s="88"/>
      <c r="BD163" s="88"/>
      <c r="BE163" s="88"/>
      <c r="BF163" s="88"/>
      <c r="BG163" s="88"/>
      <c r="BH163" s="88"/>
      <c r="BI163" s="88"/>
      <c r="BJ163" s="88"/>
      <c r="BK163" s="88"/>
      <c r="BL163" s="88"/>
      <c r="BM163" s="88"/>
    </row>
    <row r="164" spans="11:65" ht="12.75" customHeight="1" x14ac:dyDescent="0.15">
      <c r="K164" s="11" t="e">
        <f t="array" ref="K164">IF(COUNTA($M$2:$M$145)&lt;ROW(M16),"",INDEX($K$1:$K$145,SMALL(IF($M$2:$M$145&lt;&gt;"",ROW($M$2:$M$145)),ROW(M16))))</f>
        <v>#NUM!</v>
      </c>
      <c r="L164" s="11" t="e">
        <f t="array" ref="L164">IF(COUNTA($M$2:$M$145)&lt;ROW(M16),"",INDEX($L$1:$L$145,SMALL(IF($M$2:$M$145&lt;&gt;"",ROW($M$2:$M$145)),ROW(M16))))</f>
        <v>#NUM!</v>
      </c>
      <c r="M164" s="11" t="e">
        <f t="array" ref="M164">IF(COUNTA($M$2:$M$145)&lt;ROW(M16),"",INDEX($M$1:$M$145,SMALL(IF($M$2:$M$145&lt;&gt;"",ROW($M$2:$M$145)),ROW(M16))))</f>
        <v>#NUM!</v>
      </c>
      <c r="R164" s="11" t="e">
        <f t="array" ref="R164">IF(COUNTA($M$2:$M$145)&lt;ROW(M16),"",INDEX($R$1:$R$145,SMALL(IF($M$2:$M$145&lt;&gt;"",ROW($M$2:$M$145)),ROW(M16))))</f>
        <v>#NUM!</v>
      </c>
      <c r="S164" s="11" t="e">
        <f t="array" ref="S164">IF(COUNTA($M$2:$M$145)&lt;ROW(N16),"",INDEX($S$1:$S$145,SMALL(IF($M$2:$M$145&lt;&gt;"",ROW($M$2:$M$145)),ROW(N16))))</f>
        <v>#NUM!</v>
      </c>
      <c r="T164" s="11" t="e">
        <f t="array" ref="T164">IF(COUNTA($M$2:$M$145)&lt;ROW(O16),"",INDEX($T$1:$T$145,SMALL(IF($M$2:$M$145&lt;&gt;"",ROW($M$2:$M$145)),ROW(O16))))</f>
        <v>#NUM!</v>
      </c>
      <c r="U164" s="11" t="e">
        <f t="array" ref="U164">IF(COUNTA($M$2:$M$145)&lt;ROW(M16),"",INDEX($U$1:$U$145,SMALL(IF($M$2:$M$145&lt;&gt;"",ROW($M$2:$M$145)),ROW(M16))))</f>
        <v>#NUM!</v>
      </c>
      <c r="V164" s="11" t="e">
        <f t="array" ref="V164">IF(COUNTA($M$2:$M$145)&lt;ROW(M16),"",INDEX($V$1:$V$145,SMALL(IF($M$2:$M$145&lt;&gt;"",ROW($M$2:$M$145)),ROW(M16))))</f>
        <v>#NUM!</v>
      </c>
      <c r="W164" s="11" t="e">
        <f t="array" ref="W164">IF(COUNTA($M$2:$M$145)&lt;ROW(M16),"",INDEX($W$1:$W$145,SMALL(IF($M$2:$M$145&lt;&gt;"",ROW($M$2:$M$145)),ROW(M16))))</f>
        <v>#NUM!</v>
      </c>
      <c r="X164" s="11" t="e">
        <f t="array" ref="X164">IF(COUNTA($M$2:$M$145)&lt;ROW(M16),"",INDEX($X$1:$X$145,SMALL(IF($M$2:$M$145&lt;&gt;"",ROW($M$2:$M$145)),ROW(M16))))</f>
        <v>#NUM!</v>
      </c>
      <c r="Y164" s="11" t="e">
        <f t="array" ref="Y164">IF(COUNTA($M$2:$M$145)&lt;ROW(M16),"",INDEX($Y$1:$Y$145,SMALL(IF($M$2:$M$145&lt;&gt;"",ROW($M$2:$M$145)),ROW(M16))))</f>
        <v>#NUM!</v>
      </c>
      <c r="Z164" s="11" t="e">
        <f t="array" ref="Z164">IF(COUNTA($M$2:$M$145)&lt;ROW(M16),"",INDEX($Z$1:$Z$145,SMALL(IF($M$2:$M$145&lt;&gt;"",ROW($M$2:$M$145)),ROW(M16))))</f>
        <v>#NUM!</v>
      </c>
      <c r="AA164" s="11" t="e">
        <f t="array" ref="AA164">IF(COUNTA($M$2:$M$145)&lt;ROW(M16),"",INDEX($AA$1:$AA$145,SMALL(IF($M$2:$M$145&lt;&gt;"",ROW($M$2:$M$145)),ROW(M16))))</f>
        <v>#NUM!</v>
      </c>
      <c r="AB164" s="11" t="e">
        <f t="array" ref="AB164">IF(COUNTA($M$2:$M$145)&lt;ROW(M16),"",INDEX($AB$1:$AB$145,SMALL(IF($M$2:$M$145&lt;&gt;"",ROW($M$2:$M$145)),ROW(M16))))</f>
        <v>#NUM!</v>
      </c>
      <c r="AC164" s="11" t="e">
        <f t="array" ref="AC164">IF(COUNTA($M$2:$M$145)&lt;ROW(M16),"",INDEX($AC$1:$AC$145,SMALL(IF($M$2:$M$145&lt;&gt;"",ROW($M$2:$M$145)),ROW(M16))))</f>
        <v>#NUM!</v>
      </c>
      <c r="AD164" s="11" t="e">
        <f t="array" ref="AD164">IF(COUNTA($M$2:$M$145)&lt;ROW(M16),"",INDEX($AD$1:$AD$145,SMALL(IF($M$2:$M$145&lt;&gt;"",ROW($M$2:$M$145)),ROW(M16))))</f>
        <v>#NUM!</v>
      </c>
      <c r="AE164" s="11" t="e">
        <f t="array" ref="AE164">IF(COUNTA($M$2:$M$145)&lt;ROW(M16),"",INDEX($AE$1:$AE$145,SMALL(IF($M$2:$M$145&lt;&gt;"",ROW($M$2:$M$145)),ROW(M16))))</f>
        <v>#NUM!</v>
      </c>
      <c r="AF164" s="11" t="e">
        <f t="array" ref="AF164">IF(COUNTA($M$2:$M$145)&lt;ROW(M16),"",INDEX($AF$1:$AF$145,SMALL(IF($M$2:$M$145&lt;&gt;"",ROW($M$2:$M$145)),ROW(M16))))</f>
        <v>#NUM!</v>
      </c>
      <c r="AS164" s="11" t="e">
        <f t="array" ref="AS164">IF(COUNTA($M$2:$M$144)&lt;ROW(M16),"",INDEX($AS$1:$AS$144,SMALL(IF($M$2:$M$144&lt;&gt;"",ROW($M$2:$M$144)),ROW(M16))))</f>
        <v>#NUM!</v>
      </c>
      <c r="AT164" s="11" t="e">
        <f t="array" ref="AT164">IF(COUNTA($M$2:$M$144)&lt;ROW(N16),"",INDEX($AT$1:$AT$144,SMALL(IF($M$2:$M$144&lt;&gt;"",ROW($M$2:$M$144)),ROW(N16))))</f>
        <v>#NUM!</v>
      </c>
      <c r="AU164" s="11" t="e">
        <f t="array" ref="AU164">IF(COUNTA($M$2:$M$144)&lt;ROW(O16),"",INDEX($AU$1:$AU$144,SMALL(IF($M$2:$M$144&lt;&gt;"",ROW($M$2:$M$144)),ROW(O16))))</f>
        <v>#NUM!</v>
      </c>
      <c r="BB164" s="88"/>
      <c r="BC164" s="88"/>
      <c r="BD164" s="88"/>
      <c r="BE164" s="88"/>
      <c r="BF164" s="88"/>
      <c r="BG164" s="88"/>
      <c r="BH164" s="88"/>
      <c r="BI164" s="88"/>
      <c r="BJ164" s="88"/>
      <c r="BK164" s="88"/>
      <c r="BL164" s="88"/>
      <c r="BM164" s="88"/>
    </row>
    <row r="165" spans="11:65" ht="12.75" customHeight="1" x14ac:dyDescent="0.15">
      <c r="K165" s="11" t="e">
        <f t="array" ref="K165">IF(COUNTA($M$2:$M$145)&lt;ROW(M17),"",INDEX($K$1:$K$145,SMALL(IF($M$2:$M$145&lt;&gt;"",ROW($M$2:$M$145)),ROW(M17))))</f>
        <v>#NUM!</v>
      </c>
      <c r="L165" s="11" t="e">
        <f t="array" ref="L165">IF(COUNTA($M$2:$M$145)&lt;ROW(M17),"",INDEX($L$1:$L$145,SMALL(IF($M$2:$M$145&lt;&gt;"",ROW($M$2:$M$145)),ROW(M17))))</f>
        <v>#NUM!</v>
      </c>
      <c r="M165" s="11" t="e">
        <f t="array" ref="M165">IF(COUNTA($M$2:$M$145)&lt;ROW(M17),"",INDEX($M$1:$M$145,SMALL(IF($M$2:$M$145&lt;&gt;"",ROW($M$2:$M$145)),ROW(M17))))</f>
        <v>#NUM!</v>
      </c>
      <c r="R165" s="11" t="e">
        <f t="array" ref="R165">IF(COUNTA($M$2:$M$145)&lt;ROW(M17),"",INDEX($R$1:$R$145,SMALL(IF($M$2:$M$145&lt;&gt;"",ROW($M$2:$M$145)),ROW(M17))))</f>
        <v>#NUM!</v>
      </c>
      <c r="S165" s="11" t="e">
        <f t="array" ref="S165">IF(COUNTA($M$2:$M$145)&lt;ROW(N17),"",INDEX($S$1:$S$145,SMALL(IF($M$2:$M$145&lt;&gt;"",ROW($M$2:$M$145)),ROW(N17))))</f>
        <v>#NUM!</v>
      </c>
      <c r="T165" s="11" t="e">
        <f t="array" ref="T165">IF(COUNTA($M$2:$M$145)&lt;ROW(O17),"",INDEX($T$1:$T$145,SMALL(IF($M$2:$M$145&lt;&gt;"",ROW($M$2:$M$145)),ROW(O17))))</f>
        <v>#NUM!</v>
      </c>
      <c r="U165" s="11" t="e">
        <f t="array" ref="U165">IF(COUNTA($M$2:$M$145)&lt;ROW(M17),"",INDEX($U$1:$U$145,SMALL(IF($M$2:$M$145&lt;&gt;"",ROW($M$2:$M$145)),ROW(M17))))</f>
        <v>#NUM!</v>
      </c>
      <c r="V165" s="11" t="e">
        <f t="array" ref="V165">IF(COUNTA($M$2:$M$145)&lt;ROW(M17),"",INDEX($V$1:$V$145,SMALL(IF($M$2:$M$145&lt;&gt;"",ROW($M$2:$M$145)),ROW(M17))))</f>
        <v>#NUM!</v>
      </c>
      <c r="W165" s="11" t="e">
        <f t="array" ref="W165">IF(COUNTA($M$2:$M$145)&lt;ROW(M17),"",INDEX($W$1:$W$145,SMALL(IF($M$2:$M$145&lt;&gt;"",ROW($M$2:$M$145)),ROW(M17))))</f>
        <v>#NUM!</v>
      </c>
      <c r="X165" s="11" t="e">
        <f t="array" ref="X165">IF(COUNTA($M$2:$M$145)&lt;ROW(M17),"",INDEX($X$1:$X$145,SMALL(IF($M$2:$M$145&lt;&gt;"",ROW($M$2:$M$145)),ROW(M17))))</f>
        <v>#NUM!</v>
      </c>
      <c r="Y165" s="11" t="e">
        <f t="array" ref="Y165">IF(COUNTA($M$2:$M$145)&lt;ROW(M17),"",INDEX($Y$1:$Y$145,SMALL(IF($M$2:$M$145&lt;&gt;"",ROW($M$2:$M$145)),ROW(M17))))</f>
        <v>#NUM!</v>
      </c>
      <c r="Z165" s="11" t="e">
        <f t="array" ref="Z165">IF(COUNTA($M$2:$M$145)&lt;ROW(M17),"",INDEX($Z$1:$Z$145,SMALL(IF($M$2:$M$145&lt;&gt;"",ROW($M$2:$M$145)),ROW(M17))))</f>
        <v>#NUM!</v>
      </c>
      <c r="AA165" s="11" t="e">
        <f t="array" ref="AA165">IF(COUNTA($M$2:$M$145)&lt;ROW(M17),"",INDEX($AA$1:$AA$145,SMALL(IF($M$2:$M$145&lt;&gt;"",ROW($M$2:$M$145)),ROW(M17))))</f>
        <v>#NUM!</v>
      </c>
      <c r="AB165" s="11" t="e">
        <f t="array" ref="AB165">IF(COUNTA($M$2:$M$145)&lt;ROW(M17),"",INDEX($AB$1:$AB$145,SMALL(IF($M$2:$M$145&lt;&gt;"",ROW($M$2:$M$145)),ROW(M17))))</f>
        <v>#NUM!</v>
      </c>
      <c r="AC165" s="11" t="e">
        <f t="array" ref="AC165">IF(COUNTA($M$2:$M$145)&lt;ROW(M17),"",INDEX($AC$1:$AC$145,SMALL(IF($M$2:$M$145&lt;&gt;"",ROW($M$2:$M$145)),ROW(M17))))</f>
        <v>#NUM!</v>
      </c>
      <c r="AD165" s="11" t="e">
        <f t="array" ref="AD165">IF(COUNTA($M$2:$M$145)&lt;ROW(M17),"",INDEX($AD$1:$AD$145,SMALL(IF($M$2:$M$145&lt;&gt;"",ROW($M$2:$M$145)),ROW(M17))))</f>
        <v>#NUM!</v>
      </c>
      <c r="AE165" s="11" t="e">
        <f t="array" ref="AE165">IF(COUNTA($M$2:$M$145)&lt;ROW(M17),"",INDEX($AE$1:$AE$145,SMALL(IF($M$2:$M$145&lt;&gt;"",ROW($M$2:$M$145)),ROW(M17))))</f>
        <v>#NUM!</v>
      </c>
      <c r="AF165" s="11" t="e">
        <f t="array" ref="AF165">IF(COUNTA($M$2:$M$145)&lt;ROW(M17),"",INDEX($AF$1:$AF$145,SMALL(IF($M$2:$M$145&lt;&gt;"",ROW($M$2:$M$145)),ROW(M17))))</f>
        <v>#NUM!</v>
      </c>
      <c r="AS165" s="11" t="e">
        <f t="array" ref="AS165">IF(COUNTA($M$2:$M$144)&lt;ROW(M17),"",INDEX($AS$1:$AS$144,SMALL(IF($M$2:$M$144&lt;&gt;"",ROW($M$2:$M$144)),ROW(M17))))</f>
        <v>#NUM!</v>
      </c>
      <c r="AT165" s="11" t="e">
        <f t="array" ref="AT165">IF(COUNTA($M$2:$M$144)&lt;ROW(N17),"",INDEX($AT$1:$AT$144,SMALL(IF($M$2:$M$144&lt;&gt;"",ROW($M$2:$M$144)),ROW(N17))))</f>
        <v>#NUM!</v>
      </c>
      <c r="AU165" s="11" t="e">
        <f t="array" ref="AU165">IF(COUNTA($M$2:$M$144)&lt;ROW(O17),"",INDEX($AU$1:$AU$144,SMALL(IF($M$2:$M$144&lt;&gt;"",ROW($M$2:$M$144)),ROW(O17))))</f>
        <v>#NUM!</v>
      </c>
      <c r="BB165" s="88"/>
      <c r="BC165" s="88"/>
      <c r="BD165" s="88"/>
      <c r="BE165" s="88"/>
      <c r="BF165" s="88"/>
      <c r="BG165" s="88"/>
      <c r="BH165" s="88"/>
      <c r="BI165" s="88"/>
      <c r="BJ165" s="88"/>
      <c r="BK165" s="88"/>
      <c r="BL165" s="88"/>
      <c r="BM165" s="88"/>
    </row>
    <row r="166" spans="11:65" ht="12.75" customHeight="1" x14ac:dyDescent="0.15">
      <c r="K166" s="11" t="e">
        <f t="array" ref="K166">IF(COUNTA($M$2:$M$145)&lt;ROW(M18),"",INDEX($K$1:$K$145,SMALL(IF($M$2:$M$145&lt;&gt;"",ROW($M$2:$M$145)),ROW(M18))))</f>
        <v>#NUM!</v>
      </c>
      <c r="L166" s="11" t="e">
        <f t="array" ref="L166">IF(COUNTA($M$2:$M$145)&lt;ROW(M18),"",INDEX($L$1:$L$145,SMALL(IF($M$2:$M$145&lt;&gt;"",ROW($M$2:$M$145)),ROW(M18))))</f>
        <v>#NUM!</v>
      </c>
      <c r="M166" s="11" t="e">
        <f t="array" ref="M166">IF(COUNTA($M$2:$M$145)&lt;ROW(M18),"",INDEX($M$1:$M$145,SMALL(IF($M$2:$M$145&lt;&gt;"",ROW($M$2:$M$145)),ROW(M18))))</f>
        <v>#NUM!</v>
      </c>
      <c r="R166" s="11" t="e">
        <f t="array" ref="R166">IF(COUNTA($M$2:$M$145)&lt;ROW(M18),"",INDEX($R$1:$R$145,SMALL(IF($M$2:$M$145&lt;&gt;"",ROW($M$2:$M$145)),ROW(M18))))</f>
        <v>#NUM!</v>
      </c>
      <c r="S166" s="11" t="e">
        <f t="array" ref="S166">IF(COUNTA($M$2:$M$145)&lt;ROW(N18),"",INDEX($S$1:$S$145,SMALL(IF($M$2:$M$145&lt;&gt;"",ROW($M$2:$M$145)),ROW(N18))))</f>
        <v>#NUM!</v>
      </c>
      <c r="T166" s="11" t="e">
        <f t="array" ref="T166">IF(COUNTA($M$2:$M$145)&lt;ROW(O18),"",INDEX($T$1:$T$145,SMALL(IF($M$2:$M$145&lt;&gt;"",ROW($M$2:$M$145)),ROW(O18))))</f>
        <v>#NUM!</v>
      </c>
      <c r="U166" s="11" t="e">
        <f t="array" ref="U166">IF(COUNTA($M$2:$M$145)&lt;ROW(M18),"",INDEX($U$1:$U$145,SMALL(IF($M$2:$M$145&lt;&gt;"",ROW($M$2:$M$145)),ROW(M18))))</f>
        <v>#NUM!</v>
      </c>
      <c r="V166" s="11" t="e">
        <f t="array" ref="V166">IF(COUNTA($M$2:$M$145)&lt;ROW(M18),"",INDEX($V$1:$V$145,SMALL(IF($M$2:$M$145&lt;&gt;"",ROW($M$2:$M$145)),ROW(M18))))</f>
        <v>#NUM!</v>
      </c>
      <c r="W166" s="11" t="e">
        <f t="array" ref="W166">IF(COUNTA($M$2:$M$145)&lt;ROW(M18),"",INDEX($W$1:$W$145,SMALL(IF($M$2:$M$145&lt;&gt;"",ROW($M$2:$M$145)),ROW(M18))))</f>
        <v>#NUM!</v>
      </c>
      <c r="X166" s="11" t="e">
        <f t="array" ref="X166">IF(COUNTA($M$2:$M$145)&lt;ROW(M18),"",INDEX($X$1:$X$145,SMALL(IF($M$2:$M$145&lt;&gt;"",ROW($M$2:$M$145)),ROW(M18))))</f>
        <v>#NUM!</v>
      </c>
      <c r="Y166" s="11" t="e">
        <f t="array" ref="Y166">IF(COUNTA($M$2:$M$145)&lt;ROW(M18),"",INDEX($Y$1:$Y$145,SMALL(IF($M$2:$M$145&lt;&gt;"",ROW($M$2:$M$145)),ROW(M18))))</f>
        <v>#NUM!</v>
      </c>
      <c r="Z166" s="11" t="e">
        <f t="array" ref="Z166">IF(COUNTA($M$2:$M$145)&lt;ROW(M18),"",INDEX($Z$1:$Z$145,SMALL(IF($M$2:$M$145&lt;&gt;"",ROW($M$2:$M$145)),ROW(M18))))</f>
        <v>#NUM!</v>
      </c>
      <c r="AA166" s="11" t="e">
        <f t="array" ref="AA166">IF(COUNTA($M$2:$M$145)&lt;ROW(M18),"",INDEX($AA$1:$AA$145,SMALL(IF($M$2:$M$145&lt;&gt;"",ROW($M$2:$M$145)),ROW(M18))))</f>
        <v>#NUM!</v>
      </c>
      <c r="AB166" s="11" t="e">
        <f t="array" ref="AB166">IF(COUNTA($M$2:$M$145)&lt;ROW(M18),"",INDEX($AB$1:$AB$145,SMALL(IF($M$2:$M$145&lt;&gt;"",ROW($M$2:$M$145)),ROW(M18))))</f>
        <v>#NUM!</v>
      </c>
      <c r="AC166" s="11" t="e">
        <f t="array" ref="AC166">IF(COUNTA($M$2:$M$145)&lt;ROW(M18),"",INDEX($AC$1:$AC$145,SMALL(IF($M$2:$M$145&lt;&gt;"",ROW($M$2:$M$145)),ROW(M18))))</f>
        <v>#NUM!</v>
      </c>
      <c r="AD166" s="11" t="e">
        <f t="array" ref="AD166">IF(COUNTA($M$2:$M$145)&lt;ROW(M18),"",INDEX($AD$1:$AD$145,SMALL(IF($M$2:$M$145&lt;&gt;"",ROW($M$2:$M$145)),ROW(M18))))</f>
        <v>#NUM!</v>
      </c>
      <c r="AE166" s="11" t="e">
        <f t="array" ref="AE166">IF(COUNTA($M$2:$M$145)&lt;ROW(M18),"",INDEX($AE$1:$AE$145,SMALL(IF($M$2:$M$145&lt;&gt;"",ROW($M$2:$M$145)),ROW(M18))))</f>
        <v>#NUM!</v>
      </c>
      <c r="AF166" s="11" t="e">
        <f t="array" ref="AF166">IF(COUNTA($M$2:$M$145)&lt;ROW(M18),"",INDEX($AF$1:$AF$145,SMALL(IF($M$2:$M$145&lt;&gt;"",ROW($M$2:$M$145)),ROW(M18))))</f>
        <v>#NUM!</v>
      </c>
      <c r="AS166" s="11" t="e">
        <f t="array" ref="AS166">IF(COUNTA($M$2:$M$144)&lt;ROW(M18),"",INDEX($AS$1:$AS$144,SMALL(IF($M$2:$M$144&lt;&gt;"",ROW($M$2:$M$144)),ROW(M18))))</f>
        <v>#NUM!</v>
      </c>
      <c r="AT166" s="11" t="e">
        <f t="array" ref="AT166">IF(COUNTA($M$2:$M$144)&lt;ROW(N18),"",INDEX($AT$1:$AT$144,SMALL(IF($M$2:$M$144&lt;&gt;"",ROW($M$2:$M$144)),ROW(N18))))</f>
        <v>#NUM!</v>
      </c>
      <c r="AU166" s="11" t="e">
        <f t="array" ref="AU166">IF(COUNTA($M$2:$M$144)&lt;ROW(O18),"",INDEX($AU$1:$AU$144,SMALL(IF($M$2:$M$144&lt;&gt;"",ROW($M$2:$M$144)),ROW(O18))))</f>
        <v>#NUM!</v>
      </c>
      <c r="BB166" s="88"/>
      <c r="BC166" s="88"/>
      <c r="BD166" s="88"/>
      <c r="BE166" s="88"/>
      <c r="BF166" s="88"/>
      <c r="BG166" s="88"/>
      <c r="BH166" s="88"/>
      <c r="BI166" s="88"/>
      <c r="BJ166" s="88"/>
      <c r="BK166" s="88"/>
      <c r="BL166" s="88"/>
      <c r="BM166" s="88"/>
    </row>
    <row r="167" spans="11:65" ht="12.75" customHeight="1" x14ac:dyDescent="0.15">
      <c r="K167" s="11" t="e">
        <f t="array" ref="K167">IF(COUNTA($M$2:$M$145)&lt;ROW(M19),"",INDEX($K$1:$K$145,SMALL(IF($M$2:$M$145&lt;&gt;"",ROW($M$2:$M$145)),ROW(M19))))</f>
        <v>#NUM!</v>
      </c>
      <c r="L167" s="11" t="e">
        <f t="array" ref="L167">IF(COUNTA($M$2:$M$145)&lt;ROW(M19),"",INDEX($L$1:$L$145,SMALL(IF($M$2:$M$145&lt;&gt;"",ROW($M$2:$M$145)),ROW(M19))))</f>
        <v>#NUM!</v>
      </c>
      <c r="M167" s="11" t="e">
        <f t="array" ref="M167">IF(COUNTA($M$2:$M$145)&lt;ROW(M19),"",INDEX($M$1:$M$145,SMALL(IF($M$2:$M$145&lt;&gt;"",ROW($M$2:$M$145)),ROW(M19))))</f>
        <v>#NUM!</v>
      </c>
      <c r="R167" s="11" t="e">
        <f t="array" ref="R167">IF(COUNTA($M$2:$M$145)&lt;ROW(M19),"",INDEX($R$1:$R$145,SMALL(IF($M$2:$M$145&lt;&gt;"",ROW($M$2:$M$145)),ROW(M19))))</f>
        <v>#NUM!</v>
      </c>
      <c r="S167" s="11" t="e">
        <f t="array" ref="S167">IF(COUNTA($M$2:$M$145)&lt;ROW(N19),"",INDEX($S$1:$S$145,SMALL(IF($M$2:$M$145&lt;&gt;"",ROW($M$2:$M$145)),ROW(N19))))</f>
        <v>#NUM!</v>
      </c>
      <c r="T167" s="11" t="e">
        <f t="array" ref="T167">IF(COUNTA($M$2:$M$145)&lt;ROW(O19),"",INDEX($T$1:$T$145,SMALL(IF($M$2:$M$145&lt;&gt;"",ROW($M$2:$M$145)),ROW(O19))))</f>
        <v>#NUM!</v>
      </c>
      <c r="U167" s="11" t="e">
        <f t="array" ref="U167">IF(COUNTA($M$2:$M$145)&lt;ROW(M19),"",INDEX($U$1:$U$145,SMALL(IF($M$2:$M$145&lt;&gt;"",ROW($M$2:$M$145)),ROW(M19))))</f>
        <v>#NUM!</v>
      </c>
      <c r="V167" s="11" t="e">
        <f t="array" ref="V167">IF(COUNTA($M$2:$M$145)&lt;ROW(M19),"",INDEX($V$1:$V$145,SMALL(IF($M$2:$M$145&lt;&gt;"",ROW($M$2:$M$145)),ROW(M19))))</f>
        <v>#NUM!</v>
      </c>
      <c r="W167" s="11" t="e">
        <f t="array" ref="W167">IF(COUNTA($M$2:$M$145)&lt;ROW(M19),"",INDEX($W$1:$W$145,SMALL(IF($M$2:$M$145&lt;&gt;"",ROW($M$2:$M$145)),ROW(M19))))</f>
        <v>#NUM!</v>
      </c>
      <c r="X167" s="11" t="e">
        <f t="array" ref="X167">IF(COUNTA($M$2:$M$145)&lt;ROW(M19),"",INDEX($X$1:$X$145,SMALL(IF($M$2:$M$145&lt;&gt;"",ROW($M$2:$M$145)),ROW(M19))))</f>
        <v>#NUM!</v>
      </c>
      <c r="Y167" s="11" t="e">
        <f t="array" ref="Y167">IF(COUNTA($M$2:$M$145)&lt;ROW(M19),"",INDEX($Y$1:$Y$145,SMALL(IF($M$2:$M$145&lt;&gt;"",ROW($M$2:$M$145)),ROW(M19))))</f>
        <v>#NUM!</v>
      </c>
      <c r="Z167" s="11" t="e">
        <f t="array" ref="Z167">IF(COUNTA($M$2:$M$145)&lt;ROW(M19),"",INDEX($Z$1:$Z$145,SMALL(IF($M$2:$M$145&lt;&gt;"",ROW($M$2:$M$145)),ROW(M19))))</f>
        <v>#NUM!</v>
      </c>
      <c r="AA167" s="11" t="e">
        <f t="array" ref="AA167">IF(COUNTA($M$2:$M$145)&lt;ROW(M19),"",INDEX($AA$1:$AA$145,SMALL(IF($M$2:$M$145&lt;&gt;"",ROW($M$2:$M$145)),ROW(M19))))</f>
        <v>#NUM!</v>
      </c>
      <c r="AB167" s="11" t="e">
        <f t="array" ref="AB167">IF(COUNTA($M$2:$M$145)&lt;ROW(M19),"",INDEX($AB$1:$AB$145,SMALL(IF($M$2:$M$145&lt;&gt;"",ROW($M$2:$M$145)),ROW(M19))))</f>
        <v>#NUM!</v>
      </c>
      <c r="AC167" s="11" t="e">
        <f t="array" ref="AC167">IF(COUNTA($M$2:$M$145)&lt;ROW(M19),"",INDEX($AC$1:$AC$145,SMALL(IF($M$2:$M$145&lt;&gt;"",ROW($M$2:$M$145)),ROW(M19))))</f>
        <v>#NUM!</v>
      </c>
      <c r="AD167" s="11" t="e">
        <f t="array" ref="AD167">IF(COUNTA($M$2:$M$145)&lt;ROW(M19),"",INDEX($AD$1:$AD$145,SMALL(IF($M$2:$M$145&lt;&gt;"",ROW($M$2:$M$145)),ROW(M19))))</f>
        <v>#NUM!</v>
      </c>
      <c r="AE167" s="11" t="e">
        <f t="array" ref="AE167">IF(COUNTA($M$2:$M$145)&lt;ROW(M19),"",INDEX($AE$1:$AE$145,SMALL(IF($M$2:$M$145&lt;&gt;"",ROW($M$2:$M$145)),ROW(M19))))</f>
        <v>#NUM!</v>
      </c>
      <c r="AF167" s="11" t="e">
        <f t="array" ref="AF167">IF(COUNTA($M$2:$M$145)&lt;ROW(M19),"",INDEX($AF$1:$AF$145,SMALL(IF($M$2:$M$145&lt;&gt;"",ROW($M$2:$M$145)),ROW(M19))))</f>
        <v>#NUM!</v>
      </c>
      <c r="AS167" s="11" t="e">
        <f t="array" ref="AS167">IF(COUNTA($M$2:$M$144)&lt;ROW(M19),"",INDEX($AS$1:$AS$144,SMALL(IF($M$2:$M$144&lt;&gt;"",ROW($M$2:$M$144)),ROW(M19))))</f>
        <v>#NUM!</v>
      </c>
      <c r="AT167" s="11" t="e">
        <f t="array" ref="AT167">IF(COUNTA($M$2:$M$144)&lt;ROW(N19),"",INDEX($AT$1:$AT$144,SMALL(IF($M$2:$M$144&lt;&gt;"",ROW($M$2:$M$144)),ROW(N19))))</f>
        <v>#NUM!</v>
      </c>
      <c r="AU167" s="11" t="e">
        <f t="array" ref="AU167">IF(COUNTA($M$2:$M$144)&lt;ROW(O19),"",INDEX($AU$1:$AU$144,SMALL(IF($M$2:$M$144&lt;&gt;"",ROW($M$2:$M$144)),ROW(O19))))</f>
        <v>#NUM!</v>
      </c>
      <c r="BB167" s="88"/>
      <c r="BC167" s="88"/>
      <c r="BD167" s="88"/>
      <c r="BE167" s="88"/>
      <c r="BF167" s="88"/>
      <c r="BG167" s="88"/>
      <c r="BH167" s="88"/>
      <c r="BI167" s="88"/>
      <c r="BJ167" s="88"/>
      <c r="BK167" s="88"/>
      <c r="BL167" s="88"/>
      <c r="BM167" s="88"/>
    </row>
    <row r="168" spans="11:65" ht="12.75" customHeight="1" x14ac:dyDescent="0.15">
      <c r="K168" s="11" t="e">
        <f t="array" ref="K168">IF(COUNTA($M$2:$M$145)&lt;ROW(M20),"",INDEX($K$1:$K$145,SMALL(IF($M$2:$M$145&lt;&gt;"",ROW($M$2:$M$145)),ROW(M20))))</f>
        <v>#NUM!</v>
      </c>
      <c r="L168" s="11" t="e">
        <f t="array" ref="L168">IF(COUNTA($M$2:$M$145)&lt;ROW(M20),"",INDEX($L$1:$L$145,SMALL(IF($M$2:$M$145&lt;&gt;"",ROW($M$2:$M$145)),ROW(M20))))</f>
        <v>#NUM!</v>
      </c>
      <c r="M168" s="11" t="e">
        <f t="array" ref="M168">IF(COUNTA($M$2:$M$145)&lt;ROW(M20),"",INDEX($M$1:$M$145,SMALL(IF($M$2:$M$145&lt;&gt;"",ROW($M$2:$M$145)),ROW(M20))))</f>
        <v>#NUM!</v>
      </c>
      <c r="R168" s="11" t="e">
        <f t="array" ref="R168">IF(COUNTA($M$2:$M$145)&lt;ROW(M20),"",INDEX($R$1:$R$145,SMALL(IF($M$2:$M$145&lt;&gt;"",ROW($M$2:$M$145)),ROW(M20))))</f>
        <v>#NUM!</v>
      </c>
      <c r="S168" s="11" t="e">
        <f t="array" ref="S168">IF(COUNTA($M$2:$M$145)&lt;ROW(N20),"",INDEX($S$1:$S$145,SMALL(IF($M$2:$M$145&lt;&gt;"",ROW($M$2:$M$145)),ROW(N20))))</f>
        <v>#NUM!</v>
      </c>
      <c r="T168" s="11" t="e">
        <f t="array" ref="T168">IF(COUNTA($M$2:$M$145)&lt;ROW(O20),"",INDEX($T$1:$T$145,SMALL(IF($M$2:$M$145&lt;&gt;"",ROW($M$2:$M$145)),ROW(O20))))</f>
        <v>#NUM!</v>
      </c>
      <c r="U168" s="11" t="e">
        <f t="array" ref="U168">IF(COUNTA($M$2:$M$145)&lt;ROW(M20),"",INDEX($U$1:$U$145,SMALL(IF($M$2:$M$145&lt;&gt;"",ROW($M$2:$M$145)),ROW(M20))))</f>
        <v>#NUM!</v>
      </c>
      <c r="V168" s="11" t="e">
        <f t="array" ref="V168">IF(COUNTA($M$2:$M$145)&lt;ROW(M20),"",INDEX($V$1:$V$145,SMALL(IF($M$2:$M$145&lt;&gt;"",ROW($M$2:$M$145)),ROW(M20))))</f>
        <v>#NUM!</v>
      </c>
      <c r="W168" s="11" t="e">
        <f t="array" ref="W168">IF(COUNTA($M$2:$M$145)&lt;ROW(M20),"",INDEX($W$1:$W$145,SMALL(IF($M$2:$M$145&lt;&gt;"",ROW($M$2:$M$145)),ROW(M20))))</f>
        <v>#NUM!</v>
      </c>
      <c r="X168" s="11" t="e">
        <f t="array" ref="X168">IF(COUNTA($M$2:$M$145)&lt;ROW(M20),"",INDEX($X$1:$X$145,SMALL(IF($M$2:$M$145&lt;&gt;"",ROW($M$2:$M$145)),ROW(M20))))</f>
        <v>#NUM!</v>
      </c>
      <c r="Y168" s="11" t="e">
        <f t="array" ref="Y168">IF(COUNTA($M$2:$M$145)&lt;ROW(M20),"",INDEX($Y$1:$Y$145,SMALL(IF($M$2:$M$145&lt;&gt;"",ROW($M$2:$M$145)),ROW(M20))))</f>
        <v>#NUM!</v>
      </c>
      <c r="Z168" s="11" t="e">
        <f t="array" ref="Z168">IF(COUNTA($M$2:$M$145)&lt;ROW(M20),"",INDEX($Z$1:$Z$145,SMALL(IF($M$2:$M$145&lt;&gt;"",ROW($M$2:$M$145)),ROW(M20))))</f>
        <v>#NUM!</v>
      </c>
      <c r="AA168" s="11" t="e">
        <f t="array" ref="AA168">IF(COUNTA($M$2:$M$145)&lt;ROW(M20),"",INDEX($AA$1:$AA$145,SMALL(IF($M$2:$M$145&lt;&gt;"",ROW($M$2:$M$145)),ROW(M20))))</f>
        <v>#NUM!</v>
      </c>
      <c r="AB168" s="11" t="e">
        <f t="array" ref="AB168">IF(COUNTA($M$2:$M$145)&lt;ROW(M20),"",INDEX($AB$1:$AB$145,SMALL(IF($M$2:$M$145&lt;&gt;"",ROW($M$2:$M$145)),ROW(M20))))</f>
        <v>#NUM!</v>
      </c>
      <c r="AC168" s="11" t="e">
        <f t="array" ref="AC168">IF(COUNTA($M$2:$M$145)&lt;ROW(M20),"",INDEX($AC$1:$AC$145,SMALL(IF($M$2:$M$145&lt;&gt;"",ROW($M$2:$M$145)),ROW(M20))))</f>
        <v>#NUM!</v>
      </c>
      <c r="AD168" s="11" t="e">
        <f t="array" ref="AD168">IF(COUNTA($M$2:$M$145)&lt;ROW(M20),"",INDEX($AD$1:$AD$145,SMALL(IF($M$2:$M$145&lt;&gt;"",ROW($M$2:$M$145)),ROW(M20))))</f>
        <v>#NUM!</v>
      </c>
      <c r="AE168" s="11" t="e">
        <f t="array" ref="AE168">IF(COUNTA($M$2:$M$145)&lt;ROW(M20),"",INDEX($AE$1:$AE$145,SMALL(IF($M$2:$M$145&lt;&gt;"",ROW($M$2:$M$145)),ROW(M20))))</f>
        <v>#NUM!</v>
      </c>
      <c r="AF168" s="11" t="e">
        <f t="array" ref="AF168">IF(COUNTA($M$2:$M$145)&lt;ROW(M20),"",INDEX($AF$1:$AF$145,SMALL(IF($M$2:$M$145&lt;&gt;"",ROW($M$2:$M$145)),ROW(M20))))</f>
        <v>#NUM!</v>
      </c>
      <c r="AS168" s="11" t="e">
        <f t="array" ref="AS168">IF(COUNTA($M$2:$M$144)&lt;ROW(M20),"",INDEX($AS$1:$AS$144,SMALL(IF($M$2:$M$144&lt;&gt;"",ROW($M$2:$M$144)),ROW(M20))))</f>
        <v>#NUM!</v>
      </c>
      <c r="AT168" s="11" t="e">
        <f t="array" ref="AT168">IF(COUNTA($M$2:$M$144)&lt;ROW(N20),"",INDEX($AT$1:$AT$144,SMALL(IF($M$2:$M$144&lt;&gt;"",ROW($M$2:$M$144)),ROW(N20))))</f>
        <v>#NUM!</v>
      </c>
      <c r="AU168" s="11" t="e">
        <f t="array" ref="AU168">IF(COUNTA($M$2:$M$144)&lt;ROW(O20),"",INDEX($AU$1:$AU$144,SMALL(IF($M$2:$M$144&lt;&gt;"",ROW($M$2:$M$144)),ROW(O20))))</f>
        <v>#NUM!</v>
      </c>
      <c r="BB168" s="88"/>
      <c r="BC168" s="88"/>
      <c r="BD168" s="88"/>
      <c r="BE168" s="88"/>
      <c r="BF168" s="88"/>
      <c r="BG168" s="88"/>
      <c r="BH168" s="88"/>
      <c r="BI168" s="88"/>
      <c r="BJ168" s="88"/>
      <c r="BK168" s="88"/>
      <c r="BL168" s="88"/>
      <c r="BM168" s="88"/>
    </row>
    <row r="169" spans="11:65" ht="12.75" customHeight="1" x14ac:dyDescent="0.15">
      <c r="K169" s="11" t="e">
        <f t="array" ref="K169">IF(COUNTA($M$2:$M$145)&lt;ROW(M21),"",INDEX($K$1:$K$145,SMALL(IF($M$2:$M$145&lt;&gt;"",ROW($M$2:$M$145)),ROW(M21))))</f>
        <v>#NUM!</v>
      </c>
      <c r="L169" s="11" t="e">
        <f t="array" ref="L169">IF(COUNTA($M$2:$M$145)&lt;ROW(M21),"",INDEX($L$1:$L$145,SMALL(IF($M$2:$M$145&lt;&gt;"",ROW($M$2:$M$145)),ROW(M21))))</f>
        <v>#NUM!</v>
      </c>
      <c r="M169" s="11" t="e">
        <f t="array" ref="M169">IF(COUNTA($M$2:$M$145)&lt;ROW(M21),"",INDEX($M$1:$M$145,SMALL(IF($M$2:$M$145&lt;&gt;"",ROW($M$2:$M$145)),ROW(M21))))</f>
        <v>#NUM!</v>
      </c>
      <c r="R169" s="11" t="e">
        <f t="array" ref="R169">IF(COUNTA($M$2:$M$145)&lt;ROW(M21),"",INDEX($R$1:$R$145,SMALL(IF($M$2:$M$145&lt;&gt;"",ROW($M$2:$M$145)),ROW(M21))))</f>
        <v>#NUM!</v>
      </c>
      <c r="S169" s="11" t="e">
        <f t="array" ref="S169">IF(COUNTA($M$2:$M$145)&lt;ROW(N21),"",INDEX($S$1:$S$145,SMALL(IF($M$2:$M$145&lt;&gt;"",ROW($M$2:$M$145)),ROW(N21))))</f>
        <v>#NUM!</v>
      </c>
      <c r="T169" s="11" t="e">
        <f t="array" ref="T169">IF(COUNTA($M$2:$M$145)&lt;ROW(O21),"",INDEX($T$1:$T$145,SMALL(IF($M$2:$M$145&lt;&gt;"",ROW($M$2:$M$145)),ROW(O21))))</f>
        <v>#NUM!</v>
      </c>
      <c r="U169" s="11" t="e">
        <f t="array" ref="U169">IF(COUNTA($M$2:$M$145)&lt;ROW(M21),"",INDEX($U$1:$U$145,SMALL(IF($M$2:$M$145&lt;&gt;"",ROW($M$2:$M$145)),ROW(M21))))</f>
        <v>#NUM!</v>
      </c>
      <c r="V169" s="11" t="e">
        <f t="array" ref="V169">IF(COUNTA($M$2:$M$145)&lt;ROW(M21),"",INDEX($V$1:$V$145,SMALL(IF($M$2:$M$145&lt;&gt;"",ROW($M$2:$M$145)),ROW(M21))))</f>
        <v>#NUM!</v>
      </c>
      <c r="W169" s="11" t="e">
        <f t="array" ref="W169">IF(COUNTA($M$2:$M$145)&lt;ROW(M21),"",INDEX($W$1:$W$145,SMALL(IF($M$2:$M$145&lt;&gt;"",ROW($M$2:$M$145)),ROW(M21))))</f>
        <v>#NUM!</v>
      </c>
      <c r="X169" s="11" t="e">
        <f t="array" ref="X169">IF(COUNTA($M$2:$M$145)&lt;ROW(M21),"",INDEX($X$1:$X$145,SMALL(IF($M$2:$M$145&lt;&gt;"",ROW($M$2:$M$145)),ROW(M21))))</f>
        <v>#NUM!</v>
      </c>
      <c r="Y169" s="11" t="e">
        <f t="array" ref="Y169">IF(COUNTA($M$2:$M$145)&lt;ROW(M21),"",INDEX($Y$1:$Y$145,SMALL(IF($M$2:$M$145&lt;&gt;"",ROW($M$2:$M$145)),ROW(M21))))</f>
        <v>#NUM!</v>
      </c>
      <c r="Z169" s="11" t="e">
        <f t="array" ref="Z169">IF(COUNTA($M$2:$M$145)&lt;ROW(M21),"",INDEX($Z$1:$Z$145,SMALL(IF($M$2:$M$145&lt;&gt;"",ROW($M$2:$M$145)),ROW(M21))))</f>
        <v>#NUM!</v>
      </c>
      <c r="AA169" s="11" t="e">
        <f t="array" ref="AA169">IF(COUNTA($M$2:$M$145)&lt;ROW(M21),"",INDEX($AA$1:$AA$145,SMALL(IF($M$2:$M$145&lt;&gt;"",ROW($M$2:$M$145)),ROW(M21))))</f>
        <v>#NUM!</v>
      </c>
      <c r="AB169" s="11" t="e">
        <f t="array" ref="AB169">IF(COUNTA($M$2:$M$145)&lt;ROW(M21),"",INDEX($AB$1:$AB$145,SMALL(IF($M$2:$M$145&lt;&gt;"",ROW($M$2:$M$145)),ROW(M21))))</f>
        <v>#NUM!</v>
      </c>
      <c r="AC169" s="11" t="e">
        <f t="array" ref="AC169">IF(COUNTA($M$2:$M$145)&lt;ROW(M21),"",INDEX($AC$1:$AC$145,SMALL(IF($M$2:$M$145&lt;&gt;"",ROW($M$2:$M$145)),ROW(M21))))</f>
        <v>#NUM!</v>
      </c>
      <c r="AD169" s="11" t="e">
        <f t="array" ref="AD169">IF(COUNTA($M$2:$M$145)&lt;ROW(M21),"",INDEX($AD$1:$AD$145,SMALL(IF($M$2:$M$145&lt;&gt;"",ROW($M$2:$M$145)),ROW(M21))))</f>
        <v>#NUM!</v>
      </c>
      <c r="AE169" s="11" t="e">
        <f t="array" ref="AE169">IF(COUNTA($M$2:$M$145)&lt;ROW(M21),"",INDEX($AE$1:$AE$145,SMALL(IF($M$2:$M$145&lt;&gt;"",ROW($M$2:$M$145)),ROW(M21))))</f>
        <v>#NUM!</v>
      </c>
      <c r="AF169" s="11" t="e">
        <f t="array" ref="AF169">IF(COUNTA($M$2:$M$145)&lt;ROW(M21),"",INDEX($AF$1:$AF$145,SMALL(IF($M$2:$M$145&lt;&gt;"",ROW($M$2:$M$145)),ROW(M21))))</f>
        <v>#NUM!</v>
      </c>
      <c r="AS169" s="11" t="e">
        <f t="array" ref="AS169">IF(COUNTA($M$2:$M$144)&lt;ROW(M21),"",INDEX($AS$1:$AS$144,SMALL(IF($M$2:$M$144&lt;&gt;"",ROW($M$2:$M$144)),ROW(M21))))</f>
        <v>#NUM!</v>
      </c>
      <c r="AT169" s="11" t="e">
        <f t="array" ref="AT169">IF(COUNTA($M$2:$M$144)&lt;ROW(N21),"",INDEX($AT$1:$AT$144,SMALL(IF($M$2:$M$144&lt;&gt;"",ROW($M$2:$M$144)),ROW(N21))))</f>
        <v>#NUM!</v>
      </c>
      <c r="AU169" s="11" t="e">
        <f t="array" ref="AU169">IF(COUNTA($M$2:$M$144)&lt;ROW(O21),"",INDEX($AU$1:$AU$144,SMALL(IF($M$2:$M$144&lt;&gt;"",ROW($M$2:$M$144)),ROW(O21))))</f>
        <v>#NUM!</v>
      </c>
      <c r="BB169" s="88"/>
      <c r="BC169" s="88"/>
      <c r="BD169" s="88"/>
      <c r="BE169" s="88"/>
      <c r="BF169" s="88"/>
      <c r="BG169" s="88"/>
      <c r="BH169" s="88"/>
      <c r="BI169" s="88"/>
      <c r="BJ169" s="88"/>
      <c r="BK169" s="88"/>
      <c r="BL169" s="88"/>
      <c r="BM169" s="88"/>
    </row>
    <row r="170" spans="11:65" ht="12.75" customHeight="1" x14ac:dyDescent="0.15">
      <c r="K170" s="11" t="e">
        <f t="array" ref="K170">IF(COUNTA($M$2:$M$145)&lt;ROW(M22),"",INDEX($K$1:$K$145,SMALL(IF($M$2:$M$145&lt;&gt;"",ROW($M$2:$M$145)),ROW(M22))))</f>
        <v>#NUM!</v>
      </c>
      <c r="L170" s="11" t="e">
        <f t="array" ref="L170">IF(COUNTA($M$2:$M$145)&lt;ROW(M22),"",INDEX($L$1:$L$145,SMALL(IF($M$2:$M$145&lt;&gt;"",ROW($M$2:$M$145)),ROW(M22))))</f>
        <v>#NUM!</v>
      </c>
      <c r="M170" s="11" t="e">
        <f t="array" ref="M170">IF(COUNTA($M$2:$M$145)&lt;ROW(M22),"",INDEX($M$1:$M$145,SMALL(IF($M$2:$M$145&lt;&gt;"",ROW($M$2:$M$145)),ROW(M22))))</f>
        <v>#NUM!</v>
      </c>
      <c r="R170" s="11" t="e">
        <f t="array" ref="R170">IF(COUNTA($M$2:$M$145)&lt;ROW(M22),"",INDEX($R$1:$R$145,SMALL(IF($M$2:$M$145&lt;&gt;"",ROW($M$2:$M$145)),ROW(M22))))</f>
        <v>#NUM!</v>
      </c>
      <c r="S170" s="11" t="e">
        <f t="array" ref="S170">IF(COUNTA($M$2:$M$145)&lt;ROW(N22),"",INDEX($S$1:$S$145,SMALL(IF($M$2:$M$145&lt;&gt;"",ROW($M$2:$M$145)),ROW(N22))))</f>
        <v>#NUM!</v>
      </c>
      <c r="T170" s="11" t="e">
        <f t="array" ref="T170">IF(COUNTA($M$2:$M$145)&lt;ROW(O22),"",INDEX($T$1:$T$145,SMALL(IF($M$2:$M$145&lt;&gt;"",ROW($M$2:$M$145)),ROW(O22))))</f>
        <v>#NUM!</v>
      </c>
      <c r="U170" s="11" t="e">
        <f t="array" ref="U170">IF(COUNTA($M$2:$M$145)&lt;ROW(M22),"",INDEX($U$1:$U$145,SMALL(IF($M$2:$M$145&lt;&gt;"",ROW($M$2:$M$145)),ROW(M22))))</f>
        <v>#NUM!</v>
      </c>
      <c r="V170" s="11" t="e">
        <f t="array" ref="V170">IF(COUNTA($M$2:$M$145)&lt;ROW(M22),"",INDEX($V$1:$V$145,SMALL(IF($M$2:$M$145&lt;&gt;"",ROW($M$2:$M$145)),ROW(M22))))</f>
        <v>#NUM!</v>
      </c>
      <c r="W170" s="11" t="e">
        <f t="array" ref="W170">IF(COUNTA($M$2:$M$145)&lt;ROW(M22),"",INDEX($W$1:$W$145,SMALL(IF($M$2:$M$145&lt;&gt;"",ROW($M$2:$M$145)),ROW(M22))))</f>
        <v>#NUM!</v>
      </c>
      <c r="X170" s="11" t="e">
        <f t="array" ref="X170">IF(COUNTA($M$2:$M$145)&lt;ROW(M22),"",INDEX($X$1:$X$145,SMALL(IF($M$2:$M$145&lt;&gt;"",ROW($M$2:$M$145)),ROW(M22))))</f>
        <v>#NUM!</v>
      </c>
      <c r="Y170" s="11" t="e">
        <f t="array" ref="Y170">IF(COUNTA($M$2:$M$145)&lt;ROW(M22),"",INDEX($Y$1:$Y$145,SMALL(IF($M$2:$M$145&lt;&gt;"",ROW($M$2:$M$145)),ROW(M22))))</f>
        <v>#NUM!</v>
      </c>
      <c r="Z170" s="11" t="e">
        <f t="array" ref="Z170">IF(COUNTA($M$2:$M$145)&lt;ROW(M22),"",INDEX($Z$1:$Z$145,SMALL(IF($M$2:$M$145&lt;&gt;"",ROW($M$2:$M$145)),ROW(M22))))</f>
        <v>#NUM!</v>
      </c>
      <c r="AA170" s="11" t="e">
        <f t="array" ref="AA170">IF(COUNTA($M$2:$M$145)&lt;ROW(M22),"",INDEX($AA$1:$AA$145,SMALL(IF($M$2:$M$145&lt;&gt;"",ROW($M$2:$M$145)),ROW(M22))))</f>
        <v>#NUM!</v>
      </c>
      <c r="AB170" s="11" t="e">
        <f t="array" ref="AB170">IF(COUNTA($M$2:$M$145)&lt;ROW(M22),"",INDEX($AB$1:$AB$145,SMALL(IF($M$2:$M$145&lt;&gt;"",ROW($M$2:$M$145)),ROW(M22))))</f>
        <v>#NUM!</v>
      </c>
      <c r="AC170" s="11" t="e">
        <f t="array" ref="AC170">IF(COUNTA($M$2:$M$145)&lt;ROW(M22),"",INDEX($AC$1:$AC$145,SMALL(IF($M$2:$M$145&lt;&gt;"",ROW($M$2:$M$145)),ROW(M22))))</f>
        <v>#NUM!</v>
      </c>
      <c r="AD170" s="11" t="e">
        <f t="array" ref="AD170">IF(COUNTA($M$2:$M$145)&lt;ROW(M22),"",INDEX($AD$1:$AD$145,SMALL(IF($M$2:$M$145&lt;&gt;"",ROW($M$2:$M$145)),ROW(M22))))</f>
        <v>#NUM!</v>
      </c>
      <c r="AE170" s="11" t="e">
        <f t="array" ref="AE170">IF(COUNTA($M$2:$M$145)&lt;ROW(M22),"",INDEX($AE$1:$AE$145,SMALL(IF($M$2:$M$145&lt;&gt;"",ROW($M$2:$M$145)),ROW(M22))))</f>
        <v>#NUM!</v>
      </c>
      <c r="AF170" s="11" t="e">
        <f t="array" ref="AF170">IF(COUNTA($M$2:$M$145)&lt;ROW(M22),"",INDEX($AF$1:$AF$145,SMALL(IF($M$2:$M$145&lt;&gt;"",ROW($M$2:$M$145)),ROW(M22))))</f>
        <v>#NUM!</v>
      </c>
      <c r="AS170" s="11" t="e">
        <f t="array" ref="AS170">IF(COUNTA($M$2:$M$144)&lt;ROW(M22),"",INDEX($AS$1:$AS$144,SMALL(IF($M$2:$M$144&lt;&gt;"",ROW($M$2:$M$144)),ROW(M22))))</f>
        <v>#NUM!</v>
      </c>
      <c r="AT170" s="11" t="e">
        <f t="array" ref="AT170">IF(COUNTA($M$2:$M$144)&lt;ROW(N22),"",INDEX($AT$1:$AT$144,SMALL(IF($M$2:$M$144&lt;&gt;"",ROW($M$2:$M$144)),ROW(N22))))</f>
        <v>#NUM!</v>
      </c>
      <c r="AU170" s="11" t="e">
        <f t="array" ref="AU170">IF(COUNTA($M$2:$M$144)&lt;ROW(O22),"",INDEX($AU$1:$AU$144,SMALL(IF($M$2:$M$144&lt;&gt;"",ROW($M$2:$M$144)),ROW(O22))))</f>
        <v>#NUM!</v>
      </c>
      <c r="BB170" s="88"/>
      <c r="BC170" s="88"/>
      <c r="BD170" s="88"/>
      <c r="BE170" s="88"/>
      <c r="BF170" s="88"/>
      <c r="BG170" s="88"/>
      <c r="BH170" s="88"/>
      <c r="BI170" s="88"/>
      <c r="BJ170" s="88"/>
      <c r="BK170" s="88"/>
      <c r="BL170" s="88"/>
      <c r="BM170" s="88"/>
    </row>
    <row r="171" spans="11:65" ht="12.75" customHeight="1" x14ac:dyDescent="0.15">
      <c r="K171" s="11" t="e">
        <f t="array" ref="K171">IF(COUNTA($M$2:$M$145)&lt;ROW(M23),"",INDEX($K$1:$K$145,SMALL(IF($M$2:$M$145&lt;&gt;"",ROW($M$2:$M$145)),ROW(M23))))</f>
        <v>#NUM!</v>
      </c>
      <c r="L171" s="11" t="e">
        <f t="array" ref="L171">IF(COUNTA($M$2:$M$145)&lt;ROW(M23),"",INDEX($L$1:$L$145,SMALL(IF($M$2:$M$145&lt;&gt;"",ROW($M$2:$M$145)),ROW(M23))))</f>
        <v>#NUM!</v>
      </c>
      <c r="M171" s="11" t="e">
        <f t="array" ref="M171">IF(COUNTA($M$2:$M$145)&lt;ROW(M23),"",INDEX($M$1:$M$145,SMALL(IF($M$2:$M$145&lt;&gt;"",ROW($M$2:$M$145)),ROW(M23))))</f>
        <v>#NUM!</v>
      </c>
      <c r="R171" s="11" t="e">
        <f t="array" ref="R171">IF(COUNTA($M$2:$M$145)&lt;ROW(M23),"",INDEX($R$1:$R$145,SMALL(IF($M$2:$M$145&lt;&gt;"",ROW($M$2:$M$145)),ROW(M23))))</f>
        <v>#NUM!</v>
      </c>
      <c r="S171" s="11" t="e">
        <f t="array" ref="S171">IF(COUNTA($M$2:$M$145)&lt;ROW(N23),"",INDEX($S$1:$S$145,SMALL(IF($M$2:$M$145&lt;&gt;"",ROW($M$2:$M$145)),ROW(N23))))</f>
        <v>#NUM!</v>
      </c>
      <c r="T171" s="11" t="e">
        <f t="array" ref="T171">IF(COUNTA($M$2:$M$145)&lt;ROW(O23),"",INDEX($T$1:$T$145,SMALL(IF($M$2:$M$145&lt;&gt;"",ROW($M$2:$M$145)),ROW(O23))))</f>
        <v>#NUM!</v>
      </c>
      <c r="U171" s="11" t="e">
        <f t="array" ref="U171">IF(COUNTA($M$2:$M$145)&lt;ROW(M23),"",INDEX($U$1:$U$145,SMALL(IF($M$2:$M$145&lt;&gt;"",ROW($M$2:$M$145)),ROW(M23))))</f>
        <v>#NUM!</v>
      </c>
      <c r="V171" s="11" t="e">
        <f t="array" ref="V171">IF(COUNTA($M$2:$M$145)&lt;ROW(M23),"",INDEX($V$1:$V$145,SMALL(IF($M$2:$M$145&lt;&gt;"",ROW($M$2:$M$145)),ROW(M23))))</f>
        <v>#NUM!</v>
      </c>
      <c r="W171" s="11" t="e">
        <f t="array" ref="W171">IF(COUNTA($M$2:$M$145)&lt;ROW(M23),"",INDEX($W$1:$W$145,SMALL(IF($M$2:$M$145&lt;&gt;"",ROW($M$2:$M$145)),ROW(M23))))</f>
        <v>#NUM!</v>
      </c>
      <c r="X171" s="11" t="e">
        <f t="array" ref="X171">IF(COUNTA($M$2:$M$145)&lt;ROW(M23),"",INDEX($X$1:$X$145,SMALL(IF($M$2:$M$145&lt;&gt;"",ROW($M$2:$M$145)),ROW(M23))))</f>
        <v>#NUM!</v>
      </c>
      <c r="Y171" s="11" t="e">
        <f t="array" ref="Y171">IF(COUNTA($M$2:$M$145)&lt;ROW(M23),"",INDEX($Y$1:$Y$145,SMALL(IF($M$2:$M$145&lt;&gt;"",ROW($M$2:$M$145)),ROW(M23))))</f>
        <v>#NUM!</v>
      </c>
      <c r="Z171" s="11" t="e">
        <f t="array" ref="Z171">IF(COUNTA($M$2:$M$145)&lt;ROW(M23),"",INDEX($Z$1:$Z$145,SMALL(IF($M$2:$M$145&lt;&gt;"",ROW($M$2:$M$145)),ROW(M23))))</f>
        <v>#NUM!</v>
      </c>
      <c r="AA171" s="11" t="e">
        <f t="array" ref="AA171">IF(COUNTA($M$2:$M$145)&lt;ROW(M23),"",INDEX($AA$1:$AA$145,SMALL(IF($M$2:$M$145&lt;&gt;"",ROW($M$2:$M$145)),ROW(M23))))</f>
        <v>#NUM!</v>
      </c>
      <c r="AB171" s="11" t="e">
        <f t="array" ref="AB171">IF(COUNTA($M$2:$M$145)&lt;ROW(M23),"",INDEX($AB$1:$AB$145,SMALL(IF($M$2:$M$145&lt;&gt;"",ROW($M$2:$M$145)),ROW(M23))))</f>
        <v>#NUM!</v>
      </c>
      <c r="AC171" s="11" t="e">
        <f t="array" ref="AC171">IF(COUNTA($M$2:$M$145)&lt;ROW(M23),"",INDEX($AC$1:$AC$145,SMALL(IF($M$2:$M$145&lt;&gt;"",ROW($M$2:$M$145)),ROW(M23))))</f>
        <v>#NUM!</v>
      </c>
      <c r="AD171" s="11" t="e">
        <f t="array" ref="AD171">IF(COUNTA($M$2:$M$145)&lt;ROW(M23),"",INDEX($AD$1:$AD$145,SMALL(IF($M$2:$M$145&lt;&gt;"",ROW($M$2:$M$145)),ROW(M23))))</f>
        <v>#NUM!</v>
      </c>
      <c r="AE171" s="11" t="e">
        <f t="array" ref="AE171">IF(COUNTA($M$2:$M$145)&lt;ROW(M23),"",INDEX($AE$1:$AE$145,SMALL(IF($M$2:$M$145&lt;&gt;"",ROW($M$2:$M$145)),ROW(M23))))</f>
        <v>#NUM!</v>
      </c>
      <c r="AF171" s="11" t="e">
        <f t="array" ref="AF171">IF(COUNTA($M$2:$M$145)&lt;ROW(M23),"",INDEX($AF$1:$AF$145,SMALL(IF($M$2:$M$145&lt;&gt;"",ROW($M$2:$M$145)),ROW(M23))))</f>
        <v>#NUM!</v>
      </c>
      <c r="AS171" s="11" t="e">
        <f t="array" ref="AS171">IF(COUNTA($M$2:$M$144)&lt;ROW(M23),"",INDEX($AS$1:$AS$144,SMALL(IF($M$2:$M$144&lt;&gt;"",ROW($M$2:$M$144)),ROW(M23))))</f>
        <v>#NUM!</v>
      </c>
      <c r="AT171" s="11" t="e">
        <f t="array" ref="AT171">IF(COUNTA($M$2:$M$144)&lt;ROW(N23),"",INDEX($AT$1:$AT$144,SMALL(IF($M$2:$M$144&lt;&gt;"",ROW($M$2:$M$144)),ROW(N23))))</f>
        <v>#NUM!</v>
      </c>
      <c r="AU171" s="11" t="e">
        <f t="array" ref="AU171">IF(COUNTA($M$2:$M$144)&lt;ROW(O23),"",INDEX($AU$1:$AU$144,SMALL(IF($M$2:$M$144&lt;&gt;"",ROW($M$2:$M$144)),ROW(O23))))</f>
        <v>#NUM!</v>
      </c>
      <c r="BB171" s="88"/>
      <c r="BC171" s="88"/>
      <c r="BD171" s="88"/>
      <c r="BE171" s="88"/>
      <c r="BF171" s="88"/>
      <c r="BG171" s="88"/>
      <c r="BH171" s="88"/>
      <c r="BI171" s="88"/>
      <c r="BJ171" s="88"/>
      <c r="BK171" s="88"/>
      <c r="BL171" s="88"/>
      <c r="BM171" s="88"/>
    </row>
    <row r="172" spans="11:65" ht="12.75" customHeight="1" x14ac:dyDescent="0.15">
      <c r="K172" s="11" t="e">
        <f t="array" ref="K172">IF(COUNTA($M$2:$M$145)&lt;ROW(M24),"",INDEX($K$1:$K$145,SMALL(IF($M$2:$M$145&lt;&gt;"",ROW($M$2:$M$145)),ROW(M24))))</f>
        <v>#NUM!</v>
      </c>
      <c r="L172" s="11" t="e">
        <f t="array" ref="L172">IF(COUNTA($M$2:$M$145)&lt;ROW(M24),"",INDEX($L$1:$L$145,SMALL(IF($M$2:$M$145&lt;&gt;"",ROW($M$2:$M$145)),ROW(M24))))</f>
        <v>#NUM!</v>
      </c>
      <c r="M172" s="11" t="e">
        <f t="array" ref="M172">IF(COUNTA($M$2:$M$145)&lt;ROW(M24),"",INDEX($M$1:$M$145,SMALL(IF($M$2:$M$145&lt;&gt;"",ROW($M$2:$M$145)),ROW(M24))))</f>
        <v>#NUM!</v>
      </c>
      <c r="R172" s="11" t="e">
        <f t="array" ref="R172">IF(COUNTA($M$2:$M$145)&lt;ROW(M24),"",INDEX($R$1:$R$145,SMALL(IF($M$2:$M$145&lt;&gt;"",ROW($M$2:$M$145)),ROW(M24))))</f>
        <v>#NUM!</v>
      </c>
      <c r="S172" s="11" t="e">
        <f t="array" ref="S172">IF(COUNTA($M$2:$M$145)&lt;ROW(N24),"",INDEX($S$1:$S$145,SMALL(IF($M$2:$M$145&lt;&gt;"",ROW($M$2:$M$145)),ROW(N24))))</f>
        <v>#NUM!</v>
      </c>
      <c r="T172" s="11" t="e">
        <f t="array" ref="T172">IF(COUNTA($M$2:$M$145)&lt;ROW(O24),"",INDEX($T$1:$T$145,SMALL(IF($M$2:$M$145&lt;&gt;"",ROW($M$2:$M$145)),ROW(O24))))</f>
        <v>#NUM!</v>
      </c>
      <c r="U172" s="11" t="e">
        <f t="array" ref="U172">IF(COUNTA($M$2:$M$145)&lt;ROW(M24),"",INDEX($U$1:$U$145,SMALL(IF($M$2:$M$145&lt;&gt;"",ROW($M$2:$M$145)),ROW(M24))))</f>
        <v>#NUM!</v>
      </c>
      <c r="V172" s="11" t="e">
        <f t="array" ref="V172">IF(COUNTA($M$2:$M$145)&lt;ROW(M24),"",INDEX($V$1:$V$145,SMALL(IF($M$2:$M$145&lt;&gt;"",ROW($M$2:$M$145)),ROW(M24))))</f>
        <v>#NUM!</v>
      </c>
      <c r="W172" s="11" t="e">
        <f t="array" ref="W172">IF(COUNTA($M$2:$M$145)&lt;ROW(M24),"",INDEX($W$1:$W$145,SMALL(IF($M$2:$M$145&lt;&gt;"",ROW($M$2:$M$145)),ROW(M24))))</f>
        <v>#NUM!</v>
      </c>
      <c r="X172" s="11" t="e">
        <f t="array" ref="X172">IF(COUNTA($M$2:$M$145)&lt;ROW(M24),"",INDEX($X$1:$X$145,SMALL(IF($M$2:$M$145&lt;&gt;"",ROW($M$2:$M$145)),ROW(M24))))</f>
        <v>#NUM!</v>
      </c>
      <c r="Y172" s="11" t="e">
        <f t="array" ref="Y172">IF(COUNTA($M$2:$M$145)&lt;ROW(M24),"",INDEX($Y$1:$Y$145,SMALL(IF($M$2:$M$145&lt;&gt;"",ROW($M$2:$M$145)),ROW(M24))))</f>
        <v>#NUM!</v>
      </c>
      <c r="Z172" s="11" t="e">
        <f t="array" ref="Z172">IF(COUNTA($M$2:$M$145)&lt;ROW(M24),"",INDEX($Z$1:$Z$145,SMALL(IF($M$2:$M$145&lt;&gt;"",ROW($M$2:$M$145)),ROW(M24))))</f>
        <v>#NUM!</v>
      </c>
      <c r="AA172" s="11" t="e">
        <f t="array" ref="AA172">IF(COUNTA($M$2:$M$145)&lt;ROW(M24),"",INDEX($AA$1:$AA$145,SMALL(IF($M$2:$M$145&lt;&gt;"",ROW($M$2:$M$145)),ROW(M24))))</f>
        <v>#NUM!</v>
      </c>
      <c r="AB172" s="11" t="e">
        <f t="array" ref="AB172">IF(COUNTA($M$2:$M$145)&lt;ROW(M24),"",INDEX($AB$1:$AB$145,SMALL(IF($M$2:$M$145&lt;&gt;"",ROW($M$2:$M$145)),ROW(M24))))</f>
        <v>#NUM!</v>
      </c>
      <c r="AC172" s="11" t="e">
        <f t="array" ref="AC172">IF(COUNTA($M$2:$M$145)&lt;ROW(M24),"",INDEX($AC$1:$AC$145,SMALL(IF($M$2:$M$145&lt;&gt;"",ROW($M$2:$M$145)),ROW(M24))))</f>
        <v>#NUM!</v>
      </c>
      <c r="AD172" s="11" t="e">
        <f t="array" ref="AD172">IF(COUNTA($M$2:$M$145)&lt;ROW(M24),"",INDEX($AD$1:$AD$145,SMALL(IF($M$2:$M$145&lt;&gt;"",ROW($M$2:$M$145)),ROW(M24))))</f>
        <v>#NUM!</v>
      </c>
      <c r="AE172" s="11" t="e">
        <f t="array" ref="AE172">IF(COUNTA($M$2:$M$145)&lt;ROW(M24),"",INDEX($AE$1:$AE$145,SMALL(IF($M$2:$M$145&lt;&gt;"",ROW($M$2:$M$145)),ROW(M24))))</f>
        <v>#NUM!</v>
      </c>
      <c r="AF172" s="11" t="e">
        <f t="array" ref="AF172">IF(COUNTA($M$2:$M$145)&lt;ROW(M24),"",INDEX($AF$1:$AF$145,SMALL(IF($M$2:$M$145&lt;&gt;"",ROW($M$2:$M$145)),ROW(M24))))</f>
        <v>#NUM!</v>
      </c>
      <c r="AS172" s="11" t="e">
        <f t="array" ref="AS172">IF(COUNTA($M$2:$M$144)&lt;ROW(M24),"",INDEX($AS$1:$AS$144,SMALL(IF($M$2:$M$144&lt;&gt;"",ROW($M$2:$M$144)),ROW(M24))))</f>
        <v>#NUM!</v>
      </c>
      <c r="AT172" s="11" t="e">
        <f t="array" ref="AT172">IF(COUNTA($M$2:$M$144)&lt;ROW(N24),"",INDEX($AT$1:$AT$144,SMALL(IF($M$2:$M$144&lt;&gt;"",ROW($M$2:$M$144)),ROW(N24))))</f>
        <v>#NUM!</v>
      </c>
      <c r="AU172" s="11" t="e">
        <f t="array" ref="AU172">IF(COUNTA($M$2:$M$144)&lt;ROW(O24),"",INDEX($AU$1:$AU$144,SMALL(IF($M$2:$M$144&lt;&gt;"",ROW($M$2:$M$144)),ROW(O24))))</f>
        <v>#NUM!</v>
      </c>
      <c r="BB172" s="88"/>
      <c r="BC172" s="88"/>
      <c r="BD172" s="88"/>
      <c r="BE172" s="88"/>
      <c r="BF172" s="88"/>
      <c r="BG172" s="88"/>
      <c r="BH172" s="88"/>
      <c r="BI172" s="88"/>
      <c r="BJ172" s="88"/>
      <c r="BK172" s="88"/>
      <c r="BL172" s="88"/>
      <c r="BM172" s="88"/>
    </row>
    <row r="173" spans="11:65" ht="12.75" customHeight="1" x14ac:dyDescent="0.15">
      <c r="K173" s="11" t="e">
        <f t="array" ref="K173">IF(COUNTA($M$2:$M$145)&lt;ROW(M25),"",INDEX($K$1:$K$145,SMALL(IF($M$2:$M$145&lt;&gt;"",ROW($M$2:$M$145)),ROW(M25))))</f>
        <v>#NUM!</v>
      </c>
      <c r="L173" s="11" t="e">
        <f t="array" ref="L173">IF(COUNTA($M$2:$M$145)&lt;ROW(M25),"",INDEX($L$1:$L$145,SMALL(IF($M$2:$M$145&lt;&gt;"",ROW($M$2:$M$145)),ROW(M25))))</f>
        <v>#NUM!</v>
      </c>
      <c r="M173" s="11" t="e">
        <f t="array" ref="M173">IF(COUNTA($M$2:$M$145)&lt;ROW(M25),"",INDEX($M$1:$M$145,SMALL(IF($M$2:$M$145&lt;&gt;"",ROW($M$2:$M$145)),ROW(M25))))</f>
        <v>#NUM!</v>
      </c>
      <c r="R173" s="11" t="e">
        <f t="array" ref="R173">IF(COUNTA($M$2:$M$145)&lt;ROW(M25),"",INDEX($R$1:$R$145,SMALL(IF($M$2:$M$145&lt;&gt;"",ROW($M$2:$M$145)),ROW(M25))))</f>
        <v>#NUM!</v>
      </c>
      <c r="S173" s="11" t="e">
        <f t="array" ref="S173">IF(COUNTA($M$2:$M$145)&lt;ROW(N25),"",INDEX($S$1:$S$145,SMALL(IF($M$2:$M$145&lt;&gt;"",ROW($M$2:$M$145)),ROW(N25))))</f>
        <v>#NUM!</v>
      </c>
      <c r="T173" s="11" t="e">
        <f t="array" ref="T173">IF(COUNTA($M$2:$M$145)&lt;ROW(O25),"",INDEX($T$1:$T$145,SMALL(IF($M$2:$M$145&lt;&gt;"",ROW($M$2:$M$145)),ROW(O25))))</f>
        <v>#NUM!</v>
      </c>
      <c r="U173" s="11" t="e">
        <f t="array" ref="U173">IF(COUNTA($M$2:$M$145)&lt;ROW(M25),"",INDEX($U$1:$U$145,SMALL(IF($M$2:$M$145&lt;&gt;"",ROW($M$2:$M$145)),ROW(M25))))</f>
        <v>#NUM!</v>
      </c>
      <c r="V173" s="11" t="e">
        <f t="array" ref="V173">IF(COUNTA($M$2:$M$145)&lt;ROW(M25),"",INDEX($V$1:$V$145,SMALL(IF($M$2:$M$145&lt;&gt;"",ROW($M$2:$M$145)),ROW(M25))))</f>
        <v>#NUM!</v>
      </c>
      <c r="W173" s="11" t="e">
        <f t="array" ref="W173">IF(COUNTA($M$2:$M$145)&lt;ROW(M25),"",INDEX($W$1:$W$145,SMALL(IF($M$2:$M$145&lt;&gt;"",ROW($M$2:$M$145)),ROW(M25))))</f>
        <v>#NUM!</v>
      </c>
      <c r="X173" s="11" t="e">
        <f t="array" ref="X173">IF(COUNTA($M$2:$M$145)&lt;ROW(M25),"",INDEX($X$1:$X$145,SMALL(IF($M$2:$M$145&lt;&gt;"",ROW($M$2:$M$145)),ROW(M25))))</f>
        <v>#NUM!</v>
      </c>
      <c r="Y173" s="11" t="e">
        <f t="array" ref="Y173">IF(COUNTA($M$2:$M$145)&lt;ROW(M25),"",INDEX($Y$1:$Y$145,SMALL(IF($M$2:$M$145&lt;&gt;"",ROW($M$2:$M$145)),ROW(M25))))</f>
        <v>#NUM!</v>
      </c>
      <c r="Z173" s="11" t="e">
        <f t="array" ref="Z173">IF(COUNTA($M$2:$M$145)&lt;ROW(M25),"",INDEX($Z$1:$Z$145,SMALL(IF($M$2:$M$145&lt;&gt;"",ROW($M$2:$M$145)),ROW(M25))))</f>
        <v>#NUM!</v>
      </c>
      <c r="AA173" s="11" t="e">
        <f t="array" ref="AA173">IF(COUNTA($M$2:$M$145)&lt;ROW(M25),"",INDEX($AA$1:$AA$145,SMALL(IF($M$2:$M$145&lt;&gt;"",ROW($M$2:$M$145)),ROW(M25))))</f>
        <v>#NUM!</v>
      </c>
      <c r="AB173" s="11" t="e">
        <f t="array" ref="AB173">IF(COUNTA($M$2:$M$145)&lt;ROW(M25),"",INDEX($AB$1:$AB$145,SMALL(IF($M$2:$M$145&lt;&gt;"",ROW($M$2:$M$145)),ROW(M25))))</f>
        <v>#NUM!</v>
      </c>
      <c r="AC173" s="11" t="e">
        <f t="array" ref="AC173">IF(COUNTA($M$2:$M$145)&lt;ROW(M25),"",INDEX($AC$1:$AC$145,SMALL(IF($M$2:$M$145&lt;&gt;"",ROW($M$2:$M$145)),ROW(M25))))</f>
        <v>#NUM!</v>
      </c>
      <c r="AD173" s="11" t="e">
        <f t="array" ref="AD173">IF(COUNTA($M$2:$M$145)&lt;ROW(M25),"",INDEX($AD$1:$AD$145,SMALL(IF($M$2:$M$145&lt;&gt;"",ROW($M$2:$M$145)),ROW(M25))))</f>
        <v>#NUM!</v>
      </c>
      <c r="AE173" s="11" t="e">
        <f t="array" ref="AE173">IF(COUNTA($M$2:$M$145)&lt;ROW(M25),"",INDEX($AE$1:$AE$145,SMALL(IF($M$2:$M$145&lt;&gt;"",ROW($M$2:$M$145)),ROW(M25))))</f>
        <v>#NUM!</v>
      </c>
      <c r="AF173" s="11" t="e">
        <f t="array" ref="AF173">IF(COUNTA($M$2:$M$145)&lt;ROW(M25),"",INDEX($AF$1:$AF$145,SMALL(IF($M$2:$M$145&lt;&gt;"",ROW($M$2:$M$145)),ROW(M25))))</f>
        <v>#NUM!</v>
      </c>
      <c r="AS173" s="11" t="e">
        <f t="array" ref="AS173">IF(COUNTA($M$2:$M$144)&lt;ROW(M25),"",INDEX($AS$1:$AS$144,SMALL(IF($M$2:$M$144&lt;&gt;"",ROW($M$2:$M$144)),ROW(M25))))</f>
        <v>#NUM!</v>
      </c>
      <c r="AT173" s="11" t="e">
        <f t="array" ref="AT173">IF(COUNTA($M$2:$M$144)&lt;ROW(N25),"",INDEX($AT$1:$AT$144,SMALL(IF($M$2:$M$144&lt;&gt;"",ROW($M$2:$M$144)),ROW(N25))))</f>
        <v>#NUM!</v>
      </c>
      <c r="AU173" s="11" t="e">
        <f t="array" ref="AU173">IF(COUNTA($M$2:$M$144)&lt;ROW(O25),"",INDEX($AU$1:$AU$144,SMALL(IF($M$2:$M$144&lt;&gt;"",ROW($M$2:$M$144)),ROW(O25))))</f>
        <v>#NUM!</v>
      </c>
      <c r="BB173" s="88"/>
      <c r="BC173" s="88"/>
      <c r="BD173" s="88"/>
      <c r="BE173" s="88"/>
      <c r="BF173" s="88"/>
      <c r="BG173" s="88"/>
      <c r="BH173" s="88"/>
      <c r="BI173" s="88"/>
      <c r="BJ173" s="88"/>
      <c r="BK173" s="88"/>
      <c r="BL173" s="88"/>
      <c r="BM173" s="88"/>
    </row>
    <row r="174" spans="11:65" ht="12.75" customHeight="1" x14ac:dyDescent="0.15">
      <c r="K174" s="11" t="e">
        <f t="array" ref="K174">IF(COUNTA($M$2:$M$145)&lt;ROW(M26),"",INDEX($K$1:$K$145,SMALL(IF($M$2:$M$145&lt;&gt;"",ROW($M$2:$M$145)),ROW(M26))))</f>
        <v>#NUM!</v>
      </c>
      <c r="L174" s="11" t="e">
        <f t="array" ref="L174">IF(COUNTA($M$2:$M$145)&lt;ROW(M26),"",INDEX($L$1:$L$145,SMALL(IF($M$2:$M$145&lt;&gt;"",ROW($M$2:$M$145)),ROW(M26))))</f>
        <v>#NUM!</v>
      </c>
      <c r="M174" s="11" t="e">
        <f t="array" ref="M174">IF(COUNTA($M$2:$M$145)&lt;ROW(M26),"",INDEX($M$1:$M$145,SMALL(IF($M$2:$M$145&lt;&gt;"",ROW($M$2:$M$145)),ROW(M26))))</f>
        <v>#NUM!</v>
      </c>
      <c r="R174" s="11" t="e">
        <f t="array" ref="R174">IF(COUNTA($M$2:$M$145)&lt;ROW(M26),"",INDEX($R$1:$R$145,SMALL(IF($M$2:$M$145&lt;&gt;"",ROW($M$2:$M$145)),ROW(M26))))</f>
        <v>#NUM!</v>
      </c>
      <c r="S174" s="11" t="e">
        <f t="array" ref="S174">IF(COUNTA($M$2:$M$145)&lt;ROW(N26),"",INDEX($S$1:$S$145,SMALL(IF($M$2:$M$145&lt;&gt;"",ROW($M$2:$M$145)),ROW(N26))))</f>
        <v>#NUM!</v>
      </c>
      <c r="T174" s="11" t="e">
        <f t="array" ref="T174">IF(COUNTA($M$2:$M$145)&lt;ROW(O26),"",INDEX($T$1:$T$145,SMALL(IF($M$2:$M$145&lt;&gt;"",ROW($M$2:$M$145)),ROW(O26))))</f>
        <v>#NUM!</v>
      </c>
      <c r="U174" s="11" t="e">
        <f t="array" ref="U174">IF(COUNTA($M$2:$M$145)&lt;ROW(M26),"",INDEX($U$1:$U$145,SMALL(IF($M$2:$M$145&lt;&gt;"",ROW($M$2:$M$145)),ROW(M26))))</f>
        <v>#NUM!</v>
      </c>
      <c r="V174" s="11" t="e">
        <f t="array" ref="V174">IF(COUNTA($M$2:$M$145)&lt;ROW(M26),"",INDEX($V$1:$V$145,SMALL(IF($M$2:$M$145&lt;&gt;"",ROW($M$2:$M$145)),ROW(M26))))</f>
        <v>#NUM!</v>
      </c>
      <c r="W174" s="11" t="e">
        <f t="array" ref="W174">IF(COUNTA($M$2:$M$145)&lt;ROW(M26),"",INDEX($W$1:$W$145,SMALL(IF($M$2:$M$145&lt;&gt;"",ROW($M$2:$M$145)),ROW(M26))))</f>
        <v>#NUM!</v>
      </c>
      <c r="X174" s="11" t="e">
        <f t="array" ref="X174">IF(COUNTA($M$2:$M$145)&lt;ROW(M26),"",INDEX($X$1:$X$145,SMALL(IF($M$2:$M$145&lt;&gt;"",ROW($M$2:$M$145)),ROW(M26))))</f>
        <v>#NUM!</v>
      </c>
      <c r="Y174" s="11" t="e">
        <f t="array" ref="Y174">IF(COUNTA($M$2:$M$145)&lt;ROW(M26),"",INDEX($Y$1:$Y$145,SMALL(IF($M$2:$M$145&lt;&gt;"",ROW($M$2:$M$145)),ROW(M26))))</f>
        <v>#NUM!</v>
      </c>
      <c r="Z174" s="11" t="e">
        <f t="array" ref="Z174">IF(COUNTA($M$2:$M$145)&lt;ROW(M26),"",INDEX($Z$1:$Z$145,SMALL(IF($M$2:$M$145&lt;&gt;"",ROW($M$2:$M$145)),ROW(M26))))</f>
        <v>#NUM!</v>
      </c>
      <c r="AA174" s="11" t="e">
        <f t="array" ref="AA174">IF(COUNTA($M$2:$M$145)&lt;ROW(M26),"",INDEX($AA$1:$AA$145,SMALL(IF($M$2:$M$145&lt;&gt;"",ROW($M$2:$M$145)),ROW(M26))))</f>
        <v>#NUM!</v>
      </c>
      <c r="AB174" s="11" t="e">
        <f t="array" ref="AB174">IF(COUNTA($M$2:$M$145)&lt;ROW(M26),"",INDEX($AB$1:$AB$145,SMALL(IF($M$2:$M$145&lt;&gt;"",ROW($M$2:$M$145)),ROW(M26))))</f>
        <v>#NUM!</v>
      </c>
      <c r="AC174" s="11" t="e">
        <f t="array" ref="AC174">IF(COUNTA($M$2:$M$145)&lt;ROW(M26),"",INDEX($AC$1:$AC$145,SMALL(IF($M$2:$M$145&lt;&gt;"",ROW($M$2:$M$145)),ROW(M26))))</f>
        <v>#NUM!</v>
      </c>
      <c r="AD174" s="11" t="e">
        <f t="array" ref="AD174">IF(COUNTA($M$2:$M$145)&lt;ROW(M26),"",INDEX($AD$1:$AD$145,SMALL(IF($M$2:$M$145&lt;&gt;"",ROW($M$2:$M$145)),ROW(M26))))</f>
        <v>#NUM!</v>
      </c>
      <c r="AE174" s="11" t="e">
        <f t="array" ref="AE174">IF(COUNTA($M$2:$M$145)&lt;ROW(M26),"",INDEX($AE$1:$AE$145,SMALL(IF($M$2:$M$145&lt;&gt;"",ROW($M$2:$M$145)),ROW(M26))))</f>
        <v>#NUM!</v>
      </c>
      <c r="AF174" s="11" t="e">
        <f t="array" ref="AF174">IF(COUNTA($M$2:$M$145)&lt;ROW(M26),"",INDEX($AF$1:$AF$145,SMALL(IF($M$2:$M$145&lt;&gt;"",ROW($M$2:$M$145)),ROW(M26))))</f>
        <v>#NUM!</v>
      </c>
      <c r="AS174" s="11" t="e">
        <f t="array" ref="AS174">IF(COUNTA($M$2:$M$144)&lt;ROW(M26),"",INDEX($AS$1:$AS$144,SMALL(IF($M$2:$M$144&lt;&gt;"",ROW($M$2:$M$144)),ROW(M26))))</f>
        <v>#NUM!</v>
      </c>
      <c r="AT174" s="11" t="e">
        <f t="array" ref="AT174">IF(COUNTA($M$2:$M$144)&lt;ROW(N26),"",INDEX($AT$1:$AT$144,SMALL(IF($M$2:$M$144&lt;&gt;"",ROW($M$2:$M$144)),ROW(N26))))</f>
        <v>#NUM!</v>
      </c>
      <c r="AU174" s="11" t="e">
        <f t="array" ref="AU174">IF(COUNTA($M$2:$M$144)&lt;ROW(O26),"",INDEX($AU$1:$AU$144,SMALL(IF($M$2:$M$144&lt;&gt;"",ROW($M$2:$M$144)),ROW(O26))))</f>
        <v>#NUM!</v>
      </c>
      <c r="BB174" s="88"/>
      <c r="BC174" s="88"/>
      <c r="BD174" s="88"/>
      <c r="BE174" s="88"/>
      <c r="BF174" s="88"/>
      <c r="BG174" s="88"/>
      <c r="BH174" s="88"/>
      <c r="BI174" s="88"/>
      <c r="BJ174" s="88"/>
      <c r="BK174" s="88"/>
      <c r="BL174" s="88"/>
      <c r="BM174" s="88"/>
    </row>
    <row r="175" spans="11:65" ht="12.75" customHeight="1" x14ac:dyDescent="0.15">
      <c r="K175" s="11" t="e">
        <f t="array" ref="K175">IF(COUNTA($M$2:$M$145)&lt;ROW(M27),"",INDEX($K$1:$K$145,SMALL(IF($M$2:$M$145&lt;&gt;"",ROW($M$2:$M$145)),ROW(M27))))</f>
        <v>#NUM!</v>
      </c>
      <c r="L175" s="11" t="e">
        <f t="array" ref="L175">IF(COUNTA($M$2:$M$145)&lt;ROW(M27),"",INDEX($L$1:$L$145,SMALL(IF($M$2:$M$145&lt;&gt;"",ROW($M$2:$M$145)),ROW(M27))))</f>
        <v>#NUM!</v>
      </c>
      <c r="M175" s="11" t="e">
        <f t="array" ref="M175">IF(COUNTA($M$2:$M$145)&lt;ROW(M27),"",INDEX($M$1:$M$145,SMALL(IF($M$2:$M$145&lt;&gt;"",ROW($M$2:$M$145)),ROW(M27))))</f>
        <v>#NUM!</v>
      </c>
      <c r="R175" s="11" t="e">
        <f t="array" ref="R175">IF(COUNTA($M$2:$M$145)&lt;ROW(M27),"",INDEX($R$1:$R$145,SMALL(IF($M$2:$M$145&lt;&gt;"",ROW($M$2:$M$145)),ROW(M27))))</f>
        <v>#NUM!</v>
      </c>
      <c r="S175" s="11" t="e">
        <f t="array" ref="S175">IF(COUNTA($M$2:$M$145)&lt;ROW(N27),"",INDEX($S$1:$S$145,SMALL(IF($M$2:$M$145&lt;&gt;"",ROW($M$2:$M$145)),ROW(N27))))</f>
        <v>#NUM!</v>
      </c>
      <c r="T175" s="11" t="e">
        <f t="array" ref="T175">IF(COUNTA($M$2:$M$145)&lt;ROW(O27),"",INDEX($T$1:$T$145,SMALL(IF($M$2:$M$145&lt;&gt;"",ROW($M$2:$M$145)),ROW(O27))))</f>
        <v>#NUM!</v>
      </c>
      <c r="U175" s="11" t="e">
        <f t="array" ref="U175">IF(COUNTA($M$2:$M$145)&lt;ROW(M27),"",INDEX($U$1:$U$145,SMALL(IF($M$2:$M$145&lt;&gt;"",ROW($M$2:$M$145)),ROW(M27))))</f>
        <v>#NUM!</v>
      </c>
      <c r="V175" s="11" t="e">
        <f t="array" ref="V175">IF(COUNTA($M$2:$M$145)&lt;ROW(M27),"",INDEX($V$1:$V$145,SMALL(IF($M$2:$M$145&lt;&gt;"",ROW($M$2:$M$145)),ROW(M27))))</f>
        <v>#NUM!</v>
      </c>
      <c r="W175" s="11" t="e">
        <f t="array" ref="W175">IF(COUNTA($M$2:$M$145)&lt;ROW(M27),"",INDEX($W$1:$W$145,SMALL(IF($M$2:$M$145&lt;&gt;"",ROW($M$2:$M$145)),ROW(M27))))</f>
        <v>#NUM!</v>
      </c>
      <c r="X175" s="11" t="e">
        <f t="array" ref="X175">IF(COUNTA($M$2:$M$145)&lt;ROW(M27),"",INDEX($X$1:$X$145,SMALL(IF($M$2:$M$145&lt;&gt;"",ROW($M$2:$M$145)),ROW(M27))))</f>
        <v>#NUM!</v>
      </c>
      <c r="Y175" s="11" t="e">
        <f t="array" ref="Y175">IF(COUNTA($M$2:$M$145)&lt;ROW(M27),"",INDEX($Y$1:$Y$145,SMALL(IF($M$2:$M$145&lt;&gt;"",ROW($M$2:$M$145)),ROW(M27))))</f>
        <v>#NUM!</v>
      </c>
      <c r="Z175" s="11" t="e">
        <f t="array" ref="Z175">IF(COUNTA($M$2:$M$145)&lt;ROW(M27),"",INDEX($Z$1:$Z$145,SMALL(IF($M$2:$M$145&lt;&gt;"",ROW($M$2:$M$145)),ROW(M27))))</f>
        <v>#NUM!</v>
      </c>
      <c r="AA175" s="11" t="e">
        <f t="array" ref="AA175">IF(COUNTA($M$2:$M$145)&lt;ROW(M27),"",INDEX($AA$1:$AA$145,SMALL(IF($M$2:$M$145&lt;&gt;"",ROW($M$2:$M$145)),ROW(M27))))</f>
        <v>#NUM!</v>
      </c>
      <c r="AB175" s="11" t="e">
        <f t="array" ref="AB175">IF(COUNTA($M$2:$M$145)&lt;ROW(M27),"",INDEX($AB$1:$AB$145,SMALL(IF($M$2:$M$145&lt;&gt;"",ROW($M$2:$M$145)),ROW(M27))))</f>
        <v>#NUM!</v>
      </c>
      <c r="AC175" s="11" t="e">
        <f t="array" ref="AC175">IF(COUNTA($M$2:$M$145)&lt;ROW(M27),"",INDEX($AC$1:$AC$145,SMALL(IF($M$2:$M$145&lt;&gt;"",ROW($M$2:$M$145)),ROW(M27))))</f>
        <v>#NUM!</v>
      </c>
      <c r="AD175" s="11" t="e">
        <f t="array" ref="AD175">IF(COUNTA($M$2:$M$145)&lt;ROW(M27),"",INDEX($AD$1:$AD$145,SMALL(IF($M$2:$M$145&lt;&gt;"",ROW($M$2:$M$145)),ROW(M27))))</f>
        <v>#NUM!</v>
      </c>
      <c r="AE175" s="11" t="e">
        <f t="array" ref="AE175">IF(COUNTA($M$2:$M$145)&lt;ROW(M27),"",INDEX($AE$1:$AE$145,SMALL(IF($M$2:$M$145&lt;&gt;"",ROW($M$2:$M$145)),ROW(M27))))</f>
        <v>#NUM!</v>
      </c>
      <c r="AF175" s="11" t="e">
        <f t="array" ref="AF175">IF(COUNTA($M$2:$M$145)&lt;ROW(M27),"",INDEX($AF$1:$AF$145,SMALL(IF($M$2:$M$145&lt;&gt;"",ROW($M$2:$M$145)),ROW(M27))))</f>
        <v>#NUM!</v>
      </c>
      <c r="AS175" s="11" t="e">
        <f t="array" ref="AS175">IF(COUNTA($M$2:$M$144)&lt;ROW(M27),"",INDEX($AS$1:$AS$144,SMALL(IF($M$2:$M$144&lt;&gt;"",ROW($M$2:$M$144)),ROW(M27))))</f>
        <v>#NUM!</v>
      </c>
      <c r="AT175" s="11" t="e">
        <f t="array" ref="AT175">IF(COUNTA($M$2:$M$144)&lt;ROW(N27),"",INDEX($AT$1:$AT$144,SMALL(IF($M$2:$M$144&lt;&gt;"",ROW($M$2:$M$144)),ROW(N27))))</f>
        <v>#NUM!</v>
      </c>
      <c r="AU175" s="11" t="e">
        <f t="array" ref="AU175">IF(COUNTA($M$2:$M$144)&lt;ROW(O27),"",INDEX($AU$1:$AU$144,SMALL(IF($M$2:$M$144&lt;&gt;"",ROW($M$2:$M$144)),ROW(O27))))</f>
        <v>#NUM!</v>
      </c>
      <c r="BB175" s="88"/>
      <c r="BC175" s="88"/>
      <c r="BD175" s="88"/>
      <c r="BE175" s="88"/>
      <c r="BF175" s="88"/>
      <c r="BG175" s="88"/>
      <c r="BH175" s="88"/>
      <c r="BI175" s="88"/>
      <c r="BJ175" s="88"/>
      <c r="BK175" s="88"/>
      <c r="BL175" s="88"/>
      <c r="BM175" s="88"/>
    </row>
    <row r="176" spans="11:65" ht="12.75" customHeight="1" x14ac:dyDescent="0.15">
      <c r="K176" s="11" t="e">
        <f t="array" ref="K176">IF(COUNTA($M$2:$M$145)&lt;ROW(M28),"",INDEX($K$1:$K$145,SMALL(IF($M$2:$M$145&lt;&gt;"",ROW($M$2:$M$145)),ROW(M28))))</f>
        <v>#NUM!</v>
      </c>
      <c r="L176" s="11" t="e">
        <f t="array" ref="L176">IF(COUNTA($M$2:$M$145)&lt;ROW(M28),"",INDEX($L$1:$L$145,SMALL(IF($M$2:$M$145&lt;&gt;"",ROW($M$2:$M$145)),ROW(M28))))</f>
        <v>#NUM!</v>
      </c>
      <c r="M176" s="11" t="e">
        <f t="array" ref="M176">IF(COUNTA($M$2:$M$145)&lt;ROW(M28),"",INDEX($M$1:$M$145,SMALL(IF($M$2:$M$145&lt;&gt;"",ROW($M$2:$M$145)),ROW(M28))))</f>
        <v>#NUM!</v>
      </c>
      <c r="R176" s="11" t="e">
        <f t="array" ref="R176">IF(COUNTA($M$2:$M$145)&lt;ROW(M28),"",INDEX($R$1:$R$145,SMALL(IF($M$2:$M$145&lt;&gt;"",ROW($M$2:$M$145)),ROW(M28))))</f>
        <v>#NUM!</v>
      </c>
      <c r="S176" s="11" t="e">
        <f t="array" ref="S176">IF(COUNTA($M$2:$M$145)&lt;ROW(N28),"",INDEX($S$1:$S$145,SMALL(IF($M$2:$M$145&lt;&gt;"",ROW($M$2:$M$145)),ROW(N28))))</f>
        <v>#NUM!</v>
      </c>
      <c r="T176" s="11" t="e">
        <f t="array" ref="T176">IF(COUNTA($M$2:$M$145)&lt;ROW(O28),"",INDEX($T$1:$T$145,SMALL(IF($M$2:$M$145&lt;&gt;"",ROW($M$2:$M$145)),ROW(O28))))</f>
        <v>#NUM!</v>
      </c>
      <c r="U176" s="11" t="e">
        <f t="array" ref="U176">IF(COUNTA($M$2:$M$145)&lt;ROW(M28),"",INDEX($U$1:$U$145,SMALL(IF($M$2:$M$145&lt;&gt;"",ROW($M$2:$M$145)),ROW(M28))))</f>
        <v>#NUM!</v>
      </c>
      <c r="V176" s="11" t="e">
        <f t="array" ref="V176">IF(COUNTA($M$2:$M$145)&lt;ROW(M28),"",INDEX($V$1:$V$145,SMALL(IF($M$2:$M$145&lt;&gt;"",ROW($M$2:$M$145)),ROW(M28))))</f>
        <v>#NUM!</v>
      </c>
      <c r="W176" s="11" t="e">
        <f t="array" ref="W176">IF(COUNTA($M$2:$M$145)&lt;ROW(M28),"",INDEX($W$1:$W$145,SMALL(IF($M$2:$M$145&lt;&gt;"",ROW($M$2:$M$145)),ROW(M28))))</f>
        <v>#NUM!</v>
      </c>
      <c r="X176" s="11" t="e">
        <f t="array" ref="X176">IF(COUNTA($M$2:$M$145)&lt;ROW(M28),"",INDEX($X$1:$X$145,SMALL(IF($M$2:$M$145&lt;&gt;"",ROW($M$2:$M$145)),ROW(M28))))</f>
        <v>#NUM!</v>
      </c>
      <c r="Y176" s="11" t="e">
        <f t="array" ref="Y176">IF(COUNTA($M$2:$M$145)&lt;ROW(M28),"",INDEX($Y$1:$Y$145,SMALL(IF($M$2:$M$145&lt;&gt;"",ROW($M$2:$M$145)),ROW(M28))))</f>
        <v>#NUM!</v>
      </c>
      <c r="Z176" s="11" t="e">
        <f t="array" ref="Z176">IF(COUNTA($M$2:$M$145)&lt;ROW(M28),"",INDEX($Z$1:$Z$145,SMALL(IF($M$2:$M$145&lt;&gt;"",ROW($M$2:$M$145)),ROW(M28))))</f>
        <v>#NUM!</v>
      </c>
      <c r="AA176" s="11" t="e">
        <f t="array" ref="AA176">IF(COUNTA($M$2:$M$145)&lt;ROW(M28),"",INDEX($AA$1:$AA$145,SMALL(IF($M$2:$M$145&lt;&gt;"",ROW($M$2:$M$145)),ROW(M28))))</f>
        <v>#NUM!</v>
      </c>
      <c r="AB176" s="11" t="e">
        <f t="array" ref="AB176">IF(COUNTA($M$2:$M$145)&lt;ROW(M28),"",INDEX($AB$1:$AB$145,SMALL(IF($M$2:$M$145&lt;&gt;"",ROW($M$2:$M$145)),ROW(M28))))</f>
        <v>#NUM!</v>
      </c>
      <c r="AC176" s="11" t="e">
        <f t="array" ref="AC176">IF(COUNTA($M$2:$M$145)&lt;ROW(M28),"",INDEX($AC$1:$AC$145,SMALL(IF($M$2:$M$145&lt;&gt;"",ROW($M$2:$M$145)),ROW(M28))))</f>
        <v>#NUM!</v>
      </c>
      <c r="AD176" s="11" t="e">
        <f t="array" ref="AD176">IF(COUNTA($M$2:$M$145)&lt;ROW(M28),"",INDEX($AD$1:$AD$145,SMALL(IF($M$2:$M$145&lt;&gt;"",ROW($M$2:$M$145)),ROW(M28))))</f>
        <v>#NUM!</v>
      </c>
      <c r="AE176" s="11" t="e">
        <f t="array" ref="AE176">IF(COUNTA($M$2:$M$145)&lt;ROW(M28),"",INDEX($AE$1:$AE$145,SMALL(IF($M$2:$M$145&lt;&gt;"",ROW($M$2:$M$145)),ROW(M28))))</f>
        <v>#NUM!</v>
      </c>
      <c r="AF176" s="11" t="e">
        <f t="array" ref="AF176">IF(COUNTA($M$2:$M$145)&lt;ROW(M28),"",INDEX($AF$1:$AF$145,SMALL(IF($M$2:$M$145&lt;&gt;"",ROW($M$2:$M$145)),ROW(M28))))</f>
        <v>#NUM!</v>
      </c>
      <c r="AS176" s="11" t="e">
        <f t="array" ref="AS176">IF(COUNTA($M$2:$M$144)&lt;ROW(M28),"",INDEX($AS$1:$AS$144,SMALL(IF($M$2:$M$144&lt;&gt;"",ROW($M$2:$M$144)),ROW(M28))))</f>
        <v>#NUM!</v>
      </c>
      <c r="AT176" s="11" t="e">
        <f t="array" ref="AT176">IF(COUNTA($M$2:$M$144)&lt;ROW(N28),"",INDEX($AT$1:$AT$144,SMALL(IF($M$2:$M$144&lt;&gt;"",ROW($M$2:$M$144)),ROW(N28))))</f>
        <v>#NUM!</v>
      </c>
      <c r="AU176" s="11" t="e">
        <f t="array" ref="AU176">IF(COUNTA($M$2:$M$144)&lt;ROW(O28),"",INDEX($AU$1:$AU$144,SMALL(IF($M$2:$M$144&lt;&gt;"",ROW($M$2:$M$144)),ROW(O28))))</f>
        <v>#NUM!</v>
      </c>
      <c r="BB176" s="88"/>
      <c r="BC176" s="88"/>
      <c r="BD176" s="88"/>
      <c r="BE176" s="88"/>
      <c r="BF176" s="88"/>
      <c r="BG176" s="88"/>
      <c r="BH176" s="88"/>
      <c r="BI176" s="88"/>
      <c r="BJ176" s="88"/>
      <c r="BK176" s="88"/>
      <c r="BL176" s="88"/>
      <c r="BM176" s="88"/>
    </row>
    <row r="177" spans="11:65" ht="12.75" customHeight="1" x14ac:dyDescent="0.15">
      <c r="K177" s="11" t="e">
        <f t="array" ref="K177">IF(COUNTA($M$2:$M$145)&lt;ROW(M29),"",INDEX($K$1:$K$145,SMALL(IF($M$2:$M$145&lt;&gt;"",ROW($M$2:$M$145)),ROW(M29))))</f>
        <v>#NUM!</v>
      </c>
      <c r="L177" s="11" t="e">
        <f t="array" ref="L177">IF(COUNTA($M$2:$M$145)&lt;ROW(M29),"",INDEX($L$1:$L$145,SMALL(IF($M$2:$M$145&lt;&gt;"",ROW($M$2:$M$145)),ROW(M29))))</f>
        <v>#NUM!</v>
      </c>
      <c r="M177" s="11" t="e">
        <f t="array" ref="M177">IF(COUNTA($M$2:$M$145)&lt;ROW(M29),"",INDEX($M$1:$M$145,SMALL(IF($M$2:$M$145&lt;&gt;"",ROW($M$2:$M$145)),ROW(M29))))</f>
        <v>#NUM!</v>
      </c>
      <c r="R177" s="11" t="e">
        <f t="array" ref="R177">IF(COUNTA($M$2:$M$145)&lt;ROW(M29),"",INDEX($R$1:$R$145,SMALL(IF($M$2:$M$145&lt;&gt;"",ROW($M$2:$M$145)),ROW(M29))))</f>
        <v>#NUM!</v>
      </c>
      <c r="S177" s="11" t="e">
        <f t="array" ref="S177">IF(COUNTA($M$2:$M$145)&lt;ROW(N29),"",INDEX($S$1:$S$145,SMALL(IF($M$2:$M$145&lt;&gt;"",ROW($M$2:$M$145)),ROW(N29))))</f>
        <v>#NUM!</v>
      </c>
      <c r="T177" s="11" t="e">
        <f t="array" ref="T177">IF(COUNTA($M$2:$M$145)&lt;ROW(O29),"",INDEX($T$1:$T$145,SMALL(IF($M$2:$M$145&lt;&gt;"",ROW($M$2:$M$145)),ROW(O29))))</f>
        <v>#NUM!</v>
      </c>
      <c r="U177" s="11" t="e">
        <f t="array" ref="U177">IF(COUNTA($M$2:$M$145)&lt;ROW(M29),"",INDEX($U$1:$U$145,SMALL(IF($M$2:$M$145&lt;&gt;"",ROW($M$2:$M$145)),ROW(M29))))</f>
        <v>#NUM!</v>
      </c>
      <c r="V177" s="11" t="e">
        <f t="array" ref="V177">IF(COUNTA($M$2:$M$145)&lt;ROW(M29),"",INDEX($V$1:$V$145,SMALL(IF($M$2:$M$145&lt;&gt;"",ROW($M$2:$M$145)),ROW(M29))))</f>
        <v>#NUM!</v>
      </c>
      <c r="W177" s="11" t="e">
        <f t="array" ref="W177">IF(COUNTA($M$2:$M$145)&lt;ROW(M29),"",INDEX($W$1:$W$145,SMALL(IF($M$2:$M$145&lt;&gt;"",ROW($M$2:$M$145)),ROW(M29))))</f>
        <v>#NUM!</v>
      </c>
      <c r="X177" s="11" t="e">
        <f t="array" ref="X177">IF(COUNTA($M$2:$M$145)&lt;ROW(M29),"",INDEX($X$1:$X$145,SMALL(IF($M$2:$M$145&lt;&gt;"",ROW($M$2:$M$145)),ROW(M29))))</f>
        <v>#NUM!</v>
      </c>
      <c r="Y177" s="11" t="e">
        <f t="array" ref="Y177">IF(COUNTA($M$2:$M$145)&lt;ROW(M29),"",INDEX($Y$1:$Y$145,SMALL(IF($M$2:$M$145&lt;&gt;"",ROW($M$2:$M$145)),ROW(M29))))</f>
        <v>#NUM!</v>
      </c>
      <c r="Z177" s="11" t="e">
        <f t="array" ref="Z177">IF(COUNTA($M$2:$M$145)&lt;ROW(M29),"",INDEX($Z$1:$Z$145,SMALL(IF($M$2:$M$145&lt;&gt;"",ROW($M$2:$M$145)),ROW(M29))))</f>
        <v>#NUM!</v>
      </c>
      <c r="AA177" s="11" t="e">
        <f t="array" ref="AA177">IF(COUNTA($M$2:$M$145)&lt;ROW(M29),"",INDEX($AA$1:$AA$145,SMALL(IF($M$2:$M$145&lt;&gt;"",ROW($M$2:$M$145)),ROW(M29))))</f>
        <v>#NUM!</v>
      </c>
      <c r="AB177" s="11" t="e">
        <f t="array" ref="AB177">IF(COUNTA($M$2:$M$145)&lt;ROW(M29),"",INDEX($AB$1:$AB$145,SMALL(IF($M$2:$M$145&lt;&gt;"",ROW($M$2:$M$145)),ROW(M29))))</f>
        <v>#NUM!</v>
      </c>
      <c r="AC177" s="11" t="e">
        <f t="array" ref="AC177">IF(COUNTA($M$2:$M$145)&lt;ROW(M29),"",INDEX($AC$1:$AC$145,SMALL(IF($M$2:$M$145&lt;&gt;"",ROW($M$2:$M$145)),ROW(M29))))</f>
        <v>#NUM!</v>
      </c>
      <c r="AD177" s="11" t="e">
        <f t="array" ref="AD177">IF(COUNTA($M$2:$M$145)&lt;ROW(M29),"",INDEX($AD$1:$AD$145,SMALL(IF($M$2:$M$145&lt;&gt;"",ROW($M$2:$M$145)),ROW(M29))))</f>
        <v>#NUM!</v>
      </c>
      <c r="AE177" s="11" t="e">
        <f t="array" ref="AE177">IF(COUNTA($M$2:$M$145)&lt;ROW(M29),"",INDEX($AE$1:$AE$145,SMALL(IF($M$2:$M$145&lt;&gt;"",ROW($M$2:$M$145)),ROW(M29))))</f>
        <v>#NUM!</v>
      </c>
      <c r="AF177" s="11" t="e">
        <f t="array" ref="AF177">IF(COUNTA($M$2:$M$145)&lt;ROW(M29),"",INDEX($AF$1:$AF$145,SMALL(IF($M$2:$M$145&lt;&gt;"",ROW($M$2:$M$145)),ROW(M29))))</f>
        <v>#NUM!</v>
      </c>
      <c r="AS177" s="11" t="e">
        <f t="array" ref="AS177">IF(COUNTA($M$2:$M$144)&lt;ROW(M29),"",INDEX($AS$1:$AS$144,SMALL(IF($M$2:$M$144&lt;&gt;"",ROW($M$2:$M$144)),ROW(M29))))</f>
        <v>#NUM!</v>
      </c>
      <c r="AT177" s="11" t="e">
        <f t="array" ref="AT177">IF(COUNTA($M$2:$M$144)&lt;ROW(N29),"",INDEX($AT$1:$AT$144,SMALL(IF($M$2:$M$144&lt;&gt;"",ROW($M$2:$M$144)),ROW(N29))))</f>
        <v>#NUM!</v>
      </c>
      <c r="AU177" s="11" t="e">
        <f t="array" ref="AU177">IF(COUNTA($M$2:$M$144)&lt;ROW(O29),"",INDEX($AU$1:$AU$144,SMALL(IF($M$2:$M$144&lt;&gt;"",ROW($M$2:$M$144)),ROW(O29))))</f>
        <v>#NUM!</v>
      </c>
      <c r="BB177" s="88"/>
      <c r="BC177" s="88"/>
      <c r="BD177" s="88"/>
      <c r="BE177" s="88"/>
      <c r="BF177" s="88"/>
      <c r="BG177" s="88"/>
      <c r="BH177" s="88"/>
      <c r="BI177" s="88"/>
      <c r="BJ177" s="88"/>
      <c r="BK177" s="88"/>
      <c r="BL177" s="88"/>
      <c r="BM177" s="88"/>
    </row>
    <row r="178" spans="11:65" ht="12.75" customHeight="1" x14ac:dyDescent="0.15">
      <c r="K178" s="11" t="e">
        <f t="array" ref="K178">IF(COUNTA($M$2:$M$145)&lt;ROW(M30),"",INDEX($K$1:$K$145,SMALL(IF($M$2:$M$145&lt;&gt;"",ROW($M$2:$M$145)),ROW(M30))))</f>
        <v>#NUM!</v>
      </c>
      <c r="L178" s="11" t="e">
        <f t="array" ref="L178">IF(COUNTA($M$2:$M$145)&lt;ROW(M30),"",INDEX($L$1:$L$145,SMALL(IF($M$2:$M$145&lt;&gt;"",ROW($M$2:$M$145)),ROW(M30))))</f>
        <v>#NUM!</v>
      </c>
      <c r="M178" s="11" t="e">
        <f t="array" ref="M178">IF(COUNTA($M$2:$M$145)&lt;ROW(M30),"",INDEX($M$1:$M$145,SMALL(IF($M$2:$M$145&lt;&gt;"",ROW($M$2:$M$145)),ROW(M30))))</f>
        <v>#NUM!</v>
      </c>
      <c r="R178" s="11" t="e">
        <f t="array" ref="R178">IF(COUNTA($M$2:$M$145)&lt;ROW(M30),"",INDEX($R$1:$R$145,SMALL(IF($M$2:$M$145&lt;&gt;"",ROW($M$2:$M$145)),ROW(M30))))</f>
        <v>#NUM!</v>
      </c>
      <c r="S178" s="11" t="e">
        <f t="array" ref="S178">IF(COUNTA($M$2:$M$145)&lt;ROW(N30),"",INDEX($S$1:$S$145,SMALL(IF($M$2:$M$145&lt;&gt;"",ROW($M$2:$M$145)),ROW(N30))))</f>
        <v>#NUM!</v>
      </c>
      <c r="T178" s="11" t="e">
        <f t="array" ref="T178">IF(COUNTA($M$2:$M$145)&lt;ROW(O30),"",INDEX($T$1:$T$145,SMALL(IF($M$2:$M$145&lt;&gt;"",ROW($M$2:$M$145)),ROW(O30))))</f>
        <v>#NUM!</v>
      </c>
      <c r="U178" s="11" t="e">
        <f t="array" ref="U178">IF(COUNTA($M$2:$M$145)&lt;ROW(M30),"",INDEX($U$1:$U$145,SMALL(IF($M$2:$M$145&lt;&gt;"",ROW($M$2:$M$145)),ROW(M30))))</f>
        <v>#NUM!</v>
      </c>
      <c r="V178" s="11" t="e">
        <f t="array" ref="V178">IF(COUNTA($M$2:$M$145)&lt;ROW(M30),"",INDEX($V$1:$V$145,SMALL(IF($M$2:$M$145&lt;&gt;"",ROW($M$2:$M$145)),ROW(M30))))</f>
        <v>#NUM!</v>
      </c>
      <c r="W178" s="11" t="e">
        <f t="array" ref="W178">IF(COUNTA($M$2:$M$145)&lt;ROW(M30),"",INDEX($W$1:$W$145,SMALL(IF($M$2:$M$145&lt;&gt;"",ROW($M$2:$M$145)),ROW(M30))))</f>
        <v>#NUM!</v>
      </c>
      <c r="X178" s="11" t="e">
        <f t="array" ref="X178">IF(COUNTA($M$2:$M$145)&lt;ROW(M30),"",INDEX($X$1:$X$145,SMALL(IF($M$2:$M$145&lt;&gt;"",ROW($M$2:$M$145)),ROW(M30))))</f>
        <v>#NUM!</v>
      </c>
      <c r="Y178" s="11" t="e">
        <f t="array" ref="Y178">IF(COUNTA($M$2:$M$145)&lt;ROW(M30),"",INDEX($Y$1:$Y$145,SMALL(IF($M$2:$M$145&lt;&gt;"",ROW($M$2:$M$145)),ROW(M30))))</f>
        <v>#NUM!</v>
      </c>
      <c r="Z178" s="11" t="e">
        <f t="array" ref="Z178">IF(COUNTA($M$2:$M$145)&lt;ROW(M30),"",INDEX($Z$1:$Z$145,SMALL(IF($M$2:$M$145&lt;&gt;"",ROW($M$2:$M$145)),ROW(M30))))</f>
        <v>#NUM!</v>
      </c>
      <c r="AA178" s="11" t="e">
        <f t="array" ref="AA178">IF(COUNTA($M$2:$M$145)&lt;ROW(M30),"",INDEX($AA$1:$AA$145,SMALL(IF($M$2:$M$145&lt;&gt;"",ROW($M$2:$M$145)),ROW(M30))))</f>
        <v>#NUM!</v>
      </c>
      <c r="AB178" s="11" t="e">
        <f t="array" ref="AB178">IF(COUNTA($M$2:$M$145)&lt;ROW(M30),"",INDEX($AB$1:$AB$145,SMALL(IF($M$2:$M$145&lt;&gt;"",ROW($M$2:$M$145)),ROW(M30))))</f>
        <v>#NUM!</v>
      </c>
      <c r="AC178" s="11" t="e">
        <f t="array" ref="AC178">IF(COUNTA($M$2:$M$145)&lt;ROW(M30),"",INDEX($AC$1:$AC$145,SMALL(IF($M$2:$M$145&lt;&gt;"",ROW($M$2:$M$145)),ROW(M30))))</f>
        <v>#NUM!</v>
      </c>
      <c r="AD178" s="11" t="e">
        <f t="array" ref="AD178">IF(COUNTA($M$2:$M$145)&lt;ROW(M30),"",INDEX($AD$1:$AD$145,SMALL(IF($M$2:$M$145&lt;&gt;"",ROW($M$2:$M$145)),ROW(M30))))</f>
        <v>#NUM!</v>
      </c>
      <c r="AE178" s="11" t="e">
        <f t="array" ref="AE178">IF(COUNTA($M$2:$M$145)&lt;ROW(M30),"",INDEX($AE$1:$AE$145,SMALL(IF($M$2:$M$145&lt;&gt;"",ROW($M$2:$M$145)),ROW(M30))))</f>
        <v>#NUM!</v>
      </c>
      <c r="AF178" s="11" t="e">
        <f t="array" ref="AF178">IF(COUNTA($M$2:$M$145)&lt;ROW(M30),"",INDEX($AF$1:$AF$145,SMALL(IF($M$2:$M$145&lt;&gt;"",ROW($M$2:$M$145)),ROW(M30))))</f>
        <v>#NUM!</v>
      </c>
      <c r="AS178" s="11" t="e">
        <f t="array" ref="AS178">IF(COUNTA($M$2:$M$144)&lt;ROW(M30),"",INDEX($AS$1:$AS$144,SMALL(IF($M$2:$M$144&lt;&gt;"",ROW($M$2:$M$144)),ROW(M30))))</f>
        <v>#NUM!</v>
      </c>
      <c r="AT178" s="11" t="e">
        <f t="array" ref="AT178">IF(COUNTA($M$2:$M$144)&lt;ROW(N30),"",INDEX($AT$1:$AT$144,SMALL(IF($M$2:$M$144&lt;&gt;"",ROW($M$2:$M$144)),ROW(N30))))</f>
        <v>#NUM!</v>
      </c>
      <c r="AU178" s="11" t="e">
        <f t="array" ref="AU178">IF(COUNTA($M$2:$M$144)&lt;ROW(O30),"",INDEX($AU$1:$AU$144,SMALL(IF($M$2:$M$144&lt;&gt;"",ROW($M$2:$M$144)),ROW(O30))))</f>
        <v>#NUM!</v>
      </c>
      <c r="BB178" s="88"/>
      <c r="BC178" s="88"/>
      <c r="BD178" s="88"/>
      <c r="BE178" s="88"/>
      <c r="BF178" s="88"/>
      <c r="BG178" s="88"/>
      <c r="BH178" s="88"/>
      <c r="BI178" s="88"/>
      <c r="BJ178" s="88"/>
      <c r="BK178" s="88"/>
      <c r="BL178" s="88"/>
      <c r="BM178" s="88"/>
    </row>
    <row r="179" spans="11:65" ht="12.75" customHeight="1" x14ac:dyDescent="0.15">
      <c r="K179" s="11" t="e">
        <f t="array" ref="K179">IF(COUNTA($M$2:$M$145)&lt;ROW(M31),"",INDEX($K$1:$K$145,SMALL(IF($M$2:$M$145&lt;&gt;"",ROW($M$2:$M$145)),ROW(M31))))</f>
        <v>#NUM!</v>
      </c>
      <c r="L179" s="11" t="e">
        <f t="array" ref="L179">IF(COUNTA($M$2:$M$145)&lt;ROW(M31),"",INDEX($L$1:$L$145,SMALL(IF($M$2:$M$145&lt;&gt;"",ROW($M$2:$M$145)),ROW(M31))))</f>
        <v>#NUM!</v>
      </c>
      <c r="M179" s="11" t="e">
        <f t="array" ref="M179">IF(COUNTA($M$2:$M$145)&lt;ROW(M31),"",INDEX($M$1:$M$145,SMALL(IF($M$2:$M$145&lt;&gt;"",ROW($M$2:$M$145)),ROW(M31))))</f>
        <v>#NUM!</v>
      </c>
      <c r="R179" s="11" t="e">
        <f t="array" ref="R179">IF(COUNTA($M$2:$M$145)&lt;ROW(M31),"",INDEX($R$1:$R$145,SMALL(IF($M$2:$M$145&lt;&gt;"",ROW($M$2:$M$145)),ROW(M31))))</f>
        <v>#NUM!</v>
      </c>
      <c r="S179" s="11" t="e">
        <f t="array" ref="S179">IF(COUNTA($M$2:$M$145)&lt;ROW(N31),"",INDEX($S$1:$S$145,SMALL(IF($M$2:$M$145&lt;&gt;"",ROW($M$2:$M$145)),ROW(N31))))</f>
        <v>#NUM!</v>
      </c>
      <c r="T179" s="11" t="e">
        <f t="array" ref="T179">IF(COUNTA($M$2:$M$145)&lt;ROW(O31),"",INDEX($T$1:$T$145,SMALL(IF($M$2:$M$145&lt;&gt;"",ROW($M$2:$M$145)),ROW(O31))))</f>
        <v>#NUM!</v>
      </c>
      <c r="U179" s="11" t="e">
        <f t="array" ref="U179">IF(COUNTA($M$2:$M$145)&lt;ROW(M31),"",INDEX($U$1:$U$145,SMALL(IF($M$2:$M$145&lt;&gt;"",ROW($M$2:$M$145)),ROW(M31))))</f>
        <v>#NUM!</v>
      </c>
      <c r="V179" s="11" t="e">
        <f t="array" ref="V179">IF(COUNTA($M$2:$M$145)&lt;ROW(M31),"",INDEX($V$1:$V$145,SMALL(IF($M$2:$M$145&lt;&gt;"",ROW($M$2:$M$145)),ROW(M31))))</f>
        <v>#NUM!</v>
      </c>
      <c r="W179" s="11" t="e">
        <f t="array" ref="W179">IF(COUNTA($M$2:$M$145)&lt;ROW(M31),"",INDEX($W$1:$W$145,SMALL(IF($M$2:$M$145&lt;&gt;"",ROW($M$2:$M$145)),ROW(M31))))</f>
        <v>#NUM!</v>
      </c>
      <c r="X179" s="11" t="e">
        <f t="array" ref="X179">IF(COUNTA($M$2:$M$145)&lt;ROW(M31),"",INDEX($X$1:$X$145,SMALL(IF($M$2:$M$145&lt;&gt;"",ROW($M$2:$M$145)),ROW(M31))))</f>
        <v>#NUM!</v>
      </c>
      <c r="Y179" s="11" t="e">
        <f t="array" ref="Y179">IF(COUNTA($M$2:$M$145)&lt;ROW(M31),"",INDEX($Y$1:$Y$145,SMALL(IF($M$2:$M$145&lt;&gt;"",ROW($M$2:$M$145)),ROW(M31))))</f>
        <v>#NUM!</v>
      </c>
      <c r="Z179" s="11" t="e">
        <f t="array" ref="Z179">IF(COUNTA($M$2:$M$145)&lt;ROW(M31),"",INDEX($Z$1:$Z$145,SMALL(IF($M$2:$M$145&lt;&gt;"",ROW($M$2:$M$145)),ROW(M31))))</f>
        <v>#NUM!</v>
      </c>
      <c r="AA179" s="11" t="e">
        <f t="array" ref="AA179">IF(COUNTA($M$2:$M$145)&lt;ROW(M31),"",INDEX($AA$1:$AA$145,SMALL(IF($M$2:$M$145&lt;&gt;"",ROW($M$2:$M$145)),ROW(M31))))</f>
        <v>#NUM!</v>
      </c>
      <c r="AB179" s="11" t="e">
        <f t="array" ref="AB179">IF(COUNTA($M$2:$M$145)&lt;ROW(M31),"",INDEX($AB$1:$AB$145,SMALL(IF($M$2:$M$145&lt;&gt;"",ROW($M$2:$M$145)),ROW(M31))))</f>
        <v>#NUM!</v>
      </c>
      <c r="AC179" s="11" t="e">
        <f t="array" ref="AC179">IF(COUNTA($M$2:$M$145)&lt;ROW(M31),"",INDEX($AC$1:$AC$145,SMALL(IF($M$2:$M$145&lt;&gt;"",ROW($M$2:$M$145)),ROW(M31))))</f>
        <v>#NUM!</v>
      </c>
      <c r="AD179" s="11" t="e">
        <f t="array" ref="AD179">IF(COUNTA($M$2:$M$145)&lt;ROW(M31),"",INDEX($AD$1:$AD$145,SMALL(IF($M$2:$M$145&lt;&gt;"",ROW($M$2:$M$145)),ROW(M31))))</f>
        <v>#NUM!</v>
      </c>
      <c r="AE179" s="11" t="e">
        <f t="array" ref="AE179">IF(COUNTA($M$2:$M$145)&lt;ROW(M31),"",INDEX($AE$1:$AE$145,SMALL(IF($M$2:$M$145&lt;&gt;"",ROW($M$2:$M$145)),ROW(M31))))</f>
        <v>#NUM!</v>
      </c>
      <c r="AF179" s="11" t="e">
        <f t="array" ref="AF179">IF(COUNTA($M$2:$M$145)&lt;ROW(M31),"",INDEX($AF$1:$AF$145,SMALL(IF($M$2:$M$145&lt;&gt;"",ROW($M$2:$M$145)),ROW(M31))))</f>
        <v>#NUM!</v>
      </c>
      <c r="AS179" s="11" t="e">
        <f t="array" ref="AS179">IF(COUNTA($M$2:$M$144)&lt;ROW(M31),"",INDEX($AS$1:$AS$144,SMALL(IF($M$2:$M$144&lt;&gt;"",ROW($M$2:$M$144)),ROW(M31))))</f>
        <v>#NUM!</v>
      </c>
      <c r="AT179" s="11" t="e">
        <f t="array" ref="AT179">IF(COUNTA($M$2:$M$144)&lt;ROW(N31),"",INDEX($AT$1:$AT$144,SMALL(IF($M$2:$M$144&lt;&gt;"",ROW($M$2:$M$144)),ROW(N31))))</f>
        <v>#NUM!</v>
      </c>
      <c r="AU179" s="11" t="e">
        <f t="array" ref="AU179">IF(COUNTA($M$2:$M$144)&lt;ROW(O31),"",INDEX($AU$1:$AU$144,SMALL(IF($M$2:$M$144&lt;&gt;"",ROW($M$2:$M$144)),ROW(O31))))</f>
        <v>#NUM!</v>
      </c>
      <c r="BB179" s="88"/>
      <c r="BC179" s="88"/>
      <c r="BD179" s="88"/>
      <c r="BE179" s="88"/>
      <c r="BF179" s="88"/>
      <c r="BG179" s="88"/>
      <c r="BH179" s="88"/>
      <c r="BI179" s="88"/>
      <c r="BJ179" s="88"/>
      <c r="BK179" s="88"/>
      <c r="BL179" s="88"/>
      <c r="BM179" s="88"/>
    </row>
    <row r="180" spans="11:65" ht="12.75" customHeight="1" x14ac:dyDescent="0.15">
      <c r="K180" s="11" t="e">
        <f t="array" ref="K180">IF(COUNTA($M$2:$M$145)&lt;ROW(M32),"",INDEX($K$1:$K$145,SMALL(IF($M$2:$M$145&lt;&gt;"",ROW($M$2:$M$145)),ROW(M32))))</f>
        <v>#NUM!</v>
      </c>
      <c r="L180" s="11" t="e">
        <f t="array" ref="L180">IF(COUNTA($M$2:$M$145)&lt;ROW(M32),"",INDEX($L$1:$L$145,SMALL(IF($M$2:$M$145&lt;&gt;"",ROW($M$2:$M$145)),ROW(M32))))</f>
        <v>#NUM!</v>
      </c>
      <c r="M180" s="11" t="e">
        <f t="array" ref="M180">IF(COUNTA($M$2:$M$145)&lt;ROW(M32),"",INDEX($M$1:$M$145,SMALL(IF($M$2:$M$145&lt;&gt;"",ROW($M$2:$M$145)),ROW(M32))))</f>
        <v>#NUM!</v>
      </c>
      <c r="R180" s="11" t="e">
        <f t="array" ref="R180">IF(COUNTA($M$2:$M$145)&lt;ROW(M32),"",INDEX($R$1:$R$145,SMALL(IF($M$2:$M$145&lt;&gt;"",ROW($M$2:$M$145)),ROW(M32))))</f>
        <v>#NUM!</v>
      </c>
      <c r="S180" s="11" t="e">
        <f t="array" ref="S180">IF(COUNTA($M$2:$M$145)&lt;ROW(N32),"",INDEX($S$1:$S$145,SMALL(IF($M$2:$M$145&lt;&gt;"",ROW($M$2:$M$145)),ROW(N32))))</f>
        <v>#NUM!</v>
      </c>
      <c r="T180" s="11" t="e">
        <f t="array" ref="T180">IF(COUNTA($M$2:$M$145)&lt;ROW(O32),"",INDEX($T$1:$T$145,SMALL(IF($M$2:$M$145&lt;&gt;"",ROW($M$2:$M$145)),ROW(O32))))</f>
        <v>#NUM!</v>
      </c>
      <c r="U180" s="11" t="e">
        <f t="array" ref="U180">IF(COUNTA($M$2:$M$145)&lt;ROW(M32),"",INDEX($U$1:$U$145,SMALL(IF($M$2:$M$145&lt;&gt;"",ROW($M$2:$M$145)),ROW(M32))))</f>
        <v>#NUM!</v>
      </c>
      <c r="V180" s="11" t="e">
        <f t="array" ref="V180">IF(COUNTA($M$2:$M$145)&lt;ROW(M32),"",INDEX($V$1:$V$145,SMALL(IF($M$2:$M$145&lt;&gt;"",ROW($M$2:$M$145)),ROW(M32))))</f>
        <v>#NUM!</v>
      </c>
      <c r="W180" s="11" t="e">
        <f t="array" ref="W180">IF(COUNTA($M$2:$M$145)&lt;ROW(M32),"",INDEX($W$1:$W$145,SMALL(IF($M$2:$M$145&lt;&gt;"",ROW($M$2:$M$145)),ROW(M32))))</f>
        <v>#NUM!</v>
      </c>
      <c r="X180" s="11" t="e">
        <f t="array" ref="X180">IF(COUNTA($M$2:$M$145)&lt;ROW(M32),"",INDEX($X$1:$X$145,SMALL(IF($M$2:$M$145&lt;&gt;"",ROW($M$2:$M$145)),ROW(M32))))</f>
        <v>#NUM!</v>
      </c>
      <c r="Y180" s="11" t="e">
        <f t="array" ref="Y180">IF(COUNTA($M$2:$M$145)&lt;ROW(M32),"",INDEX($Y$1:$Y$145,SMALL(IF($M$2:$M$145&lt;&gt;"",ROW($M$2:$M$145)),ROW(M32))))</f>
        <v>#NUM!</v>
      </c>
      <c r="Z180" s="11" t="e">
        <f t="array" ref="Z180">IF(COUNTA($M$2:$M$145)&lt;ROW(M32),"",INDEX($Z$1:$Z$145,SMALL(IF($M$2:$M$145&lt;&gt;"",ROW($M$2:$M$145)),ROW(M32))))</f>
        <v>#NUM!</v>
      </c>
      <c r="AA180" s="11" t="e">
        <f t="array" ref="AA180">IF(COUNTA($M$2:$M$145)&lt;ROW(M32),"",INDEX($AA$1:$AA$145,SMALL(IF($M$2:$M$145&lt;&gt;"",ROW($M$2:$M$145)),ROW(M32))))</f>
        <v>#NUM!</v>
      </c>
      <c r="AB180" s="11" t="e">
        <f t="array" ref="AB180">IF(COUNTA($M$2:$M$145)&lt;ROW(M32),"",INDEX($AB$1:$AB$145,SMALL(IF($M$2:$M$145&lt;&gt;"",ROW($M$2:$M$145)),ROW(M32))))</f>
        <v>#NUM!</v>
      </c>
      <c r="AC180" s="11" t="e">
        <f t="array" ref="AC180">IF(COUNTA($M$2:$M$145)&lt;ROW(M32),"",INDEX($AC$1:$AC$145,SMALL(IF($M$2:$M$145&lt;&gt;"",ROW($M$2:$M$145)),ROW(M32))))</f>
        <v>#NUM!</v>
      </c>
      <c r="AD180" s="11" t="e">
        <f t="array" ref="AD180">IF(COUNTA($M$2:$M$145)&lt;ROW(M32),"",INDEX($AD$1:$AD$145,SMALL(IF($M$2:$M$145&lt;&gt;"",ROW($M$2:$M$145)),ROW(M32))))</f>
        <v>#NUM!</v>
      </c>
      <c r="AE180" s="11" t="e">
        <f t="array" ref="AE180">IF(COUNTA($M$2:$M$145)&lt;ROW(M32),"",INDEX($AE$1:$AE$145,SMALL(IF($M$2:$M$145&lt;&gt;"",ROW($M$2:$M$145)),ROW(M32))))</f>
        <v>#NUM!</v>
      </c>
      <c r="AF180" s="11" t="e">
        <f t="array" ref="AF180">IF(COUNTA($M$2:$M$145)&lt;ROW(M32),"",INDEX($AF$1:$AF$145,SMALL(IF($M$2:$M$145&lt;&gt;"",ROW($M$2:$M$145)),ROW(M32))))</f>
        <v>#NUM!</v>
      </c>
      <c r="AS180" s="11" t="e">
        <f t="array" ref="AS180">IF(COUNTA($M$2:$M$144)&lt;ROW(M32),"",INDEX($AS$1:$AS$144,SMALL(IF($M$2:$M$144&lt;&gt;"",ROW($M$2:$M$144)),ROW(M32))))</f>
        <v>#NUM!</v>
      </c>
      <c r="AT180" s="11" t="e">
        <f t="array" ref="AT180">IF(COUNTA($M$2:$M$144)&lt;ROW(N32),"",INDEX($AT$1:$AT$144,SMALL(IF($M$2:$M$144&lt;&gt;"",ROW($M$2:$M$144)),ROW(N32))))</f>
        <v>#NUM!</v>
      </c>
      <c r="AU180" s="11" t="e">
        <f t="array" ref="AU180">IF(COUNTA($M$2:$M$144)&lt;ROW(O32),"",INDEX($AU$1:$AU$144,SMALL(IF($M$2:$M$144&lt;&gt;"",ROW($M$2:$M$144)),ROW(O32))))</f>
        <v>#NUM!</v>
      </c>
      <c r="BB180" s="88"/>
      <c r="BC180" s="88"/>
      <c r="BD180" s="88"/>
      <c r="BE180" s="88"/>
      <c r="BF180" s="88"/>
      <c r="BG180" s="88"/>
      <c r="BH180" s="88"/>
      <c r="BI180" s="88"/>
      <c r="BJ180" s="88"/>
      <c r="BK180" s="88"/>
      <c r="BL180" s="88"/>
      <c r="BM180" s="88"/>
    </row>
    <row r="181" spans="11:65" ht="12.75" customHeight="1" x14ac:dyDescent="0.15">
      <c r="K181" s="11" t="e">
        <f t="array" ref="K181">IF(COUNTA($M$2:$M$145)&lt;ROW(M33),"",INDEX($K$1:$K$145,SMALL(IF($M$2:$M$145&lt;&gt;"",ROW($M$2:$M$145)),ROW(M33))))</f>
        <v>#NUM!</v>
      </c>
      <c r="L181" s="11" t="e">
        <f t="array" ref="L181">IF(COUNTA($M$2:$M$145)&lt;ROW(M33),"",INDEX($L$1:$L$145,SMALL(IF($M$2:$M$145&lt;&gt;"",ROW($M$2:$M$145)),ROW(M33))))</f>
        <v>#NUM!</v>
      </c>
      <c r="M181" s="11" t="e">
        <f t="array" ref="M181">IF(COUNTA($M$2:$M$145)&lt;ROW(M33),"",INDEX($M$1:$M$145,SMALL(IF($M$2:$M$145&lt;&gt;"",ROW($M$2:$M$145)),ROW(M33))))</f>
        <v>#NUM!</v>
      </c>
      <c r="R181" s="11" t="e">
        <f t="array" ref="R181">IF(COUNTA($M$2:$M$145)&lt;ROW(M33),"",INDEX($R$1:$R$145,SMALL(IF($M$2:$M$145&lt;&gt;"",ROW($M$2:$M$145)),ROW(M33))))</f>
        <v>#NUM!</v>
      </c>
      <c r="S181" s="11" t="e">
        <f t="array" ref="S181">IF(COUNTA($M$2:$M$145)&lt;ROW(N33),"",INDEX($S$1:$S$145,SMALL(IF($M$2:$M$145&lt;&gt;"",ROW($M$2:$M$145)),ROW(N33))))</f>
        <v>#NUM!</v>
      </c>
      <c r="T181" s="11" t="e">
        <f t="array" ref="T181">IF(COUNTA($M$2:$M$145)&lt;ROW(O33),"",INDEX($T$1:$T$145,SMALL(IF($M$2:$M$145&lt;&gt;"",ROW($M$2:$M$145)),ROW(O33))))</f>
        <v>#NUM!</v>
      </c>
      <c r="U181" s="11" t="e">
        <f t="array" ref="U181">IF(COUNTA($M$2:$M$145)&lt;ROW(M33),"",INDEX($U$1:$U$145,SMALL(IF($M$2:$M$145&lt;&gt;"",ROW($M$2:$M$145)),ROW(M33))))</f>
        <v>#NUM!</v>
      </c>
      <c r="V181" s="11" t="e">
        <f t="array" ref="V181">IF(COUNTA($M$2:$M$145)&lt;ROW(M33),"",INDEX($V$1:$V$145,SMALL(IF($M$2:$M$145&lt;&gt;"",ROW($M$2:$M$145)),ROW(M33))))</f>
        <v>#NUM!</v>
      </c>
      <c r="W181" s="11" t="e">
        <f t="array" ref="W181">IF(COUNTA($M$2:$M$145)&lt;ROW(M33),"",INDEX($W$1:$W$145,SMALL(IF($M$2:$M$145&lt;&gt;"",ROW($M$2:$M$145)),ROW(M33))))</f>
        <v>#NUM!</v>
      </c>
      <c r="X181" s="11" t="e">
        <f t="array" ref="X181">IF(COUNTA($M$2:$M$145)&lt;ROW(M33),"",INDEX($X$1:$X$145,SMALL(IF($M$2:$M$145&lt;&gt;"",ROW($M$2:$M$145)),ROW(M33))))</f>
        <v>#NUM!</v>
      </c>
      <c r="Y181" s="11" t="e">
        <f t="array" ref="Y181">IF(COUNTA($M$2:$M$145)&lt;ROW(M33),"",INDEX($Y$1:$Y$145,SMALL(IF($M$2:$M$145&lt;&gt;"",ROW($M$2:$M$145)),ROW(M33))))</f>
        <v>#NUM!</v>
      </c>
      <c r="Z181" s="11" t="e">
        <f t="array" ref="Z181">IF(COUNTA($M$2:$M$145)&lt;ROW(M33),"",INDEX($Z$1:$Z$145,SMALL(IF($M$2:$M$145&lt;&gt;"",ROW($M$2:$M$145)),ROW(M33))))</f>
        <v>#NUM!</v>
      </c>
      <c r="AA181" s="11" t="e">
        <f t="array" ref="AA181">IF(COUNTA($M$2:$M$145)&lt;ROW(M33),"",INDEX($AA$1:$AA$145,SMALL(IF($M$2:$M$145&lt;&gt;"",ROW($M$2:$M$145)),ROW(M33))))</f>
        <v>#NUM!</v>
      </c>
      <c r="AB181" s="11" t="e">
        <f t="array" ref="AB181">IF(COUNTA($M$2:$M$145)&lt;ROW(M33),"",INDEX($AB$1:$AB$145,SMALL(IF($M$2:$M$145&lt;&gt;"",ROW($M$2:$M$145)),ROW(M33))))</f>
        <v>#NUM!</v>
      </c>
      <c r="AC181" s="11" t="e">
        <f t="array" ref="AC181">IF(COUNTA($M$2:$M$145)&lt;ROW(M33),"",INDEX($AC$1:$AC$145,SMALL(IF($M$2:$M$145&lt;&gt;"",ROW($M$2:$M$145)),ROW(M33))))</f>
        <v>#NUM!</v>
      </c>
      <c r="AD181" s="11" t="e">
        <f t="array" ref="AD181">IF(COUNTA($M$2:$M$145)&lt;ROW(M33),"",INDEX($AD$1:$AD$145,SMALL(IF($M$2:$M$145&lt;&gt;"",ROW($M$2:$M$145)),ROW(M33))))</f>
        <v>#NUM!</v>
      </c>
      <c r="AE181" s="11" t="e">
        <f t="array" ref="AE181">IF(COUNTA($M$2:$M$145)&lt;ROW(M33),"",INDEX($AE$1:$AE$145,SMALL(IF($M$2:$M$145&lt;&gt;"",ROW($M$2:$M$145)),ROW(M33))))</f>
        <v>#NUM!</v>
      </c>
      <c r="AF181" s="11" t="e">
        <f t="array" ref="AF181">IF(COUNTA($M$2:$M$145)&lt;ROW(M33),"",INDEX($AF$1:$AF$145,SMALL(IF($M$2:$M$145&lt;&gt;"",ROW($M$2:$M$145)),ROW(M33))))</f>
        <v>#NUM!</v>
      </c>
      <c r="AS181" s="11" t="e">
        <f t="array" ref="AS181">IF(COUNTA($M$2:$M$144)&lt;ROW(M33),"",INDEX($AS$1:$AS$144,SMALL(IF($M$2:$M$144&lt;&gt;"",ROW($M$2:$M$144)),ROW(M33))))</f>
        <v>#NUM!</v>
      </c>
      <c r="AT181" s="11" t="e">
        <f t="array" ref="AT181">IF(COUNTA($M$2:$M$144)&lt;ROW(N33),"",INDEX($AT$1:$AT$144,SMALL(IF($M$2:$M$144&lt;&gt;"",ROW($M$2:$M$144)),ROW(N33))))</f>
        <v>#NUM!</v>
      </c>
      <c r="AU181" s="11" t="e">
        <f t="array" ref="AU181">IF(COUNTA($M$2:$M$144)&lt;ROW(O33),"",INDEX($AU$1:$AU$144,SMALL(IF($M$2:$M$144&lt;&gt;"",ROW($M$2:$M$144)),ROW(O33))))</f>
        <v>#NUM!</v>
      </c>
      <c r="BB181" s="88"/>
      <c r="BC181" s="88"/>
      <c r="BD181" s="88"/>
      <c r="BE181" s="88"/>
      <c r="BF181" s="88"/>
      <c r="BG181" s="88"/>
      <c r="BH181" s="88"/>
      <c r="BI181" s="88"/>
      <c r="BJ181" s="88"/>
      <c r="BK181" s="88"/>
      <c r="BL181" s="88"/>
      <c r="BM181" s="88"/>
    </row>
    <row r="182" spans="11:65" ht="12.75" customHeight="1" x14ac:dyDescent="0.15">
      <c r="K182" s="11" t="e">
        <f t="array" ref="K182">IF(COUNTA($M$2:$M$145)&lt;ROW(M34),"",INDEX($K$1:$K$145,SMALL(IF($M$2:$M$145&lt;&gt;"",ROW($M$2:$M$145)),ROW(M34))))</f>
        <v>#NUM!</v>
      </c>
      <c r="L182" s="11" t="e">
        <f t="array" ref="L182">IF(COUNTA($M$2:$M$145)&lt;ROW(M34),"",INDEX($L$1:$L$145,SMALL(IF($M$2:$M$145&lt;&gt;"",ROW($M$2:$M$145)),ROW(M34))))</f>
        <v>#NUM!</v>
      </c>
      <c r="M182" s="11" t="e">
        <f t="array" ref="M182">IF(COUNTA($M$2:$M$145)&lt;ROW(M34),"",INDEX($M$1:$M$145,SMALL(IF($M$2:$M$145&lt;&gt;"",ROW($M$2:$M$145)),ROW(M34))))</f>
        <v>#NUM!</v>
      </c>
      <c r="R182" s="11" t="e">
        <f t="array" ref="R182">IF(COUNTA($M$2:$M$145)&lt;ROW(M34),"",INDEX($R$1:$R$145,SMALL(IF($M$2:$M$145&lt;&gt;"",ROW($M$2:$M$145)),ROW(M34))))</f>
        <v>#NUM!</v>
      </c>
      <c r="S182" s="11" t="e">
        <f t="array" ref="S182">IF(COUNTA($M$2:$M$145)&lt;ROW(N34),"",INDEX($S$1:$S$145,SMALL(IF($M$2:$M$145&lt;&gt;"",ROW($M$2:$M$145)),ROW(N34))))</f>
        <v>#NUM!</v>
      </c>
      <c r="T182" s="11" t="e">
        <f t="array" ref="T182">IF(COUNTA($M$2:$M$145)&lt;ROW(O34),"",INDEX($T$1:$T$145,SMALL(IF($M$2:$M$145&lt;&gt;"",ROW($M$2:$M$145)),ROW(O34))))</f>
        <v>#NUM!</v>
      </c>
      <c r="U182" s="11" t="e">
        <f t="array" ref="U182">IF(COUNTA($M$2:$M$145)&lt;ROW(M34),"",INDEX($U$1:$U$145,SMALL(IF($M$2:$M$145&lt;&gt;"",ROW($M$2:$M$145)),ROW(M34))))</f>
        <v>#NUM!</v>
      </c>
      <c r="V182" s="11" t="e">
        <f t="array" ref="V182">IF(COUNTA($M$2:$M$145)&lt;ROW(M34),"",INDEX($V$1:$V$145,SMALL(IF($M$2:$M$145&lt;&gt;"",ROW($M$2:$M$145)),ROW(M34))))</f>
        <v>#NUM!</v>
      </c>
      <c r="W182" s="11" t="e">
        <f t="array" ref="W182">IF(COUNTA($M$2:$M$145)&lt;ROW(M34),"",INDEX($W$1:$W$145,SMALL(IF($M$2:$M$145&lt;&gt;"",ROW($M$2:$M$145)),ROW(M34))))</f>
        <v>#NUM!</v>
      </c>
      <c r="X182" s="11" t="e">
        <f t="array" ref="X182">IF(COUNTA($M$2:$M$145)&lt;ROW(M34),"",INDEX($X$1:$X$145,SMALL(IF($M$2:$M$145&lt;&gt;"",ROW($M$2:$M$145)),ROW(M34))))</f>
        <v>#NUM!</v>
      </c>
      <c r="Y182" s="11" t="e">
        <f t="array" ref="Y182">IF(COUNTA($M$2:$M$145)&lt;ROW(M34),"",INDEX($Y$1:$Y$145,SMALL(IF($M$2:$M$145&lt;&gt;"",ROW($M$2:$M$145)),ROW(M34))))</f>
        <v>#NUM!</v>
      </c>
      <c r="Z182" s="11" t="e">
        <f t="array" ref="Z182">IF(COUNTA($M$2:$M$145)&lt;ROW(M34),"",INDEX($Z$1:$Z$145,SMALL(IF($M$2:$M$145&lt;&gt;"",ROW($M$2:$M$145)),ROW(M34))))</f>
        <v>#NUM!</v>
      </c>
      <c r="AA182" s="11" t="e">
        <f t="array" ref="AA182">IF(COUNTA($M$2:$M$145)&lt;ROW(M34),"",INDEX($AA$1:$AA$145,SMALL(IF($M$2:$M$145&lt;&gt;"",ROW($M$2:$M$145)),ROW(M34))))</f>
        <v>#NUM!</v>
      </c>
      <c r="AB182" s="11" t="e">
        <f t="array" ref="AB182">IF(COUNTA($M$2:$M$145)&lt;ROW(M34),"",INDEX($AB$1:$AB$145,SMALL(IF($M$2:$M$145&lt;&gt;"",ROW($M$2:$M$145)),ROW(M34))))</f>
        <v>#NUM!</v>
      </c>
      <c r="AC182" s="11" t="e">
        <f t="array" ref="AC182">IF(COUNTA($M$2:$M$145)&lt;ROW(M34),"",INDEX($AC$1:$AC$145,SMALL(IF($M$2:$M$145&lt;&gt;"",ROW($M$2:$M$145)),ROW(M34))))</f>
        <v>#NUM!</v>
      </c>
      <c r="AD182" s="11" t="e">
        <f t="array" ref="AD182">IF(COUNTA($M$2:$M$145)&lt;ROW(M34),"",INDEX($AD$1:$AD$145,SMALL(IF($M$2:$M$145&lt;&gt;"",ROW($M$2:$M$145)),ROW(M34))))</f>
        <v>#NUM!</v>
      </c>
      <c r="AE182" s="11" t="e">
        <f t="array" ref="AE182">IF(COUNTA($M$2:$M$145)&lt;ROW(M34),"",INDEX($AE$1:$AE$145,SMALL(IF($M$2:$M$145&lt;&gt;"",ROW($M$2:$M$145)),ROW(M34))))</f>
        <v>#NUM!</v>
      </c>
      <c r="AF182" s="11" t="e">
        <f t="array" ref="AF182">IF(COUNTA($M$2:$M$145)&lt;ROW(M34),"",INDEX($AF$1:$AF$145,SMALL(IF($M$2:$M$145&lt;&gt;"",ROW($M$2:$M$145)),ROW(M34))))</f>
        <v>#NUM!</v>
      </c>
      <c r="AS182" s="11" t="e">
        <f t="array" ref="AS182">IF(COUNTA($M$2:$M$144)&lt;ROW(M34),"",INDEX($AS$1:$AS$144,SMALL(IF($M$2:$M$144&lt;&gt;"",ROW($M$2:$M$144)),ROW(M34))))</f>
        <v>#NUM!</v>
      </c>
      <c r="AT182" s="11" t="e">
        <f t="array" ref="AT182">IF(COUNTA($M$2:$M$144)&lt;ROW(N34),"",INDEX($AT$1:$AT$144,SMALL(IF($M$2:$M$144&lt;&gt;"",ROW($M$2:$M$144)),ROW(N34))))</f>
        <v>#NUM!</v>
      </c>
      <c r="AU182" s="11" t="e">
        <f t="array" ref="AU182">IF(COUNTA($M$2:$M$144)&lt;ROW(O34),"",INDEX($AU$1:$AU$144,SMALL(IF($M$2:$M$144&lt;&gt;"",ROW($M$2:$M$144)),ROW(O34))))</f>
        <v>#NUM!</v>
      </c>
      <c r="BB182" s="88"/>
      <c r="BC182" s="88"/>
      <c r="BD182" s="88"/>
      <c r="BE182" s="88"/>
      <c r="BF182" s="88"/>
      <c r="BG182" s="88"/>
      <c r="BH182" s="88"/>
      <c r="BI182" s="88"/>
      <c r="BJ182" s="88"/>
      <c r="BK182" s="88"/>
      <c r="BL182" s="88"/>
      <c r="BM182" s="88"/>
    </row>
    <row r="183" spans="11:65" ht="12.75" customHeight="1" x14ac:dyDescent="0.15">
      <c r="K183" s="11" t="e">
        <f t="array" ref="K183">IF(COUNTA($M$2:$M$145)&lt;ROW(M35),"",INDEX($K$1:$K$145,SMALL(IF($M$2:$M$145&lt;&gt;"",ROW($M$2:$M$145)),ROW(M35))))</f>
        <v>#NUM!</v>
      </c>
      <c r="L183" s="11" t="e">
        <f t="array" ref="L183">IF(COUNTA($M$2:$M$145)&lt;ROW(M35),"",INDEX($L$1:$L$145,SMALL(IF($M$2:$M$145&lt;&gt;"",ROW($M$2:$M$145)),ROW(M35))))</f>
        <v>#NUM!</v>
      </c>
      <c r="M183" s="11" t="e">
        <f t="array" ref="M183">IF(COUNTA($M$2:$M$145)&lt;ROW(M35),"",INDEX($M$1:$M$145,SMALL(IF($M$2:$M$145&lt;&gt;"",ROW($M$2:$M$145)),ROW(M35))))</f>
        <v>#NUM!</v>
      </c>
      <c r="R183" s="11" t="e">
        <f t="array" ref="R183">IF(COUNTA($M$2:$M$145)&lt;ROW(M35),"",INDEX($R$1:$R$145,SMALL(IF($M$2:$M$145&lt;&gt;"",ROW($M$2:$M$145)),ROW(M35))))</f>
        <v>#NUM!</v>
      </c>
      <c r="S183" s="11" t="e">
        <f t="array" ref="S183">IF(COUNTA($M$2:$M$145)&lt;ROW(N35),"",INDEX($S$1:$S$145,SMALL(IF($M$2:$M$145&lt;&gt;"",ROW($M$2:$M$145)),ROW(N35))))</f>
        <v>#NUM!</v>
      </c>
      <c r="T183" s="11" t="e">
        <f t="array" ref="T183">IF(COUNTA($M$2:$M$145)&lt;ROW(O35),"",INDEX($T$1:$T$145,SMALL(IF($M$2:$M$145&lt;&gt;"",ROW($M$2:$M$145)),ROW(O35))))</f>
        <v>#NUM!</v>
      </c>
      <c r="U183" s="11" t="e">
        <f t="array" ref="U183">IF(COUNTA($M$2:$M$145)&lt;ROW(M35),"",INDEX($U$1:$U$145,SMALL(IF($M$2:$M$145&lt;&gt;"",ROW($M$2:$M$145)),ROW(M35))))</f>
        <v>#NUM!</v>
      </c>
      <c r="V183" s="11" t="e">
        <f t="array" ref="V183">IF(COUNTA($M$2:$M$145)&lt;ROW(M35),"",INDEX($V$1:$V$145,SMALL(IF($M$2:$M$145&lt;&gt;"",ROW($M$2:$M$145)),ROW(M35))))</f>
        <v>#NUM!</v>
      </c>
      <c r="W183" s="11" t="e">
        <f t="array" ref="W183">IF(COUNTA($M$2:$M$145)&lt;ROW(M35),"",INDEX($W$1:$W$145,SMALL(IF($M$2:$M$145&lt;&gt;"",ROW($M$2:$M$145)),ROW(M35))))</f>
        <v>#NUM!</v>
      </c>
      <c r="X183" s="11" t="e">
        <f t="array" ref="X183">IF(COUNTA($M$2:$M$145)&lt;ROW(M35),"",INDEX($X$1:$X$145,SMALL(IF($M$2:$M$145&lt;&gt;"",ROW($M$2:$M$145)),ROW(M35))))</f>
        <v>#NUM!</v>
      </c>
      <c r="Y183" s="11" t="e">
        <f t="array" ref="Y183">IF(COUNTA($M$2:$M$145)&lt;ROW(M35),"",INDEX($Y$1:$Y$145,SMALL(IF($M$2:$M$145&lt;&gt;"",ROW($M$2:$M$145)),ROW(M35))))</f>
        <v>#NUM!</v>
      </c>
      <c r="Z183" s="11" t="e">
        <f t="array" ref="Z183">IF(COUNTA($M$2:$M$145)&lt;ROW(M35),"",INDEX($Z$1:$Z$145,SMALL(IF($M$2:$M$145&lt;&gt;"",ROW($M$2:$M$145)),ROW(M35))))</f>
        <v>#NUM!</v>
      </c>
      <c r="AA183" s="11" t="e">
        <f t="array" ref="AA183">IF(COUNTA($M$2:$M$145)&lt;ROW(M35),"",INDEX($AA$1:$AA$145,SMALL(IF($M$2:$M$145&lt;&gt;"",ROW($M$2:$M$145)),ROW(M35))))</f>
        <v>#NUM!</v>
      </c>
      <c r="AB183" s="11" t="e">
        <f t="array" ref="AB183">IF(COUNTA($M$2:$M$145)&lt;ROW(M35),"",INDEX($AB$1:$AB$145,SMALL(IF($M$2:$M$145&lt;&gt;"",ROW($M$2:$M$145)),ROW(M35))))</f>
        <v>#NUM!</v>
      </c>
      <c r="AC183" s="11" t="e">
        <f t="array" ref="AC183">IF(COUNTA($M$2:$M$145)&lt;ROW(M35),"",INDEX($AC$1:$AC$145,SMALL(IF($M$2:$M$145&lt;&gt;"",ROW($M$2:$M$145)),ROW(M35))))</f>
        <v>#NUM!</v>
      </c>
      <c r="AD183" s="11" t="e">
        <f t="array" ref="AD183">IF(COUNTA($M$2:$M$145)&lt;ROW(M35),"",INDEX($AD$1:$AD$145,SMALL(IF($M$2:$M$145&lt;&gt;"",ROW($M$2:$M$145)),ROW(M35))))</f>
        <v>#NUM!</v>
      </c>
      <c r="AE183" s="11" t="e">
        <f t="array" ref="AE183">IF(COUNTA($M$2:$M$145)&lt;ROW(M35),"",INDEX($AE$1:$AE$145,SMALL(IF($M$2:$M$145&lt;&gt;"",ROW($M$2:$M$145)),ROW(M35))))</f>
        <v>#NUM!</v>
      </c>
      <c r="AF183" s="11" t="e">
        <f t="array" ref="AF183">IF(COUNTA($M$2:$M$145)&lt;ROW(M35),"",INDEX($AF$1:$AF$145,SMALL(IF($M$2:$M$145&lt;&gt;"",ROW($M$2:$M$145)),ROW(M35))))</f>
        <v>#NUM!</v>
      </c>
      <c r="AS183" s="11" t="e">
        <f t="array" ref="AS183">IF(COUNTA($M$2:$M$144)&lt;ROW(M35),"",INDEX($AS$1:$AS$144,SMALL(IF($M$2:$M$144&lt;&gt;"",ROW($M$2:$M$144)),ROW(M35))))</f>
        <v>#NUM!</v>
      </c>
      <c r="AT183" s="11" t="e">
        <f t="array" ref="AT183">IF(COUNTA($M$2:$M$144)&lt;ROW(N35),"",INDEX($AT$1:$AT$144,SMALL(IF($M$2:$M$144&lt;&gt;"",ROW($M$2:$M$144)),ROW(N35))))</f>
        <v>#NUM!</v>
      </c>
      <c r="AU183" s="11" t="e">
        <f t="array" ref="AU183">IF(COUNTA($M$2:$M$144)&lt;ROW(O35),"",INDEX($AU$1:$AU$144,SMALL(IF($M$2:$M$144&lt;&gt;"",ROW($M$2:$M$144)),ROW(O35))))</f>
        <v>#NUM!</v>
      </c>
      <c r="BB183" s="88"/>
      <c r="BC183" s="88"/>
      <c r="BD183" s="88"/>
      <c r="BE183" s="88"/>
      <c r="BF183" s="88"/>
      <c r="BG183" s="88"/>
      <c r="BH183" s="88"/>
      <c r="BI183" s="88"/>
      <c r="BJ183" s="88"/>
      <c r="BK183" s="88"/>
      <c r="BL183" s="88"/>
      <c r="BM183" s="88"/>
    </row>
    <row r="184" spans="11:65" ht="12.75" customHeight="1" x14ac:dyDescent="0.15">
      <c r="K184" s="11" t="e">
        <f t="array" ref="K184">IF(COUNTA($M$2:$M$145)&lt;ROW(M36),"",INDEX($K$1:$K$145,SMALL(IF($M$2:$M$145&lt;&gt;"",ROW($M$2:$M$145)),ROW(M36))))</f>
        <v>#NUM!</v>
      </c>
      <c r="L184" s="11" t="e">
        <f t="array" ref="L184">IF(COUNTA($M$2:$M$145)&lt;ROW(M36),"",INDEX($L$1:$L$145,SMALL(IF($M$2:$M$145&lt;&gt;"",ROW($M$2:$M$145)),ROW(M36))))</f>
        <v>#NUM!</v>
      </c>
      <c r="M184" s="11" t="e">
        <f t="array" ref="M184">IF(COUNTA($M$2:$M$145)&lt;ROW(M36),"",INDEX($M$1:$M$145,SMALL(IF($M$2:$M$145&lt;&gt;"",ROW($M$2:$M$145)),ROW(M36))))</f>
        <v>#NUM!</v>
      </c>
      <c r="R184" s="11" t="e">
        <f t="array" ref="R184">IF(COUNTA($M$2:$M$145)&lt;ROW(M36),"",INDEX($R$1:$R$145,SMALL(IF($M$2:$M$145&lt;&gt;"",ROW($M$2:$M$145)),ROW(M36))))</f>
        <v>#NUM!</v>
      </c>
      <c r="S184" s="11" t="e">
        <f t="array" ref="S184">IF(COUNTA($M$2:$M$145)&lt;ROW(N36),"",INDEX($S$1:$S$145,SMALL(IF($M$2:$M$145&lt;&gt;"",ROW($M$2:$M$145)),ROW(N36))))</f>
        <v>#NUM!</v>
      </c>
      <c r="T184" s="11" t="e">
        <f t="array" ref="T184">IF(COUNTA($M$2:$M$145)&lt;ROW(O36),"",INDEX($T$1:$T$145,SMALL(IF($M$2:$M$145&lt;&gt;"",ROW($M$2:$M$145)),ROW(O36))))</f>
        <v>#NUM!</v>
      </c>
      <c r="U184" s="11" t="e">
        <f t="array" ref="U184">IF(COUNTA($M$2:$M$145)&lt;ROW(M36),"",INDEX($U$1:$U$145,SMALL(IF($M$2:$M$145&lt;&gt;"",ROW($M$2:$M$145)),ROW(M36))))</f>
        <v>#NUM!</v>
      </c>
      <c r="V184" s="11" t="e">
        <f t="array" ref="V184">IF(COUNTA($M$2:$M$145)&lt;ROW(M36),"",INDEX($V$1:$V$145,SMALL(IF($M$2:$M$145&lt;&gt;"",ROW($M$2:$M$145)),ROW(M36))))</f>
        <v>#NUM!</v>
      </c>
      <c r="W184" s="11" t="e">
        <f t="array" ref="W184">IF(COUNTA($M$2:$M$145)&lt;ROW(M36),"",INDEX($W$1:$W$145,SMALL(IF($M$2:$M$145&lt;&gt;"",ROW($M$2:$M$145)),ROW(M36))))</f>
        <v>#NUM!</v>
      </c>
      <c r="X184" s="11" t="e">
        <f t="array" ref="X184">IF(COUNTA($M$2:$M$145)&lt;ROW(M36),"",INDEX($X$1:$X$145,SMALL(IF($M$2:$M$145&lt;&gt;"",ROW($M$2:$M$145)),ROW(M36))))</f>
        <v>#NUM!</v>
      </c>
      <c r="Y184" s="11" t="e">
        <f t="array" ref="Y184">IF(COUNTA($M$2:$M$145)&lt;ROW(M36),"",INDEX($Y$1:$Y$145,SMALL(IF($M$2:$M$145&lt;&gt;"",ROW($M$2:$M$145)),ROW(M36))))</f>
        <v>#NUM!</v>
      </c>
      <c r="Z184" s="11" t="e">
        <f t="array" ref="Z184">IF(COUNTA($M$2:$M$145)&lt;ROW(M36),"",INDEX($Z$1:$Z$145,SMALL(IF($M$2:$M$145&lt;&gt;"",ROW($M$2:$M$145)),ROW(M36))))</f>
        <v>#NUM!</v>
      </c>
      <c r="AA184" s="11" t="e">
        <f t="array" ref="AA184">IF(COUNTA($M$2:$M$145)&lt;ROW(M36),"",INDEX($AA$1:$AA$145,SMALL(IF($M$2:$M$145&lt;&gt;"",ROW($M$2:$M$145)),ROW(M36))))</f>
        <v>#NUM!</v>
      </c>
      <c r="AB184" s="11" t="e">
        <f t="array" ref="AB184">IF(COUNTA($M$2:$M$145)&lt;ROW(M36),"",INDEX($AB$1:$AB$145,SMALL(IF($M$2:$M$145&lt;&gt;"",ROW($M$2:$M$145)),ROW(M36))))</f>
        <v>#NUM!</v>
      </c>
      <c r="AC184" s="11" t="e">
        <f t="array" ref="AC184">IF(COUNTA($M$2:$M$145)&lt;ROW(M36),"",INDEX($AC$1:$AC$145,SMALL(IF($M$2:$M$145&lt;&gt;"",ROW($M$2:$M$145)),ROW(M36))))</f>
        <v>#NUM!</v>
      </c>
      <c r="AD184" s="11" t="e">
        <f t="array" ref="AD184">IF(COUNTA($M$2:$M$145)&lt;ROW(M36),"",INDEX($AD$1:$AD$145,SMALL(IF($M$2:$M$145&lt;&gt;"",ROW($M$2:$M$145)),ROW(M36))))</f>
        <v>#NUM!</v>
      </c>
      <c r="AE184" s="11" t="e">
        <f t="array" ref="AE184">IF(COUNTA($M$2:$M$145)&lt;ROW(M36),"",INDEX($AE$1:$AE$145,SMALL(IF($M$2:$M$145&lt;&gt;"",ROW($M$2:$M$145)),ROW(M36))))</f>
        <v>#NUM!</v>
      </c>
      <c r="AF184" s="11" t="e">
        <f t="array" ref="AF184">IF(COUNTA($M$2:$M$145)&lt;ROW(M36),"",INDEX($AF$1:$AF$145,SMALL(IF($M$2:$M$145&lt;&gt;"",ROW($M$2:$M$145)),ROW(M36))))</f>
        <v>#NUM!</v>
      </c>
      <c r="AS184" s="11" t="e">
        <f t="array" ref="AS184">IF(COUNTA($M$2:$M$144)&lt;ROW(M36),"",INDEX($AS$1:$AS$144,SMALL(IF($M$2:$M$144&lt;&gt;"",ROW($M$2:$M$144)),ROW(M36))))</f>
        <v>#NUM!</v>
      </c>
      <c r="AT184" s="11" t="e">
        <f t="array" ref="AT184">IF(COUNTA($M$2:$M$144)&lt;ROW(N36),"",INDEX($AT$1:$AT$144,SMALL(IF($M$2:$M$144&lt;&gt;"",ROW($M$2:$M$144)),ROW(N36))))</f>
        <v>#NUM!</v>
      </c>
      <c r="AU184" s="11" t="e">
        <f t="array" ref="AU184">IF(COUNTA($M$2:$M$144)&lt;ROW(O36),"",INDEX($AU$1:$AU$144,SMALL(IF($M$2:$M$144&lt;&gt;"",ROW($M$2:$M$144)),ROW(O36))))</f>
        <v>#NUM!</v>
      </c>
      <c r="BB184" s="88"/>
      <c r="BC184" s="88"/>
      <c r="BD184" s="88"/>
      <c r="BE184" s="88"/>
      <c r="BF184" s="88"/>
      <c r="BG184" s="88"/>
      <c r="BH184" s="88"/>
      <c r="BI184" s="88"/>
      <c r="BJ184" s="88"/>
      <c r="BK184" s="88"/>
      <c r="BL184" s="88"/>
      <c r="BM184" s="88"/>
    </row>
    <row r="185" spans="11:65" ht="12.75" customHeight="1" x14ac:dyDescent="0.15">
      <c r="BB185" s="88"/>
      <c r="BC185" s="88"/>
      <c r="BD185" s="88"/>
      <c r="BE185" s="88"/>
      <c r="BF185" s="88"/>
      <c r="BG185" s="88"/>
      <c r="BH185" s="88"/>
      <c r="BI185" s="88"/>
      <c r="BJ185" s="88"/>
      <c r="BK185" s="88"/>
      <c r="BL185" s="88"/>
      <c r="BM185" s="88"/>
    </row>
    <row r="186" spans="11:65" ht="12.75" customHeight="1" x14ac:dyDescent="0.15">
      <c r="BB186" s="88"/>
      <c r="BC186" s="88"/>
      <c r="BD186" s="88"/>
      <c r="BE186" s="88"/>
      <c r="BF186" s="88"/>
      <c r="BG186" s="88"/>
      <c r="BH186" s="88"/>
      <c r="BI186" s="88"/>
      <c r="BJ186" s="88"/>
      <c r="BK186" s="88"/>
      <c r="BL186" s="88"/>
      <c r="BM186" s="88"/>
    </row>
    <row r="187" spans="11:65" ht="12.75" customHeight="1" x14ac:dyDescent="0.15">
      <c r="O187" s="379" t="s">
        <v>72</v>
      </c>
      <c r="U187" s="11" t="str">
        <f>仕様書作成!CR24</f>
        <v/>
      </c>
      <c r="V187" s="11" t="str">
        <f>仕様書作成!CS24</f>
        <v/>
      </c>
      <c r="W187" s="11" t="str">
        <f>仕様書作成!CT24</f>
        <v/>
      </c>
      <c r="X187" s="11" t="str">
        <f>仕様書作成!CU24</f>
        <v/>
      </c>
      <c r="Y187" s="11" t="str">
        <f>仕様書作成!CV24</f>
        <v/>
      </c>
      <c r="Z187" s="11" t="str">
        <f>仕様書作成!CW24</f>
        <v/>
      </c>
      <c r="AA187" s="11" t="str">
        <f>仕様書作成!CX24</f>
        <v/>
      </c>
      <c r="AB187" s="11" t="str">
        <f>仕様書作成!CY24</f>
        <v/>
      </c>
      <c r="AC187" s="11" t="str">
        <f>仕様書作成!CZ24</f>
        <v/>
      </c>
      <c r="AD187" s="11" t="str">
        <f>仕様書作成!DA24</f>
        <v/>
      </c>
      <c r="AE187" s="11" t="str">
        <f>仕様書作成!DB24</f>
        <v/>
      </c>
      <c r="AF187" s="11" t="str">
        <f>仕様書作成!DC24</f>
        <v/>
      </c>
      <c r="BB187" s="88"/>
      <c r="BC187" s="88"/>
      <c r="BD187" s="88"/>
      <c r="BE187" s="88"/>
      <c r="BF187" s="88"/>
      <c r="BG187" s="88"/>
      <c r="BH187" s="88"/>
      <c r="BI187" s="88"/>
      <c r="BJ187" s="88"/>
      <c r="BK187" s="88"/>
      <c r="BL187" s="88"/>
      <c r="BM187" s="88"/>
    </row>
    <row r="188" spans="11:65" ht="12.75" customHeight="1" x14ac:dyDescent="0.15">
      <c r="O188" s="379" t="s">
        <v>293</v>
      </c>
      <c r="U188" s="11" t="str">
        <f>仕様書作成!CR25</f>
        <v/>
      </c>
      <c r="V188" s="11" t="str">
        <f>仕様書作成!CS25</f>
        <v/>
      </c>
      <c r="W188" s="11" t="str">
        <f>仕様書作成!CT25</f>
        <v/>
      </c>
      <c r="X188" s="11" t="str">
        <f>仕様書作成!CU25</f>
        <v/>
      </c>
      <c r="Y188" s="11" t="str">
        <f>仕様書作成!CV25</f>
        <v/>
      </c>
      <c r="Z188" s="11" t="str">
        <f>仕様書作成!CW25</f>
        <v/>
      </c>
      <c r="AA188" s="11" t="str">
        <f>仕様書作成!CX25</f>
        <v/>
      </c>
      <c r="AB188" s="11" t="str">
        <f>仕様書作成!CY25</f>
        <v/>
      </c>
      <c r="AC188" s="11" t="str">
        <f>仕様書作成!CZ25</f>
        <v/>
      </c>
      <c r="AD188" s="11" t="str">
        <f>仕様書作成!DA25</f>
        <v/>
      </c>
      <c r="AE188" s="11" t="str">
        <f>仕様書作成!DB25</f>
        <v/>
      </c>
      <c r="AF188" s="11" t="str">
        <f>仕様書作成!DC25</f>
        <v/>
      </c>
      <c r="BB188" s="88"/>
      <c r="BC188" s="88"/>
      <c r="BD188" s="88"/>
      <c r="BE188" s="88"/>
      <c r="BF188" s="88"/>
      <c r="BG188" s="88"/>
      <c r="BH188" s="88"/>
      <c r="BI188" s="88"/>
      <c r="BJ188" s="88"/>
      <c r="BK188" s="88"/>
      <c r="BL188" s="88"/>
      <c r="BM188" s="88"/>
    </row>
    <row r="189" spans="11:65" ht="12.75" customHeight="1" x14ac:dyDescent="0.15">
      <c r="O189" s="379" t="s">
        <v>294</v>
      </c>
      <c r="U189" s="11" t="str">
        <f>仕様書作成!CR26</f>
        <v/>
      </c>
      <c r="V189" s="11" t="str">
        <f>仕様書作成!CS26</f>
        <v/>
      </c>
      <c r="W189" s="11" t="str">
        <f>仕様書作成!CT26</f>
        <v/>
      </c>
      <c r="X189" s="11" t="str">
        <f>仕様書作成!CU26</f>
        <v/>
      </c>
      <c r="Y189" s="11" t="str">
        <f>仕様書作成!CV26</f>
        <v/>
      </c>
      <c r="Z189" s="11" t="str">
        <f>仕様書作成!CW26</f>
        <v/>
      </c>
      <c r="AA189" s="11" t="str">
        <f>仕様書作成!CX26</f>
        <v/>
      </c>
      <c r="AB189" s="11" t="str">
        <f>仕様書作成!CY26</f>
        <v/>
      </c>
      <c r="AC189" s="11" t="str">
        <f>仕様書作成!CZ26</f>
        <v/>
      </c>
      <c r="AD189" s="11" t="str">
        <f>仕様書作成!DA26</f>
        <v/>
      </c>
      <c r="AE189" s="11" t="str">
        <f>仕様書作成!DB26</f>
        <v/>
      </c>
      <c r="AF189" s="11" t="str">
        <f>仕様書作成!DC26</f>
        <v/>
      </c>
      <c r="BB189" s="88"/>
      <c r="BC189" s="88"/>
      <c r="BD189" s="88"/>
      <c r="BE189" s="88"/>
      <c r="BF189" s="88"/>
      <c r="BG189" s="88"/>
      <c r="BH189" s="88"/>
      <c r="BI189" s="88"/>
      <c r="BJ189" s="88"/>
      <c r="BK189" s="88"/>
      <c r="BL189" s="88"/>
      <c r="BM189" s="88"/>
    </row>
    <row r="190" spans="11:65" ht="12.75" customHeight="1" x14ac:dyDescent="0.15">
      <c r="O190" s="380" t="s">
        <v>73</v>
      </c>
      <c r="U190" s="11" t="str">
        <f>仕様書作成!CR28</f>
        <v/>
      </c>
      <c r="V190" s="11" t="str">
        <f>仕様書作成!CS28</f>
        <v/>
      </c>
      <c r="W190" s="11" t="str">
        <f>仕様書作成!CT28</f>
        <v/>
      </c>
      <c r="X190" s="11" t="str">
        <f>仕様書作成!CU28</f>
        <v/>
      </c>
      <c r="Y190" s="11" t="str">
        <f>仕様書作成!CV28</f>
        <v/>
      </c>
      <c r="Z190" s="11" t="str">
        <f>仕様書作成!CW28</f>
        <v/>
      </c>
      <c r="AA190" s="11" t="str">
        <f>仕様書作成!CX28</f>
        <v/>
      </c>
      <c r="AB190" s="11" t="str">
        <f>仕様書作成!CY28</f>
        <v/>
      </c>
      <c r="AC190" s="11" t="str">
        <f>仕様書作成!CZ28</f>
        <v/>
      </c>
      <c r="AD190" s="11" t="str">
        <f>仕様書作成!DA28</f>
        <v/>
      </c>
      <c r="AE190" s="11" t="str">
        <f>仕様書作成!DB28</f>
        <v/>
      </c>
      <c r="AF190" s="11" t="str">
        <f>仕様書作成!DC28</f>
        <v/>
      </c>
      <c r="BB190" s="88"/>
      <c r="BC190" s="88"/>
      <c r="BD190" s="88"/>
      <c r="BE190" s="88"/>
      <c r="BF190" s="88"/>
      <c r="BG190" s="88"/>
      <c r="BH190" s="88"/>
      <c r="BI190" s="88"/>
      <c r="BJ190" s="88"/>
      <c r="BK190" s="88"/>
      <c r="BL190" s="88"/>
      <c r="BM190" s="88"/>
    </row>
    <row r="191" spans="11:65" ht="12.75" customHeight="1" x14ac:dyDescent="0.15">
      <c r="O191" s="380" t="s">
        <v>295</v>
      </c>
      <c r="U191" s="11" t="str">
        <f>仕様書作成!CR29</f>
        <v/>
      </c>
      <c r="V191" s="11" t="str">
        <f>仕様書作成!CS29</f>
        <v/>
      </c>
      <c r="W191" s="11" t="str">
        <f>仕様書作成!CT29</f>
        <v/>
      </c>
      <c r="X191" s="11" t="str">
        <f>仕様書作成!CU29</f>
        <v/>
      </c>
      <c r="Y191" s="11" t="str">
        <f>仕様書作成!CV29</f>
        <v/>
      </c>
      <c r="Z191" s="11" t="str">
        <f>仕様書作成!CW29</f>
        <v/>
      </c>
      <c r="AA191" s="11" t="str">
        <f>仕様書作成!CX29</f>
        <v/>
      </c>
      <c r="AB191" s="11" t="str">
        <f>仕様書作成!CY29</f>
        <v/>
      </c>
      <c r="AC191" s="11" t="str">
        <f>仕様書作成!CZ29</f>
        <v/>
      </c>
      <c r="AD191" s="11" t="str">
        <f>仕様書作成!DA29</f>
        <v/>
      </c>
      <c r="AE191" s="11" t="str">
        <f>仕様書作成!DB29</f>
        <v/>
      </c>
      <c r="AF191" s="11" t="str">
        <f>仕様書作成!DC29</f>
        <v/>
      </c>
      <c r="BB191" s="88"/>
      <c r="BC191" s="88"/>
      <c r="BD191" s="88"/>
      <c r="BE191" s="88"/>
      <c r="BF191" s="88"/>
      <c r="BG191" s="88"/>
      <c r="BH191" s="88"/>
      <c r="BI191" s="88"/>
      <c r="BJ191" s="88"/>
      <c r="BK191" s="88"/>
      <c r="BL191" s="88"/>
      <c r="BM191" s="88"/>
    </row>
    <row r="192" spans="11:65" ht="12.75" customHeight="1" x14ac:dyDescent="0.15">
      <c r="O192" s="380" t="s">
        <v>296</v>
      </c>
      <c r="U192" s="11" t="str">
        <f>仕様書作成!CR30</f>
        <v/>
      </c>
      <c r="V192" s="11" t="str">
        <f>仕様書作成!CS30</f>
        <v/>
      </c>
      <c r="W192" s="11" t="str">
        <f>仕様書作成!CT30</f>
        <v/>
      </c>
      <c r="X192" s="11" t="str">
        <f>仕様書作成!CU30</f>
        <v/>
      </c>
      <c r="Y192" s="11" t="str">
        <f>仕様書作成!CV30</f>
        <v/>
      </c>
      <c r="Z192" s="11" t="str">
        <f>仕様書作成!CW30</f>
        <v/>
      </c>
      <c r="AA192" s="11" t="str">
        <f>仕様書作成!CX30</f>
        <v/>
      </c>
      <c r="AB192" s="11" t="str">
        <f>仕様書作成!CY30</f>
        <v/>
      </c>
      <c r="AC192" s="11" t="str">
        <f>仕様書作成!CZ30</f>
        <v/>
      </c>
      <c r="AD192" s="11" t="str">
        <f>仕様書作成!DA30</f>
        <v/>
      </c>
      <c r="AE192" s="11" t="str">
        <f>仕様書作成!DB30</f>
        <v/>
      </c>
      <c r="AF192" s="11" t="str">
        <f>仕様書作成!DC30</f>
        <v/>
      </c>
      <c r="BB192" s="88"/>
      <c r="BC192" s="88"/>
      <c r="BD192" s="88"/>
      <c r="BE192" s="88"/>
      <c r="BF192" s="88"/>
      <c r="BG192" s="88"/>
      <c r="BH192" s="88"/>
      <c r="BI192" s="88"/>
      <c r="BJ192" s="88"/>
      <c r="BK192" s="88"/>
      <c r="BL192" s="88"/>
      <c r="BM192" s="88"/>
    </row>
    <row r="193" spans="15:65" ht="12.75" customHeight="1" x14ac:dyDescent="0.15">
      <c r="O193" s="11" t="s">
        <v>74</v>
      </c>
      <c r="U193" s="11" t="str">
        <f>仕様書作成!CR31</f>
        <v/>
      </c>
      <c r="V193" s="11" t="str">
        <f>仕様書作成!CS31</f>
        <v/>
      </c>
      <c r="W193" s="11" t="str">
        <f>仕様書作成!CT31</f>
        <v/>
      </c>
      <c r="X193" s="11" t="str">
        <f>仕様書作成!CU31</f>
        <v/>
      </c>
      <c r="Y193" s="11" t="str">
        <f>仕様書作成!CV31</f>
        <v/>
      </c>
      <c r="Z193" s="11" t="str">
        <f>仕様書作成!CW31</f>
        <v/>
      </c>
      <c r="AA193" s="11" t="str">
        <f>仕様書作成!CX31</f>
        <v/>
      </c>
      <c r="AB193" s="11" t="str">
        <f>仕様書作成!CY31</f>
        <v/>
      </c>
      <c r="AC193" s="11" t="str">
        <f>仕様書作成!CZ31</f>
        <v/>
      </c>
      <c r="AD193" s="11" t="str">
        <f>仕様書作成!DA31</f>
        <v/>
      </c>
      <c r="AE193" s="11" t="str">
        <f>仕様書作成!DB31</f>
        <v/>
      </c>
      <c r="AF193" s="11" t="str">
        <f>仕様書作成!DC31</f>
        <v/>
      </c>
      <c r="BB193" s="88"/>
      <c r="BC193" s="88"/>
      <c r="BD193" s="88"/>
      <c r="BE193" s="88"/>
      <c r="BF193" s="88"/>
      <c r="BG193" s="88"/>
      <c r="BH193" s="88"/>
      <c r="BI193" s="88"/>
      <c r="BJ193" s="88"/>
      <c r="BK193" s="88"/>
      <c r="BL193" s="88"/>
      <c r="BM193" s="88"/>
    </row>
    <row r="194" spans="15:65" ht="12.75" customHeight="1" x14ac:dyDescent="0.15">
      <c r="O194" s="11" t="s">
        <v>36</v>
      </c>
      <c r="U194" s="11" t="str">
        <f>仕様書作成!CR14</f>
        <v/>
      </c>
      <c r="V194" s="11" t="str">
        <f>仕様書作成!CS14</f>
        <v/>
      </c>
      <c r="W194" s="11" t="str">
        <f>仕様書作成!CT14</f>
        <v/>
      </c>
      <c r="X194" s="11" t="str">
        <f>仕様書作成!CU14</f>
        <v/>
      </c>
      <c r="Y194" s="11" t="str">
        <f>仕様書作成!CV14</f>
        <v/>
      </c>
      <c r="Z194" s="11" t="str">
        <f>仕様書作成!CW14</f>
        <v/>
      </c>
      <c r="AA194" s="11" t="str">
        <f>仕様書作成!CX14</f>
        <v/>
      </c>
      <c r="AB194" s="11" t="str">
        <f>仕様書作成!CY14</f>
        <v/>
      </c>
      <c r="AC194" s="11" t="str">
        <f>仕様書作成!CZ14</f>
        <v/>
      </c>
      <c r="AD194" s="11" t="str">
        <f>仕様書作成!DA14</f>
        <v/>
      </c>
      <c r="AE194" s="11" t="str">
        <f>仕様書作成!DB14</f>
        <v/>
      </c>
      <c r="AF194" s="11" t="str">
        <f>仕様書作成!DC14</f>
        <v/>
      </c>
      <c r="BB194" s="88"/>
      <c r="BC194" s="88"/>
      <c r="BD194" s="88"/>
      <c r="BE194" s="88"/>
      <c r="BF194" s="88"/>
      <c r="BG194" s="88"/>
      <c r="BH194" s="88"/>
      <c r="BI194" s="88"/>
      <c r="BJ194" s="88"/>
      <c r="BK194" s="88"/>
      <c r="BL194" s="88"/>
      <c r="BM194" s="88"/>
    </row>
    <row r="195" spans="15:65" ht="12.75" customHeight="1" x14ac:dyDescent="0.15">
      <c r="BB195" s="88"/>
      <c r="BC195" s="88"/>
      <c r="BD195" s="88"/>
      <c r="BE195" s="88"/>
      <c r="BF195" s="88"/>
      <c r="BG195" s="88"/>
      <c r="BH195" s="88"/>
      <c r="BI195" s="88"/>
      <c r="BJ195" s="88"/>
      <c r="BK195" s="88"/>
      <c r="BL195" s="88"/>
      <c r="BM195" s="88"/>
    </row>
    <row r="196" spans="15:65" ht="12.75" customHeight="1" x14ac:dyDescent="0.15">
      <c r="BB196" s="88"/>
      <c r="BC196" s="88"/>
      <c r="BD196" s="88"/>
      <c r="BE196" s="88"/>
      <c r="BF196" s="88"/>
      <c r="BG196" s="88"/>
      <c r="BH196" s="88"/>
      <c r="BI196" s="88"/>
      <c r="BJ196" s="88"/>
      <c r="BK196" s="88"/>
      <c r="BL196" s="88"/>
      <c r="BM196" s="88"/>
    </row>
    <row r="197" spans="15:65" ht="12.75" customHeight="1" x14ac:dyDescent="0.15">
      <c r="BB197" s="88"/>
      <c r="BC197" s="88"/>
      <c r="BD197" s="88"/>
      <c r="BE197" s="88"/>
      <c r="BF197" s="88"/>
      <c r="BG197" s="88"/>
      <c r="BH197" s="88"/>
      <c r="BI197" s="88"/>
      <c r="BJ197" s="88"/>
      <c r="BK197" s="88"/>
      <c r="BL197" s="88"/>
      <c r="BM197" s="88"/>
    </row>
    <row r="198" spans="15:65" ht="12.75" customHeight="1" x14ac:dyDescent="0.15">
      <c r="BB198" s="88"/>
      <c r="BC198" s="88"/>
      <c r="BD198" s="88"/>
      <c r="BE198" s="88"/>
      <c r="BF198" s="88"/>
      <c r="BG198" s="88"/>
      <c r="BH198" s="88"/>
      <c r="BI198" s="88"/>
      <c r="BJ198" s="88"/>
      <c r="BK198" s="88"/>
      <c r="BL198" s="88"/>
      <c r="BM198" s="88"/>
    </row>
    <row r="199" spans="15:65" ht="12.75" customHeight="1" x14ac:dyDescent="0.15">
      <c r="BB199" s="88"/>
      <c r="BC199" s="88"/>
      <c r="BD199" s="88"/>
      <c r="BE199" s="88"/>
      <c r="BF199" s="88"/>
      <c r="BG199" s="88"/>
      <c r="BH199" s="88"/>
      <c r="BI199" s="88"/>
      <c r="BJ199" s="88"/>
      <c r="BK199" s="88"/>
      <c r="BL199" s="88"/>
      <c r="BM199" s="88"/>
    </row>
    <row r="200" spans="15:65" ht="12.75" customHeight="1" x14ac:dyDescent="0.15">
      <c r="O200" s="11" t="s">
        <v>75</v>
      </c>
      <c r="U200" s="11" t="str">
        <f>IF(仕様書作成!K48="","","O")</f>
        <v/>
      </c>
      <c r="V200" s="11" t="str">
        <f>IF(仕様書作成!L48="","","O")</f>
        <v/>
      </c>
      <c r="W200" s="11" t="str">
        <f>IF(仕様書作成!M48="","","O")</f>
        <v/>
      </c>
      <c r="X200" s="11" t="str">
        <f>IF(仕様書作成!N48="","","O")</f>
        <v/>
      </c>
      <c r="Y200" s="11" t="str">
        <f>IF(仕様書作成!O48="","","O")</f>
        <v/>
      </c>
      <c r="Z200" s="11" t="str">
        <f>IF(仕様書作成!P48="","","O")</f>
        <v/>
      </c>
      <c r="AA200" s="11" t="str">
        <f>IF(仕様書作成!Q48="","","O")</f>
        <v/>
      </c>
      <c r="AB200" s="11" t="str">
        <f>IF(仕様書作成!R48="","","O")</f>
        <v/>
      </c>
      <c r="AC200" s="11" t="str">
        <f>IF(仕様書作成!S48="","","O")</f>
        <v/>
      </c>
      <c r="AD200" s="11" t="str">
        <f>IF(仕様書作成!T48="","","O")</f>
        <v/>
      </c>
      <c r="AE200" s="11" t="str">
        <f>IF(仕様書作成!U48="","","O")</f>
        <v/>
      </c>
      <c r="AF200" s="11" t="str">
        <f>IF(仕様書作成!V48="","","O")</f>
        <v/>
      </c>
      <c r="BB200" s="88"/>
      <c r="BC200" s="88"/>
      <c r="BD200" s="88"/>
      <c r="BE200" s="88"/>
      <c r="BF200" s="88"/>
      <c r="BG200" s="88"/>
      <c r="BH200" s="88"/>
      <c r="BI200" s="88"/>
      <c r="BJ200" s="88"/>
      <c r="BK200" s="88"/>
      <c r="BL200" s="88"/>
      <c r="BM200" s="88"/>
    </row>
    <row r="201" spans="15:65" ht="12.75" customHeight="1" x14ac:dyDescent="0.15">
      <c r="O201" s="11" t="s">
        <v>76</v>
      </c>
      <c r="U201" s="11" t="str">
        <f>IF(仕様書作成!K50="","","O")</f>
        <v/>
      </c>
      <c r="V201" s="11" t="str">
        <f>IF(仕様書作成!L50="","","O")</f>
        <v/>
      </c>
      <c r="W201" s="11" t="str">
        <f>IF(仕様書作成!M50="","","O")</f>
        <v/>
      </c>
      <c r="X201" s="11" t="str">
        <f>IF(仕様書作成!N50="","","O")</f>
        <v/>
      </c>
      <c r="Y201" s="11" t="str">
        <f>IF(仕様書作成!O50="","","O")</f>
        <v/>
      </c>
      <c r="Z201" s="11" t="str">
        <f>IF(仕様書作成!P50="","","O")</f>
        <v/>
      </c>
      <c r="AA201" s="11" t="str">
        <f>IF(仕様書作成!Q50="","","O")</f>
        <v/>
      </c>
      <c r="AB201" s="11" t="str">
        <f>IF(仕様書作成!R50="","","O")</f>
        <v/>
      </c>
      <c r="AC201" s="11" t="str">
        <f>IF(仕様書作成!S50="","","O")</f>
        <v/>
      </c>
      <c r="AD201" s="11" t="str">
        <f>IF(仕様書作成!T50="","","O")</f>
        <v/>
      </c>
      <c r="AE201" s="11" t="str">
        <f>IF(仕様書作成!U50="","","O")</f>
        <v/>
      </c>
      <c r="AF201" s="11" t="str">
        <f>IF(仕様書作成!V50="","","O")</f>
        <v/>
      </c>
      <c r="BB201" s="88"/>
      <c r="BC201" s="88"/>
      <c r="BD201" s="88"/>
      <c r="BE201" s="88"/>
      <c r="BF201" s="88"/>
      <c r="BG201" s="88"/>
      <c r="BH201" s="88"/>
      <c r="BI201" s="88"/>
      <c r="BJ201" s="88"/>
      <c r="BK201" s="88"/>
      <c r="BL201" s="88"/>
      <c r="BM201" s="88"/>
    </row>
    <row r="202" spans="15:65" ht="12.75" customHeight="1" x14ac:dyDescent="0.15">
      <c r="O202" s="11" t="s">
        <v>14</v>
      </c>
      <c r="U202" s="11" t="str">
        <f>IF(仕様書作成!K60="","","O")</f>
        <v/>
      </c>
      <c r="V202" s="11" t="str">
        <f>IF(仕様書作成!L60="","","O")</f>
        <v/>
      </c>
      <c r="W202" s="11" t="str">
        <f>IF(仕様書作成!M60="","","O")</f>
        <v/>
      </c>
      <c r="X202" s="11" t="str">
        <f>IF(仕様書作成!N60="","","O")</f>
        <v/>
      </c>
      <c r="Y202" s="11" t="str">
        <f>IF(仕様書作成!O60="","","O")</f>
        <v/>
      </c>
      <c r="Z202" s="11" t="str">
        <f>IF(仕様書作成!P60="","","O")</f>
        <v/>
      </c>
      <c r="AA202" s="11" t="str">
        <f>IF(仕様書作成!Q60="","","O")</f>
        <v/>
      </c>
      <c r="AB202" s="11" t="str">
        <f>IF(仕様書作成!R60="","","O")</f>
        <v/>
      </c>
      <c r="AC202" s="11" t="str">
        <f>IF(仕様書作成!S60="","","O")</f>
        <v/>
      </c>
      <c r="AD202" s="11" t="str">
        <f>IF(仕様書作成!T60="","","O")</f>
        <v/>
      </c>
      <c r="AE202" s="11" t="str">
        <f>IF(仕様書作成!U60="","","O")</f>
        <v/>
      </c>
      <c r="AF202" s="11" t="str">
        <f>IF(仕様書作成!V60="","","O")</f>
        <v/>
      </c>
      <c r="BB202" s="88"/>
      <c r="BC202" s="88"/>
      <c r="BD202" s="88"/>
      <c r="BE202" s="88"/>
      <c r="BF202" s="88"/>
      <c r="BG202" s="88"/>
      <c r="BH202" s="88"/>
      <c r="BI202" s="88"/>
      <c r="BJ202" s="88"/>
      <c r="BK202" s="88"/>
      <c r="BL202" s="88"/>
      <c r="BM202" s="88"/>
    </row>
    <row r="203" spans="15:65" ht="12.75" customHeight="1" x14ac:dyDescent="0.15">
      <c r="O203" s="11" t="s">
        <v>77</v>
      </c>
      <c r="U203" s="11" t="str">
        <f>IF(仕様書作成!K57="→","&gt;","")</f>
        <v/>
      </c>
      <c r="V203" s="11" t="str">
        <f>IF(仕様書作成!L57="→","&gt;","")</f>
        <v/>
      </c>
      <c r="W203" s="11" t="str">
        <f>IF(仕様書作成!M57="→","&gt;","")</f>
        <v/>
      </c>
      <c r="X203" s="11" t="str">
        <f>IF(仕様書作成!N57="→","&gt;","")</f>
        <v/>
      </c>
      <c r="Y203" s="11" t="str">
        <f>IF(仕様書作成!O57="→","&gt;","")</f>
        <v/>
      </c>
      <c r="Z203" s="11" t="str">
        <f>IF(仕様書作成!P57="→","&gt;","")</f>
        <v/>
      </c>
      <c r="AA203" s="11" t="str">
        <f>IF(仕様書作成!Q57="→","&gt;","")</f>
        <v/>
      </c>
      <c r="AB203" s="11" t="str">
        <f>IF(仕様書作成!R57="→","&gt;","")</f>
        <v/>
      </c>
      <c r="AC203" s="11" t="str">
        <f>IF(仕様書作成!S57="→","&gt;","")</f>
        <v/>
      </c>
      <c r="AD203" s="11" t="str">
        <f>IF(仕様書作成!T57="→","&gt;","")</f>
        <v/>
      </c>
      <c r="AE203" s="11" t="str">
        <f>IF(仕様書作成!U57="→","&gt;","")</f>
        <v/>
      </c>
      <c r="AF203" s="11" t="str">
        <f>IF(仕様書作成!V57="→","&gt;","")</f>
        <v/>
      </c>
      <c r="BB203" s="88"/>
      <c r="BC203" s="88"/>
      <c r="BD203" s="88"/>
      <c r="BE203" s="88"/>
      <c r="BF203" s="88"/>
      <c r="BG203" s="88"/>
      <c r="BH203" s="88"/>
      <c r="BI203" s="88"/>
      <c r="BJ203" s="88"/>
      <c r="BK203" s="88"/>
      <c r="BL203" s="88"/>
      <c r="BM203" s="88"/>
    </row>
    <row r="204" spans="15:65" ht="12.75" customHeight="1" x14ac:dyDescent="0.15">
      <c r="O204" s="11" t="s">
        <v>78</v>
      </c>
      <c r="U204" s="11" t="str">
        <f>IF(仕様書作成!K58="→","&gt;","")</f>
        <v/>
      </c>
      <c r="V204" s="11" t="str">
        <f>IF(仕様書作成!L58="→","&gt;","")</f>
        <v/>
      </c>
      <c r="W204" s="11" t="str">
        <f>IF(仕様書作成!M58="→","&gt;","")</f>
        <v/>
      </c>
      <c r="X204" s="11" t="str">
        <f>IF(仕様書作成!N58="→","&gt;","")</f>
        <v/>
      </c>
      <c r="Y204" s="11" t="str">
        <f>IF(仕様書作成!O58="→","&gt;","")</f>
        <v/>
      </c>
      <c r="Z204" s="11" t="str">
        <f>IF(仕様書作成!P58="→","&gt;","")</f>
        <v/>
      </c>
      <c r="AA204" s="11" t="str">
        <f>IF(仕様書作成!Q58="→","&gt;","")</f>
        <v/>
      </c>
      <c r="AB204" s="11" t="str">
        <f>IF(仕様書作成!R58="→","&gt;","")</f>
        <v/>
      </c>
      <c r="AC204" s="11" t="str">
        <f>IF(仕様書作成!S58="→","&gt;","")</f>
        <v/>
      </c>
      <c r="AD204" s="11" t="str">
        <f>IF(仕様書作成!T58="→","&gt;","")</f>
        <v/>
      </c>
      <c r="AE204" s="11" t="str">
        <f>IF(仕様書作成!U58="→","&gt;","")</f>
        <v/>
      </c>
      <c r="AF204" s="11" t="str">
        <f>IF(仕様書作成!V58="→","&gt;","")</f>
        <v/>
      </c>
      <c r="BB204" s="88"/>
      <c r="BC204" s="88"/>
      <c r="BD204" s="88"/>
      <c r="BE204" s="88"/>
      <c r="BF204" s="88"/>
      <c r="BG204" s="88"/>
      <c r="BH204" s="88"/>
      <c r="BI204" s="88"/>
      <c r="BJ204" s="88"/>
      <c r="BK204" s="88"/>
      <c r="BL204" s="88"/>
      <c r="BM204" s="88"/>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194" customWidth="1"/>
    <col min="3" max="3" width="4.125" style="87" customWidth="1"/>
    <col min="4" max="4" width="4.625" style="194" customWidth="1"/>
    <col min="5" max="7" width="0" style="194" hidden="1" customWidth="1"/>
    <col min="8" max="10" width="3.125" style="194" customWidth="1"/>
    <col min="11" max="22" width="6.5" style="194" customWidth="1"/>
    <col min="23" max="34" width="3.5" style="194" hidden="1" customWidth="1"/>
    <col min="35" max="37" width="3.125" style="194" customWidth="1"/>
    <col min="38" max="46" width="4.375" style="194" hidden="1" customWidth="1"/>
    <col min="47" max="58" width="4.375" style="194" customWidth="1"/>
    <col min="59" max="16384" width="9" style="194"/>
  </cols>
  <sheetData>
    <row r="1" spans="1:39" s="11" customFormat="1" ht="12" customHeight="1" x14ac:dyDescent="0.15">
      <c r="A1" s="348"/>
      <c r="B1" s="352" t="str">
        <f>IF(AND(基本情報!E8="",基本情報!M8="",基本情報!U8=""),"","ユーザ様メモ　・・・")</f>
        <v/>
      </c>
      <c r="C1" s="802" t="str">
        <f>IF($B$1="","",基本情報!C8&amp;"：")</f>
        <v/>
      </c>
      <c r="D1" s="802"/>
      <c r="E1" s="348"/>
      <c r="F1" s="348"/>
      <c r="G1" s="348"/>
      <c r="H1" s="789" t="str">
        <f>IF($B$1="","",基本情報!E8)</f>
        <v/>
      </c>
      <c r="I1" s="789"/>
      <c r="J1" s="789"/>
      <c r="K1" s="789"/>
      <c r="L1" s="789"/>
      <c r="M1" s="353" t="str">
        <f>IF($B$1="","",基本情報!K8&amp;"：")</f>
        <v/>
      </c>
      <c r="N1" s="789" t="str">
        <f>IF($B$1="","",基本情報!M8)</f>
        <v/>
      </c>
      <c r="O1" s="789"/>
      <c r="P1" s="789"/>
      <c r="Q1" s="788" t="str">
        <f>IF($B$1="","",基本情報!S8&amp;"：")</f>
        <v/>
      </c>
      <c r="R1" s="788"/>
      <c r="S1" s="789" t="str">
        <f>IF($B$1="","",基本情報!U8)</f>
        <v/>
      </c>
      <c r="T1" s="789"/>
      <c r="U1" s="789"/>
      <c r="V1" s="348"/>
      <c r="W1" s="348"/>
      <c r="X1" s="348"/>
      <c r="Y1" s="348"/>
      <c r="Z1" s="348"/>
      <c r="AA1" s="348"/>
      <c r="AB1" s="348"/>
      <c r="AC1" s="348"/>
      <c r="AD1" s="348"/>
      <c r="AE1" s="348"/>
      <c r="AF1" s="348"/>
      <c r="AG1" s="348"/>
      <c r="AH1" s="348"/>
      <c r="AI1" s="348"/>
      <c r="AJ1" s="788" t="s">
        <v>946</v>
      </c>
      <c r="AK1" s="788"/>
    </row>
    <row r="2" spans="1:39" ht="20.25" customHeight="1" x14ac:dyDescent="0.15">
      <c r="B2" s="348" t="str">
        <f>基本情報!C4&amp;"　：　"&amp;IF(基本情報!E4="","",基本情報!E4&amp;"　殿")</f>
        <v>貴 社 名　：　</v>
      </c>
      <c r="C2" s="11"/>
      <c r="D2" s="790" t="s">
        <v>305</v>
      </c>
      <c r="E2" s="790"/>
      <c r="F2" s="790"/>
      <c r="G2" s="790"/>
      <c r="H2" s="790"/>
      <c r="I2" s="791" t="s">
        <v>303</v>
      </c>
      <c r="J2" s="791"/>
      <c r="K2" s="791"/>
      <c r="L2" s="799"/>
      <c r="M2" s="801"/>
      <c r="N2" s="242" t="s">
        <v>520</v>
      </c>
      <c r="O2" s="799"/>
      <c r="P2" s="801"/>
      <c r="Q2" s="791" t="s">
        <v>300</v>
      </c>
      <c r="R2" s="793"/>
      <c r="S2" s="794"/>
      <c r="T2" s="795"/>
      <c r="U2" s="791" t="s">
        <v>301</v>
      </c>
      <c r="V2" s="793"/>
      <c r="W2" s="794"/>
      <c r="X2" s="794"/>
      <c r="Y2" s="794"/>
      <c r="Z2" s="794"/>
      <c r="AA2" s="794"/>
      <c r="AB2" s="794"/>
      <c r="AC2" s="794"/>
      <c r="AD2" s="794"/>
      <c r="AE2" s="794"/>
      <c r="AF2" s="794"/>
      <c r="AG2" s="794"/>
      <c r="AH2" s="794"/>
      <c r="AI2" s="794"/>
      <c r="AJ2" s="794"/>
      <c r="AK2" s="795"/>
    </row>
    <row r="3" spans="1:39" ht="20.25" customHeight="1" x14ac:dyDescent="0.15">
      <c r="B3" s="348" t="str">
        <f>基本情報!K4&amp;"　：　"&amp;IF(基本情報!M4="","",基本情報!M4)</f>
        <v>貴部署名　：　</v>
      </c>
      <c r="C3" s="11"/>
      <c r="D3" s="790"/>
      <c r="E3" s="790"/>
      <c r="F3" s="790"/>
      <c r="G3" s="790"/>
      <c r="H3" s="790"/>
      <c r="I3" s="792" t="str">
        <f>IF(基本情報!O6="有り",御発注用仕様書!AM3,御発注用仕様書!AL3)</f>
        <v>－</v>
      </c>
      <c r="J3" s="792"/>
      <c r="K3" s="792"/>
      <c r="L3" s="799"/>
      <c r="M3" s="800"/>
      <c r="N3" s="800"/>
      <c r="O3" s="800"/>
      <c r="P3" s="801"/>
      <c r="Q3" s="791"/>
      <c r="R3" s="796"/>
      <c r="S3" s="797"/>
      <c r="T3" s="798"/>
      <c r="U3" s="791"/>
      <c r="V3" s="796"/>
      <c r="W3" s="797"/>
      <c r="X3" s="797"/>
      <c r="Y3" s="797"/>
      <c r="Z3" s="797"/>
      <c r="AA3" s="797"/>
      <c r="AB3" s="797"/>
      <c r="AC3" s="797"/>
      <c r="AD3" s="797"/>
      <c r="AE3" s="797"/>
      <c r="AF3" s="797"/>
      <c r="AG3" s="797"/>
      <c r="AH3" s="797"/>
      <c r="AI3" s="797"/>
      <c r="AJ3" s="797"/>
      <c r="AK3" s="798"/>
      <c r="AL3" s="307" t="s">
        <v>795</v>
      </c>
      <c r="AM3" s="307" t="s">
        <v>796</v>
      </c>
    </row>
    <row r="4" spans="1:39" ht="20.25" customHeight="1" x14ac:dyDescent="0.15">
      <c r="B4" s="348" t="str">
        <f>基本情報!S4&amp;"　：　"&amp;IF(基本情報!U4="","",基本情報!U4&amp;"　様")</f>
        <v>ご担当者名　：　</v>
      </c>
      <c r="C4" s="11"/>
      <c r="D4" s="805" t="s">
        <v>416</v>
      </c>
      <c r="E4" s="805"/>
      <c r="F4" s="805"/>
      <c r="G4" s="805"/>
      <c r="H4" s="805"/>
      <c r="I4" s="811"/>
      <c r="J4" s="812"/>
      <c r="K4" s="812"/>
      <c r="L4" s="812"/>
      <c r="M4" s="812"/>
      <c r="N4" s="812"/>
      <c r="O4" s="812"/>
      <c r="P4" s="812"/>
      <c r="Q4" s="812"/>
      <c r="R4" s="812"/>
      <c r="S4" s="812"/>
      <c r="T4" s="812"/>
      <c r="U4" s="812"/>
      <c r="V4" s="812"/>
      <c r="W4" s="812"/>
      <c r="X4" s="812"/>
      <c r="Y4" s="812"/>
      <c r="Z4" s="812"/>
      <c r="AA4" s="812"/>
      <c r="AB4" s="812"/>
      <c r="AC4" s="812"/>
      <c r="AD4" s="812"/>
      <c r="AE4" s="812"/>
      <c r="AF4" s="812"/>
      <c r="AG4" s="812"/>
      <c r="AH4" s="812"/>
      <c r="AI4" s="812"/>
      <c r="AJ4" s="812"/>
      <c r="AK4" s="813"/>
      <c r="AL4" s="88" t="s">
        <v>417</v>
      </c>
    </row>
    <row r="5" spans="1:39" s="232" customFormat="1" ht="14.25" customHeight="1" x14ac:dyDescent="0.15">
      <c r="A5" s="135"/>
      <c r="B5" s="230" t="str">
        <f>IF(OR(仕様書作成!N6&lt;&gt;"",仕様書作成!R6&lt;&gt;""),AM5,IF(COUNTIF(B6:B47,"*ポートプラグ*")&gt;0,$AL$4,""))</f>
        <v/>
      </c>
      <c r="C5" s="141" t="s">
        <v>643</v>
      </c>
      <c r="D5" s="141" t="s">
        <v>302</v>
      </c>
      <c r="E5" s="231"/>
      <c r="F5" s="231"/>
      <c r="G5" s="231"/>
      <c r="H5" s="552" t="s">
        <v>299</v>
      </c>
      <c r="I5" s="552"/>
      <c r="J5" s="553"/>
      <c r="K5" s="136">
        <v>1</v>
      </c>
      <c r="L5" s="142">
        <v>2</v>
      </c>
      <c r="M5" s="136">
        <v>3</v>
      </c>
      <c r="N5" s="142">
        <v>4</v>
      </c>
      <c r="O5" s="136">
        <v>5</v>
      </c>
      <c r="P5" s="142">
        <v>6</v>
      </c>
      <c r="Q5" s="136">
        <v>7</v>
      </c>
      <c r="R5" s="142">
        <v>8</v>
      </c>
      <c r="S5" s="136">
        <v>9</v>
      </c>
      <c r="T5" s="142">
        <v>10</v>
      </c>
      <c r="U5" s="136">
        <v>11</v>
      </c>
      <c r="V5" s="142">
        <v>12</v>
      </c>
      <c r="W5" s="136">
        <v>13</v>
      </c>
      <c r="X5" s="142">
        <v>14</v>
      </c>
      <c r="Y5" s="136">
        <v>15</v>
      </c>
      <c r="Z5" s="142">
        <v>16</v>
      </c>
      <c r="AA5" s="136">
        <v>17</v>
      </c>
      <c r="AB5" s="142">
        <v>18</v>
      </c>
      <c r="AC5" s="136">
        <v>19</v>
      </c>
      <c r="AD5" s="142">
        <v>20</v>
      </c>
      <c r="AE5" s="136">
        <v>21</v>
      </c>
      <c r="AF5" s="142">
        <v>22</v>
      </c>
      <c r="AG5" s="136">
        <v>23</v>
      </c>
      <c r="AH5" s="142">
        <v>24</v>
      </c>
      <c r="AI5" s="551" t="s">
        <v>644</v>
      </c>
      <c r="AJ5" s="552"/>
      <c r="AK5" s="553"/>
      <c r="AM5" s="88" t="s">
        <v>772</v>
      </c>
    </row>
    <row r="6" spans="1:39" ht="18.75" customHeight="1" x14ac:dyDescent="0.15">
      <c r="A6" s="137">
        <v>1</v>
      </c>
      <c r="B6" s="143" t="str">
        <f>IF(ISERROR(発注情報!L149)=TRUE,"",IF(OR(発注情報!L149="",発注情報!L149=0),"",発注情報!L149))</f>
        <v>必須項目に入力漏れがあります</v>
      </c>
      <c r="C6" s="144">
        <f>IF(ISERROR(発注情報!M149)=TRUE,"",IF(OR(発注情報!M149="",発注情報!M149=0),"",発注情報!M149))</f>
        <v>1</v>
      </c>
      <c r="D6" s="144">
        <f>IF(C6="","",C6*発注情報!$D$2)</f>
        <v>1</v>
      </c>
      <c r="E6" s="233" t="str">
        <f>IF(ISERROR(発注情報!O149)=TRUE,"",IF(OR(発注情報!O149="",発注情報!O149=0),"",発注情報!O149))</f>
        <v/>
      </c>
      <c r="F6" s="233" t="str">
        <f>IF(ISERROR(発注情報!P149)=TRUE,"",IF(OR(発注情報!P149="",発注情報!P149=0),"",発注情報!P149))</f>
        <v/>
      </c>
      <c r="G6" s="233" t="str">
        <f>IF(ISERROR(発注情報!Q149)=TRUE,"",IF(OR(発注情報!Q149="",発注情報!Q149=0),"",発注情報!Q149))</f>
        <v/>
      </c>
      <c r="H6" s="258"/>
      <c r="I6" s="259"/>
      <c r="J6" s="148"/>
      <c r="K6" s="145"/>
      <c r="L6" s="146"/>
      <c r="M6" s="146"/>
      <c r="N6" s="146"/>
      <c r="O6" s="146"/>
      <c r="P6" s="146"/>
      <c r="Q6" s="146"/>
      <c r="R6" s="146"/>
      <c r="S6" s="146"/>
      <c r="T6" s="146"/>
      <c r="U6" s="146"/>
      <c r="V6" s="146"/>
      <c r="W6" s="146"/>
      <c r="X6" s="146"/>
      <c r="Y6" s="146"/>
      <c r="Z6" s="146"/>
      <c r="AA6" s="146"/>
      <c r="AB6" s="146"/>
      <c r="AC6" s="146"/>
      <c r="AD6" s="146"/>
      <c r="AE6" s="146"/>
      <c r="AF6" s="146"/>
      <c r="AG6" s="146"/>
      <c r="AH6" s="147"/>
      <c r="AI6" s="814"/>
      <c r="AJ6" s="815"/>
      <c r="AK6" s="816"/>
    </row>
    <row r="7" spans="1:39" ht="18.75" customHeight="1" x14ac:dyDescent="0.15">
      <c r="A7" s="137">
        <v>2</v>
      </c>
      <c r="B7" s="143" t="str">
        <f>IF(ISERROR(発注情報!L150)=TRUE,"",IF(OR(発注情報!L150="",発注情報!L150=0),"",発注情報!L150))</f>
        <v/>
      </c>
      <c r="C7" s="144" t="str">
        <f>IF(ISERROR(発注情報!M150)=TRUE,"",IF(OR(発注情報!M150="",発注情報!M150=0),"",発注情報!M150))</f>
        <v/>
      </c>
      <c r="D7" s="144" t="str">
        <f>IF(C7="","",C7*発注情報!$D$2)</f>
        <v/>
      </c>
      <c r="E7" s="233" t="str">
        <f>IF(ISERROR(発注情報!O150)=TRUE,"",IF(OR(発注情報!O150="",発注情報!O150=0),"",発注情報!O150))</f>
        <v/>
      </c>
      <c r="F7" s="233" t="str">
        <f>IF(ISERROR(発注情報!P150)=TRUE,"",IF(OR(発注情報!P150="",発注情報!P150=0),"",発注情報!P150))</f>
        <v/>
      </c>
      <c r="G7" s="233" t="str">
        <f>IF(ISERROR(発注情報!Q150)=TRUE,"",IF(OR(発注情報!Q150="",発注情報!Q150=0),"",発注情報!Q150))</f>
        <v/>
      </c>
      <c r="H7" s="258" t="str">
        <f>IF(ISERROR(発注情報!R150)=TRUE,"",IF(OR(発注情報!R150="",発注情報!R150=0),"",発注情報!R150))</f>
        <v/>
      </c>
      <c r="I7" s="259" t="str">
        <f>IF(ISERROR(発注情報!S150)=TRUE,"",IF(OR(発注情報!S150="",発注情報!S150=0),"",発注情報!S150))</f>
        <v/>
      </c>
      <c r="J7" s="148" t="str">
        <f>IF(ISERROR(発注情報!T150)=TRUE,"",IF(OR(発注情報!T150="",発注情報!T150=0),"",発注情報!T150))</f>
        <v/>
      </c>
      <c r="K7" s="149" t="str">
        <f>IF(ISERROR(発注情報!U150)=TRUE,"",IF(OR(発注情報!U150="",発注情報!U150=0),"",発注情報!U150))</f>
        <v/>
      </c>
      <c r="L7" s="150" t="str">
        <f>IF(ISERROR(発注情報!V150)=TRUE,"",IF(OR(発注情報!V150="",発注情報!V150=0),"",発注情報!V150))</f>
        <v/>
      </c>
      <c r="M7" s="149" t="str">
        <f>IF(ISERROR(発注情報!W150)=TRUE,"",IF(OR(発注情報!W150="",発注情報!W150=0),"",発注情報!W150))</f>
        <v/>
      </c>
      <c r="N7" s="150" t="str">
        <f>IF(ISERROR(発注情報!X150)=TRUE,"",IF(OR(発注情報!X150="",発注情報!X150=0),"",発注情報!X150))</f>
        <v/>
      </c>
      <c r="O7" s="149" t="str">
        <f>IF(ISERROR(発注情報!Y150)=TRUE,"",IF(OR(発注情報!Y150="",発注情報!Y150=0),"",発注情報!Y150))</f>
        <v/>
      </c>
      <c r="P7" s="150" t="str">
        <f>IF(ISERROR(発注情報!Z150)=TRUE,"",IF(OR(発注情報!Z150="",発注情報!Z150=0),"",発注情報!Z150))</f>
        <v/>
      </c>
      <c r="Q7" s="149" t="str">
        <f>IF(ISERROR(発注情報!AA150)=TRUE,"",IF(OR(発注情報!AA150="",発注情報!AA150=0),"",発注情報!AA150))</f>
        <v/>
      </c>
      <c r="R7" s="150" t="str">
        <f>IF(ISERROR(発注情報!AB150)=TRUE,"",IF(OR(発注情報!AB150="",発注情報!AB150=0),"",発注情報!AB150))</f>
        <v/>
      </c>
      <c r="S7" s="149" t="str">
        <f>IF(ISERROR(発注情報!AC150)=TRUE,"",IF(OR(発注情報!AC150="",発注情報!AC150=0),"",発注情報!AC150))</f>
        <v/>
      </c>
      <c r="T7" s="150" t="str">
        <f>IF(ISERROR(発注情報!AD150)=TRUE,"",IF(OR(発注情報!AD150="",発注情報!AD150=0),"",発注情報!AD150))</f>
        <v/>
      </c>
      <c r="U7" s="149" t="str">
        <f>IF(ISERROR(発注情報!AE150)=TRUE,"",IF(OR(発注情報!AE150="",発注情報!AE150=0),"",発注情報!AE150))</f>
        <v/>
      </c>
      <c r="V7" s="150" t="str">
        <f>IF(ISERROR(発注情報!AF150)=TRUE,"",IF(OR(発注情報!AF150="",発注情報!AF150=0),"",発注情報!AF150))</f>
        <v/>
      </c>
      <c r="W7" s="149" t="str">
        <f>IF(ISERROR(発注情報!AG150)=TRUE,"",IF(OR(発注情報!AG150="",発注情報!AG150=0),"",発注情報!AG150))</f>
        <v/>
      </c>
      <c r="X7" s="150" t="str">
        <f>IF(ISERROR(発注情報!AH150)=TRUE,"",IF(OR(発注情報!AH150="",発注情報!AH150=0),"",発注情報!AH150))</f>
        <v/>
      </c>
      <c r="Y7" s="149" t="str">
        <f>IF(ISERROR(発注情報!AI150)=TRUE,"",IF(OR(発注情報!AI150="",発注情報!AI150=0),"",発注情報!AI150))</f>
        <v/>
      </c>
      <c r="Z7" s="150" t="str">
        <f>IF(ISERROR(発注情報!AJ150)=TRUE,"",IF(OR(発注情報!AJ150="",発注情報!AJ150=0),"",発注情報!AJ150))</f>
        <v/>
      </c>
      <c r="AA7" s="149" t="str">
        <f>IF(ISERROR(発注情報!AK150)=TRUE,"",IF(OR(発注情報!AK150="",発注情報!AK150=0),"",発注情報!AK150))</f>
        <v/>
      </c>
      <c r="AB7" s="150" t="str">
        <f>IF(ISERROR(発注情報!AL150)=TRUE,"",IF(OR(発注情報!AL150="",発注情報!AL150=0),"",発注情報!AL150))</f>
        <v/>
      </c>
      <c r="AC7" s="149" t="str">
        <f>IF(ISERROR(発注情報!AM150)=TRUE,"",IF(OR(発注情報!AM150="",発注情報!AM150=0),"",発注情報!AM150))</f>
        <v/>
      </c>
      <c r="AD7" s="150" t="str">
        <f>IF(ISERROR(発注情報!AN150)=TRUE,"",IF(OR(発注情報!AN150="",発注情報!AN150=0),"",発注情報!AN150))</f>
        <v/>
      </c>
      <c r="AE7" s="149" t="str">
        <f>IF(ISERROR(発注情報!AO150)=TRUE,"",IF(OR(発注情報!AO150="",発注情報!AO150=0),"",発注情報!AO150))</f>
        <v/>
      </c>
      <c r="AF7" s="150" t="str">
        <f>IF(ISERROR(発注情報!AP150)=TRUE,"",IF(OR(発注情報!AP150="",発注情報!AP150=0),"",発注情報!AP150))</f>
        <v/>
      </c>
      <c r="AG7" s="149" t="str">
        <f>IF(ISERROR(発注情報!AQ150)=TRUE,"",IF(OR(発注情報!AQ150="",発注情報!AQ150=0),"",発注情報!AQ150))</f>
        <v/>
      </c>
      <c r="AH7" s="150" t="str">
        <f>IF(ISERROR(発注情報!AR150)=TRUE,"",IF(OR(発注情報!AR150="",発注情報!AR150=0),"",発注情報!AR150))</f>
        <v/>
      </c>
      <c r="AI7" s="260" t="str">
        <f>IF(ISERROR(発注情報!AS150)=TRUE,"",IF(OR(発注情報!AS150="",発注情報!AS150=0),"",発注情報!AS150))</f>
        <v/>
      </c>
      <c r="AJ7" s="261" t="str">
        <f>IF(ISERROR(発注情報!AT150)=TRUE,"",IF(OR(発注情報!AT150="",発注情報!AT150=0),"",発注情報!AT150))</f>
        <v/>
      </c>
      <c r="AK7" s="262" t="str">
        <f>IF(ISERROR(発注情報!AU150)=TRUE,"",IF(OR(発注情報!AU150="",発注情報!AU150=0),"",発注情報!AU150))</f>
        <v/>
      </c>
    </row>
    <row r="8" spans="1:39" ht="18.75" customHeight="1" x14ac:dyDescent="0.15">
      <c r="A8" s="151">
        <v>3</v>
      </c>
      <c r="B8" s="152" t="str">
        <f>IF(ISERROR(発注情報!L151)=TRUE,"",IF(OR(発注情報!L151="",発注情報!L151=0),"",発注情報!L151))</f>
        <v/>
      </c>
      <c r="C8" s="153" t="str">
        <f>IF(ISERROR(発注情報!M151)=TRUE,"",IF(OR(発注情報!M151="",発注情報!M151=0),"",発注情報!M151))</f>
        <v/>
      </c>
      <c r="D8" s="144" t="str">
        <f>IF(C8="","",C8*発注情報!$D$2)</f>
        <v/>
      </c>
      <c r="E8" s="234" t="str">
        <f>IF(ISERROR(発注情報!O151)=TRUE,"",IF(OR(発注情報!O151="",発注情報!O151=0),"",発注情報!O151))</f>
        <v/>
      </c>
      <c r="F8" s="234" t="str">
        <f>IF(ISERROR(発注情報!P151)=TRUE,"",IF(OR(発注情報!P151="",発注情報!P151=0),"",発注情報!P151))</f>
        <v/>
      </c>
      <c r="G8" s="234" t="str">
        <f>IF(ISERROR(発注情報!Q151)=TRUE,"",IF(OR(発注情報!Q151="",発注情報!Q151=0),"",発注情報!Q151))</f>
        <v/>
      </c>
      <c r="H8" s="258" t="str">
        <f>IF(ISERROR(発注情報!R151)=TRUE,"",IF(OR(発注情報!R151="",発注情報!R151=0),"",発注情報!R151))</f>
        <v/>
      </c>
      <c r="I8" s="259" t="str">
        <f>IF(ISERROR(発注情報!S151)=TRUE,"",IF(OR(発注情報!S151="",発注情報!S151=0),"",発注情報!S151))</f>
        <v/>
      </c>
      <c r="J8" s="148" t="str">
        <f>IF(ISERROR(発注情報!T151)=TRUE,"",IF(OR(発注情報!T151="",発注情報!T151=0),"",発注情報!T151))</f>
        <v/>
      </c>
      <c r="K8" s="154" t="str">
        <f>IF(ISERROR(発注情報!U151)=TRUE,"",IF(OR(発注情報!U151="",発注情報!U151=0),"",発注情報!U151))</f>
        <v/>
      </c>
      <c r="L8" s="155" t="str">
        <f>IF(ISERROR(発注情報!V151)=TRUE,"",IF(OR(発注情報!V151="",発注情報!V151=0),"",発注情報!V151))</f>
        <v/>
      </c>
      <c r="M8" s="154" t="str">
        <f>IF(ISERROR(発注情報!W151)=TRUE,"",IF(OR(発注情報!W151="",発注情報!W151=0),"",発注情報!W151))</f>
        <v/>
      </c>
      <c r="N8" s="155" t="str">
        <f>IF(ISERROR(発注情報!X151)=TRUE,"",IF(OR(発注情報!X151="",発注情報!X151=0),"",発注情報!X151))</f>
        <v/>
      </c>
      <c r="O8" s="154" t="str">
        <f>IF(ISERROR(発注情報!Y151)=TRUE,"",IF(OR(発注情報!Y151="",発注情報!Y151=0),"",発注情報!Y151))</f>
        <v/>
      </c>
      <c r="P8" s="155" t="str">
        <f>IF(ISERROR(発注情報!Z151)=TRUE,"",IF(OR(発注情報!Z151="",発注情報!Z151=0),"",発注情報!Z151))</f>
        <v/>
      </c>
      <c r="Q8" s="154" t="str">
        <f>IF(ISERROR(発注情報!AA151)=TRUE,"",IF(OR(発注情報!AA151="",発注情報!AA151=0),"",発注情報!AA151))</f>
        <v/>
      </c>
      <c r="R8" s="155" t="str">
        <f>IF(ISERROR(発注情報!AB151)=TRUE,"",IF(OR(発注情報!AB151="",発注情報!AB151=0),"",発注情報!AB151))</f>
        <v/>
      </c>
      <c r="S8" s="154" t="str">
        <f>IF(ISERROR(発注情報!AC151)=TRUE,"",IF(OR(発注情報!AC151="",発注情報!AC151=0),"",発注情報!AC151))</f>
        <v/>
      </c>
      <c r="T8" s="155" t="str">
        <f>IF(ISERROR(発注情報!AD151)=TRUE,"",IF(OR(発注情報!AD151="",発注情報!AD151=0),"",発注情報!AD151))</f>
        <v/>
      </c>
      <c r="U8" s="154" t="str">
        <f>IF(ISERROR(発注情報!AE151)=TRUE,"",IF(OR(発注情報!AE151="",発注情報!AE151=0),"",発注情報!AE151))</f>
        <v/>
      </c>
      <c r="V8" s="155" t="str">
        <f>IF(ISERROR(発注情報!AF151)=TRUE,"",IF(OR(発注情報!AF151="",発注情報!AF151=0),"",発注情報!AF151))</f>
        <v/>
      </c>
      <c r="W8" s="154" t="str">
        <f>IF(ISERROR(発注情報!AG151)=TRUE,"",IF(OR(発注情報!AG151="",発注情報!AG151=0),"",発注情報!AG151))</f>
        <v/>
      </c>
      <c r="X8" s="155" t="str">
        <f>IF(ISERROR(発注情報!AH151)=TRUE,"",IF(OR(発注情報!AH151="",発注情報!AH151=0),"",発注情報!AH151))</f>
        <v/>
      </c>
      <c r="Y8" s="154" t="str">
        <f>IF(ISERROR(発注情報!AI151)=TRUE,"",IF(OR(発注情報!AI151="",発注情報!AI151=0),"",発注情報!AI151))</f>
        <v/>
      </c>
      <c r="Z8" s="155" t="str">
        <f>IF(ISERROR(発注情報!AJ151)=TRUE,"",IF(OR(発注情報!AJ151="",発注情報!AJ151=0),"",発注情報!AJ151))</f>
        <v/>
      </c>
      <c r="AA8" s="154" t="str">
        <f>IF(ISERROR(発注情報!AK151)=TRUE,"",IF(OR(発注情報!AK151="",発注情報!AK151=0),"",発注情報!AK151))</f>
        <v/>
      </c>
      <c r="AB8" s="155" t="str">
        <f>IF(ISERROR(発注情報!AL151)=TRUE,"",IF(OR(発注情報!AL151="",発注情報!AL151=0),"",発注情報!AL151))</f>
        <v/>
      </c>
      <c r="AC8" s="154" t="str">
        <f>IF(ISERROR(発注情報!AM151)=TRUE,"",IF(OR(発注情報!AM151="",発注情報!AM151=0),"",発注情報!AM151))</f>
        <v/>
      </c>
      <c r="AD8" s="155" t="str">
        <f>IF(ISERROR(発注情報!AN151)=TRUE,"",IF(OR(発注情報!AN151="",発注情報!AN151=0),"",発注情報!AN151))</f>
        <v/>
      </c>
      <c r="AE8" s="154" t="str">
        <f>IF(ISERROR(発注情報!AO151)=TRUE,"",IF(OR(発注情報!AO151="",発注情報!AO151=0),"",発注情報!AO151))</f>
        <v/>
      </c>
      <c r="AF8" s="155" t="str">
        <f>IF(ISERROR(発注情報!AP151)=TRUE,"",IF(OR(発注情報!AP151="",発注情報!AP151=0),"",発注情報!AP151))</f>
        <v/>
      </c>
      <c r="AG8" s="154" t="str">
        <f>IF(ISERROR(発注情報!AQ151)=TRUE,"",IF(OR(発注情報!AQ151="",発注情報!AQ151=0),"",発注情報!AQ151))</f>
        <v/>
      </c>
      <c r="AH8" s="155" t="str">
        <f>IF(ISERROR(発注情報!AR151)=TRUE,"",IF(OR(発注情報!AR151="",発注情報!AR151=0),"",発注情報!AR151))</f>
        <v/>
      </c>
      <c r="AI8" s="258" t="str">
        <f>IF(ISERROR(発注情報!AS151)=TRUE,"",IF(OR(発注情報!AS151="",発注情報!AS151=0),"",発注情報!AS151))</f>
        <v/>
      </c>
      <c r="AJ8" s="259" t="str">
        <f>IF(ISERROR(発注情報!AT151)=TRUE,"",IF(OR(発注情報!AT151="",発注情報!AT151=0),"",発注情報!AT151))</f>
        <v/>
      </c>
      <c r="AK8" s="148" t="str">
        <f>IF(ISERROR(発注情報!AU151)=TRUE,"",IF(OR(発注情報!AU151="",発注情報!AU151=0),"",発注情報!AU151))</f>
        <v/>
      </c>
    </row>
    <row r="9" spans="1:39" ht="18.75" customHeight="1" x14ac:dyDescent="0.15">
      <c r="A9" s="137">
        <v>4</v>
      </c>
      <c r="B9" s="143" t="str">
        <f>IF(ISERROR(発注情報!L152)=TRUE,"",IF(OR(発注情報!L152="",発注情報!L152=0),"",発注情報!L152))</f>
        <v/>
      </c>
      <c r="C9" s="144" t="str">
        <f>IF(ISERROR(発注情報!M152)=TRUE,"",IF(OR(発注情報!M152="",発注情報!M152=0),"",発注情報!M152))</f>
        <v/>
      </c>
      <c r="D9" s="144" t="str">
        <f>IF(C9="","",C9*発注情報!$D$2)</f>
        <v/>
      </c>
      <c r="E9" s="233" t="str">
        <f>IF(ISERROR(発注情報!O152)=TRUE,"",IF(OR(発注情報!O152="",発注情報!O152=0),"",発注情報!O152))</f>
        <v/>
      </c>
      <c r="F9" s="233" t="str">
        <f>IF(ISERROR(発注情報!P152)=TRUE,"",IF(OR(発注情報!P152="",発注情報!P152=0),"",発注情報!P152))</f>
        <v/>
      </c>
      <c r="G9" s="233" t="str">
        <f>IF(ISERROR(発注情報!Q152)=TRUE,"",IF(OR(発注情報!Q152="",発注情報!Q152=0),"",発注情報!Q152))</f>
        <v/>
      </c>
      <c r="H9" s="258" t="str">
        <f>IF(ISERROR(発注情報!R152)=TRUE,"",IF(OR(発注情報!R152="",発注情報!R152=0),"",発注情報!R152))</f>
        <v/>
      </c>
      <c r="I9" s="259" t="str">
        <f>IF(ISERROR(発注情報!S152)=TRUE,"",IF(OR(発注情報!S152="",発注情報!S152=0),"",発注情報!S152))</f>
        <v/>
      </c>
      <c r="J9" s="148" t="str">
        <f>IF(ISERROR(発注情報!T152)=TRUE,"",IF(OR(発注情報!T152="",発注情報!T152=0),"",発注情報!T152))</f>
        <v/>
      </c>
      <c r="K9" s="149" t="str">
        <f>IF(ISERROR(発注情報!U152)=TRUE,"",IF(OR(発注情報!U152="",発注情報!U152=0),"",発注情報!U152))</f>
        <v/>
      </c>
      <c r="L9" s="150" t="str">
        <f>IF(ISERROR(発注情報!V152)=TRUE,"",IF(OR(発注情報!V152="",発注情報!V152=0),"",発注情報!V152))</f>
        <v/>
      </c>
      <c r="M9" s="149" t="str">
        <f>IF(ISERROR(発注情報!W152)=TRUE,"",IF(OR(発注情報!W152="",発注情報!W152=0),"",発注情報!W152))</f>
        <v/>
      </c>
      <c r="N9" s="150" t="str">
        <f>IF(ISERROR(発注情報!X152)=TRUE,"",IF(OR(発注情報!X152="",発注情報!X152=0),"",発注情報!X152))</f>
        <v/>
      </c>
      <c r="O9" s="149" t="str">
        <f>IF(ISERROR(発注情報!Y152)=TRUE,"",IF(OR(発注情報!Y152="",発注情報!Y152=0),"",発注情報!Y152))</f>
        <v/>
      </c>
      <c r="P9" s="150" t="str">
        <f>IF(ISERROR(発注情報!Z152)=TRUE,"",IF(OR(発注情報!Z152="",発注情報!Z152=0),"",発注情報!Z152))</f>
        <v/>
      </c>
      <c r="Q9" s="149" t="str">
        <f>IF(ISERROR(発注情報!AA152)=TRUE,"",IF(OR(発注情報!AA152="",発注情報!AA152=0),"",発注情報!AA152))</f>
        <v/>
      </c>
      <c r="R9" s="150" t="str">
        <f>IF(ISERROR(発注情報!AB152)=TRUE,"",IF(OR(発注情報!AB152="",発注情報!AB152=0),"",発注情報!AB152))</f>
        <v/>
      </c>
      <c r="S9" s="149" t="str">
        <f>IF(ISERROR(発注情報!AC152)=TRUE,"",IF(OR(発注情報!AC152="",発注情報!AC152=0),"",発注情報!AC152))</f>
        <v/>
      </c>
      <c r="T9" s="150" t="str">
        <f>IF(ISERROR(発注情報!AD152)=TRUE,"",IF(OR(発注情報!AD152="",発注情報!AD152=0),"",発注情報!AD152))</f>
        <v/>
      </c>
      <c r="U9" s="149" t="str">
        <f>IF(ISERROR(発注情報!AE152)=TRUE,"",IF(OR(発注情報!AE152="",発注情報!AE152=0),"",発注情報!AE152))</f>
        <v/>
      </c>
      <c r="V9" s="150" t="str">
        <f>IF(ISERROR(発注情報!AF152)=TRUE,"",IF(OR(発注情報!AF152="",発注情報!AF152=0),"",発注情報!AF152))</f>
        <v/>
      </c>
      <c r="W9" s="149" t="str">
        <f>IF(ISERROR(発注情報!AG152)=TRUE,"",IF(OR(発注情報!AG152="",発注情報!AG152=0),"",発注情報!AG152))</f>
        <v/>
      </c>
      <c r="X9" s="150" t="str">
        <f>IF(ISERROR(発注情報!AH152)=TRUE,"",IF(OR(発注情報!AH152="",発注情報!AH152=0),"",発注情報!AH152))</f>
        <v/>
      </c>
      <c r="Y9" s="149" t="str">
        <f>IF(ISERROR(発注情報!AI152)=TRUE,"",IF(OR(発注情報!AI152="",発注情報!AI152=0),"",発注情報!AI152))</f>
        <v/>
      </c>
      <c r="Z9" s="150" t="str">
        <f>IF(ISERROR(発注情報!AJ152)=TRUE,"",IF(OR(発注情報!AJ152="",発注情報!AJ152=0),"",発注情報!AJ152))</f>
        <v/>
      </c>
      <c r="AA9" s="149" t="str">
        <f>IF(ISERROR(発注情報!AK152)=TRUE,"",IF(OR(発注情報!AK152="",発注情報!AK152=0),"",発注情報!AK152))</f>
        <v/>
      </c>
      <c r="AB9" s="150" t="str">
        <f>IF(ISERROR(発注情報!AL152)=TRUE,"",IF(OR(発注情報!AL152="",発注情報!AL152=0),"",発注情報!AL152))</f>
        <v/>
      </c>
      <c r="AC9" s="149" t="str">
        <f>IF(ISERROR(発注情報!AM152)=TRUE,"",IF(OR(発注情報!AM152="",発注情報!AM152=0),"",発注情報!AM152))</f>
        <v/>
      </c>
      <c r="AD9" s="150" t="str">
        <f>IF(ISERROR(発注情報!AN152)=TRUE,"",IF(OR(発注情報!AN152="",発注情報!AN152=0),"",発注情報!AN152))</f>
        <v/>
      </c>
      <c r="AE9" s="149" t="str">
        <f>IF(ISERROR(発注情報!AO152)=TRUE,"",IF(OR(発注情報!AO152="",発注情報!AO152=0),"",発注情報!AO152))</f>
        <v/>
      </c>
      <c r="AF9" s="150" t="str">
        <f>IF(ISERROR(発注情報!AP152)=TRUE,"",IF(OR(発注情報!AP152="",発注情報!AP152=0),"",発注情報!AP152))</f>
        <v/>
      </c>
      <c r="AG9" s="149" t="str">
        <f>IF(ISERROR(発注情報!AQ152)=TRUE,"",IF(OR(発注情報!AQ152="",発注情報!AQ152=0),"",発注情報!AQ152))</f>
        <v/>
      </c>
      <c r="AH9" s="150" t="str">
        <f>IF(ISERROR(発注情報!AR152)=TRUE,"",IF(OR(発注情報!AR152="",発注情報!AR152=0),"",発注情報!AR152))</f>
        <v/>
      </c>
      <c r="AI9" s="258" t="str">
        <f>IF(ISERROR(発注情報!AS152)=TRUE,"",IF(OR(発注情報!AS152="",発注情報!AS152=0),"",発注情報!AS152))</f>
        <v/>
      </c>
      <c r="AJ9" s="259" t="str">
        <f>IF(ISERROR(発注情報!AT152)=TRUE,"",IF(OR(発注情報!AT152="",発注情報!AT152=0),"",発注情報!AT152))</f>
        <v/>
      </c>
      <c r="AK9" s="148" t="str">
        <f>IF(ISERROR(発注情報!AU152)=TRUE,"",IF(OR(発注情報!AU152="",発注情報!AU152=0),"",発注情報!AU152))</f>
        <v/>
      </c>
    </row>
    <row r="10" spans="1:39" ht="18.75" customHeight="1" x14ac:dyDescent="0.15">
      <c r="A10" s="151">
        <v>5</v>
      </c>
      <c r="B10" s="152" t="str">
        <f>IF(ISERROR(発注情報!L153)=TRUE,"",IF(OR(発注情報!L153="",発注情報!L153=0),"",発注情報!L153))</f>
        <v/>
      </c>
      <c r="C10" s="153" t="str">
        <f>IF(ISERROR(発注情報!M153)=TRUE,"",IF(OR(発注情報!M153="",発注情報!M153=0),"",発注情報!M153))</f>
        <v/>
      </c>
      <c r="D10" s="144" t="str">
        <f>IF(C10="","",C10*発注情報!$D$2)</f>
        <v/>
      </c>
      <c r="E10" s="234" t="str">
        <f>IF(ISERROR(発注情報!O153)=TRUE,"",IF(OR(発注情報!O153="",発注情報!O153=0),"",発注情報!O153))</f>
        <v/>
      </c>
      <c r="F10" s="234" t="str">
        <f>IF(ISERROR(発注情報!P153)=TRUE,"",IF(OR(発注情報!P153="",発注情報!P153=0),"",発注情報!P153))</f>
        <v/>
      </c>
      <c r="G10" s="234" t="str">
        <f>IF(ISERROR(発注情報!Q153)=TRUE,"",IF(OR(発注情報!Q153="",発注情報!Q153=0),"",発注情報!Q153))</f>
        <v/>
      </c>
      <c r="H10" s="258" t="str">
        <f>IF(ISERROR(発注情報!R153)=TRUE,"",IF(OR(発注情報!R153="",発注情報!R153=0),"",発注情報!R153))</f>
        <v/>
      </c>
      <c r="I10" s="259" t="str">
        <f>IF(ISERROR(発注情報!S153)=TRUE,"",IF(OR(発注情報!S153="",発注情報!S153=0),"",発注情報!S153))</f>
        <v/>
      </c>
      <c r="J10" s="148" t="str">
        <f>IF(ISERROR(発注情報!T153)=TRUE,"",IF(OR(発注情報!T153="",発注情報!T153=0),"",発注情報!T153))</f>
        <v/>
      </c>
      <c r="K10" s="154" t="str">
        <f>IF(ISERROR(発注情報!U153)=TRUE,"",IF(OR(発注情報!U153="",発注情報!U153=0),"",発注情報!U153))</f>
        <v/>
      </c>
      <c r="L10" s="155" t="str">
        <f>IF(ISERROR(発注情報!V153)=TRUE,"",IF(OR(発注情報!V153="",発注情報!V153=0),"",発注情報!V153))</f>
        <v/>
      </c>
      <c r="M10" s="154" t="str">
        <f>IF(ISERROR(発注情報!W153)=TRUE,"",IF(OR(発注情報!W153="",発注情報!W153=0),"",発注情報!W153))</f>
        <v/>
      </c>
      <c r="N10" s="155" t="str">
        <f>IF(ISERROR(発注情報!X153)=TRUE,"",IF(OR(発注情報!X153="",発注情報!X153=0),"",発注情報!X153))</f>
        <v/>
      </c>
      <c r="O10" s="154" t="str">
        <f>IF(ISERROR(発注情報!Y153)=TRUE,"",IF(OR(発注情報!Y153="",発注情報!Y153=0),"",発注情報!Y153))</f>
        <v/>
      </c>
      <c r="P10" s="155" t="str">
        <f>IF(ISERROR(発注情報!Z153)=TRUE,"",IF(OR(発注情報!Z153="",発注情報!Z153=0),"",発注情報!Z153))</f>
        <v/>
      </c>
      <c r="Q10" s="154" t="str">
        <f>IF(ISERROR(発注情報!AA153)=TRUE,"",IF(OR(発注情報!AA153="",発注情報!AA153=0),"",発注情報!AA153))</f>
        <v/>
      </c>
      <c r="R10" s="155" t="str">
        <f>IF(ISERROR(発注情報!AB153)=TRUE,"",IF(OR(発注情報!AB153="",発注情報!AB153=0),"",発注情報!AB153))</f>
        <v/>
      </c>
      <c r="S10" s="154" t="str">
        <f>IF(ISERROR(発注情報!AC153)=TRUE,"",IF(OR(発注情報!AC153="",発注情報!AC153=0),"",発注情報!AC153))</f>
        <v/>
      </c>
      <c r="T10" s="155" t="str">
        <f>IF(ISERROR(発注情報!AD153)=TRUE,"",IF(OR(発注情報!AD153="",発注情報!AD153=0),"",発注情報!AD153))</f>
        <v/>
      </c>
      <c r="U10" s="154" t="str">
        <f>IF(ISERROR(発注情報!AE153)=TRUE,"",IF(OR(発注情報!AE153="",発注情報!AE153=0),"",発注情報!AE153))</f>
        <v/>
      </c>
      <c r="V10" s="155" t="str">
        <f>IF(ISERROR(発注情報!AF153)=TRUE,"",IF(OR(発注情報!AF153="",発注情報!AF153=0),"",発注情報!AF153))</f>
        <v/>
      </c>
      <c r="W10" s="154" t="str">
        <f>IF(ISERROR(発注情報!AG153)=TRUE,"",IF(OR(発注情報!AG153="",発注情報!AG153=0),"",発注情報!AG153))</f>
        <v/>
      </c>
      <c r="X10" s="155" t="str">
        <f>IF(ISERROR(発注情報!AH153)=TRUE,"",IF(OR(発注情報!AH153="",発注情報!AH153=0),"",発注情報!AH153))</f>
        <v/>
      </c>
      <c r="Y10" s="154" t="str">
        <f>IF(ISERROR(発注情報!AI153)=TRUE,"",IF(OR(発注情報!AI153="",発注情報!AI153=0),"",発注情報!AI153))</f>
        <v/>
      </c>
      <c r="Z10" s="155" t="str">
        <f>IF(ISERROR(発注情報!AJ153)=TRUE,"",IF(OR(発注情報!AJ153="",発注情報!AJ153=0),"",発注情報!AJ153))</f>
        <v/>
      </c>
      <c r="AA10" s="154" t="str">
        <f>IF(ISERROR(発注情報!AK153)=TRUE,"",IF(OR(発注情報!AK153="",発注情報!AK153=0),"",発注情報!AK153))</f>
        <v/>
      </c>
      <c r="AB10" s="155" t="str">
        <f>IF(ISERROR(発注情報!AL153)=TRUE,"",IF(OR(発注情報!AL153="",発注情報!AL153=0),"",発注情報!AL153))</f>
        <v/>
      </c>
      <c r="AC10" s="154" t="str">
        <f>IF(ISERROR(発注情報!AM153)=TRUE,"",IF(OR(発注情報!AM153="",発注情報!AM153=0),"",発注情報!AM153))</f>
        <v/>
      </c>
      <c r="AD10" s="155" t="str">
        <f>IF(ISERROR(発注情報!AN153)=TRUE,"",IF(OR(発注情報!AN153="",発注情報!AN153=0),"",発注情報!AN153))</f>
        <v/>
      </c>
      <c r="AE10" s="154" t="str">
        <f>IF(ISERROR(発注情報!AO153)=TRUE,"",IF(OR(発注情報!AO153="",発注情報!AO153=0),"",発注情報!AO153))</f>
        <v/>
      </c>
      <c r="AF10" s="155" t="str">
        <f>IF(ISERROR(発注情報!AP153)=TRUE,"",IF(OR(発注情報!AP153="",発注情報!AP153=0),"",発注情報!AP153))</f>
        <v/>
      </c>
      <c r="AG10" s="154" t="str">
        <f>IF(ISERROR(発注情報!AQ153)=TRUE,"",IF(OR(発注情報!AQ153="",発注情報!AQ153=0),"",発注情報!AQ153))</f>
        <v/>
      </c>
      <c r="AH10" s="155" t="str">
        <f>IF(ISERROR(発注情報!AR153)=TRUE,"",IF(OR(発注情報!AR153="",発注情報!AR153=0),"",発注情報!AR153))</f>
        <v/>
      </c>
      <c r="AI10" s="258" t="str">
        <f>IF(ISERROR(発注情報!AS153)=TRUE,"",IF(OR(発注情報!AS153="",発注情報!AS153=0),"",発注情報!AS153))</f>
        <v/>
      </c>
      <c r="AJ10" s="259" t="str">
        <f>IF(ISERROR(発注情報!AT153)=TRUE,"",IF(OR(発注情報!AT153="",発注情報!AT153=0),"",発注情報!AT153))</f>
        <v/>
      </c>
      <c r="AK10" s="148" t="str">
        <f>IF(ISERROR(発注情報!AU153)=TRUE,"",IF(OR(発注情報!AU153="",発注情報!AU153=0),"",発注情報!AU153))</f>
        <v/>
      </c>
    </row>
    <row r="11" spans="1:39" ht="18.75" customHeight="1" x14ac:dyDescent="0.15">
      <c r="A11" s="137">
        <v>6</v>
      </c>
      <c r="B11" s="143" t="str">
        <f>IF(ISERROR(発注情報!L154)=TRUE,"",IF(OR(発注情報!L154="",発注情報!L154=0),"",発注情報!L154))</f>
        <v/>
      </c>
      <c r="C11" s="144" t="str">
        <f>IF(ISERROR(発注情報!M154)=TRUE,"",IF(OR(発注情報!M154="",発注情報!M154=0),"",発注情報!M154))</f>
        <v/>
      </c>
      <c r="D11" s="144" t="str">
        <f>IF(C11="","",C11*発注情報!$D$2)</f>
        <v/>
      </c>
      <c r="E11" s="233" t="str">
        <f>IF(ISERROR(発注情報!O154)=TRUE,"",IF(OR(発注情報!O154="",発注情報!O154=0),"",発注情報!O154))</f>
        <v/>
      </c>
      <c r="F11" s="233" t="str">
        <f>IF(ISERROR(発注情報!P154)=TRUE,"",IF(OR(発注情報!P154="",発注情報!P154=0),"",発注情報!P154))</f>
        <v/>
      </c>
      <c r="G11" s="233" t="str">
        <f>IF(ISERROR(発注情報!Q154)=TRUE,"",IF(OR(発注情報!Q154="",発注情報!Q154=0),"",発注情報!Q154))</f>
        <v/>
      </c>
      <c r="H11" s="258" t="str">
        <f>IF(ISERROR(発注情報!R154)=TRUE,"",IF(OR(発注情報!R154="",発注情報!R154=0),"",発注情報!R154))</f>
        <v/>
      </c>
      <c r="I11" s="259" t="str">
        <f>IF(ISERROR(発注情報!S154)=TRUE,"",IF(OR(発注情報!S154="",発注情報!S154=0),"",発注情報!S154))</f>
        <v/>
      </c>
      <c r="J11" s="148" t="str">
        <f>IF(ISERROR(発注情報!T154)=TRUE,"",IF(OR(発注情報!T154="",発注情報!T154=0),"",発注情報!T154))</f>
        <v/>
      </c>
      <c r="K11" s="149" t="str">
        <f>IF(ISERROR(発注情報!U154)=TRUE,"",IF(OR(発注情報!U154="",発注情報!U154=0),"",発注情報!U154))</f>
        <v/>
      </c>
      <c r="L11" s="150" t="str">
        <f>IF(ISERROR(発注情報!V154)=TRUE,"",IF(OR(発注情報!V154="",発注情報!V154=0),"",発注情報!V154))</f>
        <v/>
      </c>
      <c r="M11" s="149" t="str">
        <f>IF(ISERROR(発注情報!W154)=TRUE,"",IF(OR(発注情報!W154="",発注情報!W154=0),"",発注情報!W154))</f>
        <v/>
      </c>
      <c r="N11" s="150" t="str">
        <f>IF(ISERROR(発注情報!X154)=TRUE,"",IF(OR(発注情報!X154="",発注情報!X154=0),"",発注情報!X154))</f>
        <v/>
      </c>
      <c r="O11" s="149" t="str">
        <f>IF(ISERROR(発注情報!Y154)=TRUE,"",IF(OR(発注情報!Y154="",発注情報!Y154=0),"",発注情報!Y154))</f>
        <v/>
      </c>
      <c r="P11" s="150" t="str">
        <f>IF(ISERROR(発注情報!Z154)=TRUE,"",IF(OR(発注情報!Z154="",発注情報!Z154=0),"",発注情報!Z154))</f>
        <v/>
      </c>
      <c r="Q11" s="149" t="str">
        <f>IF(ISERROR(発注情報!AA154)=TRUE,"",IF(OR(発注情報!AA154="",発注情報!AA154=0),"",発注情報!AA154))</f>
        <v/>
      </c>
      <c r="R11" s="150" t="str">
        <f>IF(ISERROR(発注情報!AB154)=TRUE,"",IF(OR(発注情報!AB154="",発注情報!AB154=0),"",発注情報!AB154))</f>
        <v/>
      </c>
      <c r="S11" s="149" t="str">
        <f>IF(ISERROR(発注情報!AC154)=TRUE,"",IF(OR(発注情報!AC154="",発注情報!AC154=0),"",発注情報!AC154))</f>
        <v/>
      </c>
      <c r="T11" s="150" t="str">
        <f>IF(ISERROR(発注情報!AD154)=TRUE,"",IF(OR(発注情報!AD154="",発注情報!AD154=0),"",発注情報!AD154))</f>
        <v/>
      </c>
      <c r="U11" s="149" t="str">
        <f>IF(ISERROR(発注情報!AE154)=TRUE,"",IF(OR(発注情報!AE154="",発注情報!AE154=0),"",発注情報!AE154))</f>
        <v/>
      </c>
      <c r="V11" s="150" t="str">
        <f>IF(ISERROR(発注情報!AF154)=TRUE,"",IF(OR(発注情報!AF154="",発注情報!AF154=0),"",発注情報!AF154))</f>
        <v/>
      </c>
      <c r="W11" s="149" t="str">
        <f>IF(ISERROR(発注情報!AG154)=TRUE,"",IF(OR(発注情報!AG154="",発注情報!AG154=0),"",発注情報!AG154))</f>
        <v/>
      </c>
      <c r="X11" s="150" t="str">
        <f>IF(ISERROR(発注情報!AH154)=TRUE,"",IF(OR(発注情報!AH154="",発注情報!AH154=0),"",発注情報!AH154))</f>
        <v/>
      </c>
      <c r="Y11" s="149" t="str">
        <f>IF(ISERROR(発注情報!AI154)=TRUE,"",IF(OR(発注情報!AI154="",発注情報!AI154=0),"",発注情報!AI154))</f>
        <v/>
      </c>
      <c r="Z11" s="150" t="str">
        <f>IF(ISERROR(発注情報!AJ154)=TRUE,"",IF(OR(発注情報!AJ154="",発注情報!AJ154=0),"",発注情報!AJ154))</f>
        <v/>
      </c>
      <c r="AA11" s="149" t="str">
        <f>IF(ISERROR(発注情報!AK154)=TRUE,"",IF(OR(発注情報!AK154="",発注情報!AK154=0),"",発注情報!AK154))</f>
        <v/>
      </c>
      <c r="AB11" s="150" t="str">
        <f>IF(ISERROR(発注情報!AL154)=TRUE,"",IF(OR(発注情報!AL154="",発注情報!AL154=0),"",発注情報!AL154))</f>
        <v/>
      </c>
      <c r="AC11" s="149" t="str">
        <f>IF(ISERROR(発注情報!AM154)=TRUE,"",IF(OR(発注情報!AM154="",発注情報!AM154=0),"",発注情報!AM154))</f>
        <v/>
      </c>
      <c r="AD11" s="150" t="str">
        <f>IF(ISERROR(発注情報!AN154)=TRUE,"",IF(OR(発注情報!AN154="",発注情報!AN154=0),"",発注情報!AN154))</f>
        <v/>
      </c>
      <c r="AE11" s="149" t="str">
        <f>IF(ISERROR(発注情報!AO154)=TRUE,"",IF(OR(発注情報!AO154="",発注情報!AO154=0),"",発注情報!AO154))</f>
        <v/>
      </c>
      <c r="AF11" s="150" t="str">
        <f>IF(ISERROR(発注情報!AP154)=TRUE,"",IF(OR(発注情報!AP154="",発注情報!AP154=0),"",発注情報!AP154))</f>
        <v/>
      </c>
      <c r="AG11" s="149" t="str">
        <f>IF(ISERROR(発注情報!AQ154)=TRUE,"",IF(OR(発注情報!AQ154="",発注情報!AQ154=0),"",発注情報!AQ154))</f>
        <v/>
      </c>
      <c r="AH11" s="150" t="str">
        <f>IF(ISERROR(発注情報!AR154)=TRUE,"",IF(OR(発注情報!AR154="",発注情報!AR154=0),"",発注情報!AR154))</f>
        <v/>
      </c>
      <c r="AI11" s="258" t="str">
        <f>IF(ISERROR(発注情報!AS154)=TRUE,"",IF(OR(発注情報!AS154="",発注情報!AS154=0),"",発注情報!AS154))</f>
        <v/>
      </c>
      <c r="AJ11" s="259" t="str">
        <f>IF(ISERROR(発注情報!AT154)=TRUE,"",IF(OR(発注情報!AT154="",発注情報!AT154=0),"",発注情報!AT154))</f>
        <v/>
      </c>
      <c r="AK11" s="148" t="str">
        <f>IF(ISERROR(発注情報!AU154)=TRUE,"",IF(OR(発注情報!AU154="",発注情報!AU154=0),"",発注情報!AU154))</f>
        <v/>
      </c>
    </row>
    <row r="12" spans="1:39" ht="18.75" customHeight="1" x14ac:dyDescent="0.15">
      <c r="A12" s="151">
        <v>7</v>
      </c>
      <c r="B12" s="152" t="str">
        <f>IF(ISERROR(発注情報!L155)=TRUE,"",IF(OR(発注情報!L155="",発注情報!L155=0),"",発注情報!L155))</f>
        <v/>
      </c>
      <c r="C12" s="153" t="str">
        <f>IF(ISERROR(発注情報!M155)=TRUE,"",IF(OR(発注情報!M155="",発注情報!M155=0),"",発注情報!M155))</f>
        <v/>
      </c>
      <c r="D12" s="144" t="str">
        <f>IF(C12="","",C12*発注情報!$D$2)</f>
        <v/>
      </c>
      <c r="E12" s="234" t="str">
        <f>IF(ISERROR(発注情報!O155)=TRUE,"",IF(OR(発注情報!O155="",発注情報!O155=0),"",発注情報!O155))</f>
        <v/>
      </c>
      <c r="F12" s="234" t="str">
        <f>IF(ISERROR(発注情報!P155)=TRUE,"",IF(OR(発注情報!P155="",発注情報!P155=0),"",発注情報!P155))</f>
        <v/>
      </c>
      <c r="G12" s="234" t="str">
        <f>IF(ISERROR(発注情報!Q155)=TRUE,"",IF(OR(発注情報!Q155="",発注情報!Q155=0),"",発注情報!Q155))</f>
        <v/>
      </c>
      <c r="H12" s="258" t="str">
        <f>IF(ISERROR(発注情報!R155)=TRUE,"",IF(OR(発注情報!R155="",発注情報!R155=0),"",発注情報!R155))</f>
        <v/>
      </c>
      <c r="I12" s="259" t="str">
        <f>IF(ISERROR(発注情報!S155)=TRUE,"",IF(OR(発注情報!S155="",発注情報!S155=0),"",発注情報!S155))</f>
        <v/>
      </c>
      <c r="J12" s="148" t="str">
        <f>IF(ISERROR(発注情報!T155)=TRUE,"",IF(OR(発注情報!T155="",発注情報!T155=0),"",発注情報!T155))</f>
        <v/>
      </c>
      <c r="K12" s="154" t="str">
        <f>IF(ISERROR(発注情報!U155)=TRUE,"",IF(OR(発注情報!U155="",発注情報!U155=0),"",発注情報!U155))</f>
        <v/>
      </c>
      <c r="L12" s="155" t="str">
        <f>IF(ISERROR(発注情報!V155)=TRUE,"",IF(OR(発注情報!V155="",発注情報!V155=0),"",発注情報!V155))</f>
        <v/>
      </c>
      <c r="M12" s="154" t="str">
        <f>IF(ISERROR(発注情報!W155)=TRUE,"",IF(OR(発注情報!W155="",発注情報!W155=0),"",発注情報!W155))</f>
        <v/>
      </c>
      <c r="N12" s="155" t="str">
        <f>IF(ISERROR(発注情報!X155)=TRUE,"",IF(OR(発注情報!X155="",発注情報!X155=0),"",発注情報!X155))</f>
        <v/>
      </c>
      <c r="O12" s="154" t="str">
        <f>IF(ISERROR(発注情報!Y155)=TRUE,"",IF(OR(発注情報!Y155="",発注情報!Y155=0),"",発注情報!Y155))</f>
        <v/>
      </c>
      <c r="P12" s="155" t="str">
        <f>IF(ISERROR(発注情報!Z155)=TRUE,"",IF(OR(発注情報!Z155="",発注情報!Z155=0),"",発注情報!Z155))</f>
        <v/>
      </c>
      <c r="Q12" s="154" t="str">
        <f>IF(ISERROR(発注情報!AA155)=TRUE,"",IF(OR(発注情報!AA155="",発注情報!AA155=0),"",発注情報!AA155))</f>
        <v/>
      </c>
      <c r="R12" s="155" t="str">
        <f>IF(ISERROR(発注情報!AB155)=TRUE,"",IF(OR(発注情報!AB155="",発注情報!AB155=0),"",発注情報!AB155))</f>
        <v/>
      </c>
      <c r="S12" s="154" t="str">
        <f>IF(ISERROR(発注情報!AC155)=TRUE,"",IF(OR(発注情報!AC155="",発注情報!AC155=0),"",発注情報!AC155))</f>
        <v/>
      </c>
      <c r="T12" s="155" t="str">
        <f>IF(ISERROR(発注情報!AD155)=TRUE,"",IF(OR(発注情報!AD155="",発注情報!AD155=0),"",発注情報!AD155))</f>
        <v/>
      </c>
      <c r="U12" s="154" t="str">
        <f>IF(ISERROR(発注情報!AE155)=TRUE,"",IF(OR(発注情報!AE155="",発注情報!AE155=0),"",発注情報!AE155))</f>
        <v/>
      </c>
      <c r="V12" s="155" t="str">
        <f>IF(ISERROR(発注情報!AF155)=TRUE,"",IF(OR(発注情報!AF155="",発注情報!AF155=0),"",発注情報!AF155))</f>
        <v/>
      </c>
      <c r="W12" s="154" t="str">
        <f>IF(ISERROR(発注情報!AG155)=TRUE,"",IF(OR(発注情報!AG155="",発注情報!AG155=0),"",発注情報!AG155))</f>
        <v/>
      </c>
      <c r="X12" s="155" t="str">
        <f>IF(ISERROR(発注情報!AH155)=TRUE,"",IF(OR(発注情報!AH155="",発注情報!AH155=0),"",発注情報!AH155))</f>
        <v/>
      </c>
      <c r="Y12" s="154" t="str">
        <f>IF(ISERROR(発注情報!AI155)=TRUE,"",IF(OR(発注情報!AI155="",発注情報!AI155=0),"",発注情報!AI155))</f>
        <v/>
      </c>
      <c r="Z12" s="155" t="str">
        <f>IF(ISERROR(発注情報!AJ155)=TRUE,"",IF(OR(発注情報!AJ155="",発注情報!AJ155=0),"",発注情報!AJ155))</f>
        <v/>
      </c>
      <c r="AA12" s="154" t="str">
        <f>IF(ISERROR(発注情報!AK155)=TRUE,"",IF(OR(発注情報!AK155="",発注情報!AK155=0),"",発注情報!AK155))</f>
        <v/>
      </c>
      <c r="AB12" s="155" t="str">
        <f>IF(ISERROR(発注情報!AL155)=TRUE,"",IF(OR(発注情報!AL155="",発注情報!AL155=0),"",発注情報!AL155))</f>
        <v/>
      </c>
      <c r="AC12" s="154" t="str">
        <f>IF(ISERROR(発注情報!AM155)=TRUE,"",IF(OR(発注情報!AM155="",発注情報!AM155=0),"",発注情報!AM155))</f>
        <v/>
      </c>
      <c r="AD12" s="155" t="str">
        <f>IF(ISERROR(発注情報!AN155)=TRUE,"",IF(OR(発注情報!AN155="",発注情報!AN155=0),"",発注情報!AN155))</f>
        <v/>
      </c>
      <c r="AE12" s="154" t="str">
        <f>IF(ISERROR(発注情報!AO155)=TRUE,"",IF(OR(発注情報!AO155="",発注情報!AO155=0),"",発注情報!AO155))</f>
        <v/>
      </c>
      <c r="AF12" s="155" t="str">
        <f>IF(ISERROR(発注情報!AP155)=TRUE,"",IF(OR(発注情報!AP155="",発注情報!AP155=0),"",発注情報!AP155))</f>
        <v/>
      </c>
      <c r="AG12" s="154" t="str">
        <f>IF(ISERROR(発注情報!AQ155)=TRUE,"",IF(OR(発注情報!AQ155="",発注情報!AQ155=0),"",発注情報!AQ155))</f>
        <v/>
      </c>
      <c r="AH12" s="155" t="str">
        <f>IF(ISERROR(発注情報!AR155)=TRUE,"",IF(OR(発注情報!AR155="",発注情報!AR155=0),"",発注情報!AR155))</f>
        <v/>
      </c>
      <c r="AI12" s="258" t="str">
        <f>IF(ISERROR(発注情報!AS155)=TRUE,"",IF(OR(発注情報!AS155="",発注情報!AS155=0),"",発注情報!AS155))</f>
        <v/>
      </c>
      <c r="AJ12" s="259" t="str">
        <f>IF(ISERROR(発注情報!AT155)=TRUE,"",IF(OR(発注情報!AT155="",発注情報!AT155=0),"",発注情報!AT155))</f>
        <v/>
      </c>
      <c r="AK12" s="148" t="str">
        <f>IF(ISERROR(発注情報!AU155)=TRUE,"",IF(OR(発注情報!AU155="",発注情報!AU155=0),"",発注情報!AU155))</f>
        <v/>
      </c>
    </row>
    <row r="13" spans="1:39" ht="18.75" customHeight="1" x14ac:dyDescent="0.15">
      <c r="A13" s="137">
        <v>8</v>
      </c>
      <c r="B13" s="143" t="str">
        <f>IF(ISERROR(発注情報!L156)=TRUE,"",IF(OR(発注情報!L156="",発注情報!L156=0),"",発注情報!L156))</f>
        <v/>
      </c>
      <c r="C13" s="144" t="str">
        <f>IF(ISERROR(発注情報!M156)=TRUE,"",IF(OR(発注情報!M156="",発注情報!M156=0),"",発注情報!M156))</f>
        <v/>
      </c>
      <c r="D13" s="144" t="str">
        <f>IF(C13="","",C13*発注情報!$D$2)</f>
        <v/>
      </c>
      <c r="E13" s="233" t="str">
        <f>IF(ISERROR(発注情報!O156)=TRUE,"",IF(OR(発注情報!O156="",発注情報!O156=0),"",発注情報!O156))</f>
        <v/>
      </c>
      <c r="F13" s="233" t="str">
        <f>IF(ISERROR(発注情報!P156)=TRUE,"",IF(OR(発注情報!P156="",発注情報!P156=0),"",発注情報!P156))</f>
        <v/>
      </c>
      <c r="G13" s="233" t="str">
        <f>IF(ISERROR(発注情報!Q156)=TRUE,"",IF(OR(発注情報!Q156="",発注情報!Q156=0),"",発注情報!Q156))</f>
        <v/>
      </c>
      <c r="H13" s="258" t="str">
        <f>IF(ISERROR(発注情報!R156)=TRUE,"",IF(OR(発注情報!R156="",発注情報!R156=0),"",発注情報!R156))</f>
        <v/>
      </c>
      <c r="I13" s="259" t="str">
        <f>IF(ISERROR(発注情報!S156)=TRUE,"",IF(OR(発注情報!S156="",発注情報!S156=0),"",発注情報!S156))</f>
        <v/>
      </c>
      <c r="J13" s="148" t="str">
        <f>IF(ISERROR(発注情報!T156)=TRUE,"",IF(OR(発注情報!T156="",発注情報!T156=0),"",発注情報!T156))</f>
        <v/>
      </c>
      <c r="K13" s="149" t="str">
        <f>IF(ISERROR(発注情報!U156)=TRUE,"",IF(OR(発注情報!U156="",発注情報!U156=0),"",発注情報!U156))</f>
        <v/>
      </c>
      <c r="L13" s="150" t="str">
        <f>IF(ISERROR(発注情報!V156)=TRUE,"",IF(OR(発注情報!V156="",発注情報!V156=0),"",発注情報!V156))</f>
        <v/>
      </c>
      <c r="M13" s="149" t="str">
        <f>IF(ISERROR(発注情報!W156)=TRUE,"",IF(OR(発注情報!W156="",発注情報!W156=0),"",発注情報!W156))</f>
        <v/>
      </c>
      <c r="N13" s="150" t="str">
        <f>IF(ISERROR(発注情報!X156)=TRUE,"",IF(OR(発注情報!X156="",発注情報!X156=0),"",発注情報!X156))</f>
        <v/>
      </c>
      <c r="O13" s="149" t="str">
        <f>IF(ISERROR(発注情報!Y156)=TRUE,"",IF(OR(発注情報!Y156="",発注情報!Y156=0),"",発注情報!Y156))</f>
        <v/>
      </c>
      <c r="P13" s="150" t="str">
        <f>IF(ISERROR(発注情報!Z156)=TRUE,"",IF(OR(発注情報!Z156="",発注情報!Z156=0),"",発注情報!Z156))</f>
        <v/>
      </c>
      <c r="Q13" s="149" t="str">
        <f>IF(ISERROR(発注情報!AA156)=TRUE,"",IF(OR(発注情報!AA156="",発注情報!AA156=0),"",発注情報!AA156))</f>
        <v/>
      </c>
      <c r="R13" s="150" t="str">
        <f>IF(ISERROR(発注情報!AB156)=TRUE,"",IF(OR(発注情報!AB156="",発注情報!AB156=0),"",発注情報!AB156))</f>
        <v/>
      </c>
      <c r="S13" s="149" t="str">
        <f>IF(ISERROR(発注情報!AC156)=TRUE,"",IF(OR(発注情報!AC156="",発注情報!AC156=0),"",発注情報!AC156))</f>
        <v/>
      </c>
      <c r="T13" s="150" t="str">
        <f>IF(ISERROR(発注情報!AD156)=TRUE,"",IF(OR(発注情報!AD156="",発注情報!AD156=0),"",発注情報!AD156))</f>
        <v/>
      </c>
      <c r="U13" s="149" t="str">
        <f>IF(ISERROR(発注情報!AE156)=TRUE,"",IF(OR(発注情報!AE156="",発注情報!AE156=0),"",発注情報!AE156))</f>
        <v/>
      </c>
      <c r="V13" s="150" t="str">
        <f>IF(ISERROR(発注情報!AF156)=TRUE,"",IF(OR(発注情報!AF156="",発注情報!AF156=0),"",発注情報!AF156))</f>
        <v/>
      </c>
      <c r="W13" s="149" t="str">
        <f>IF(ISERROR(発注情報!AG156)=TRUE,"",IF(OR(発注情報!AG156="",発注情報!AG156=0),"",発注情報!AG156))</f>
        <v/>
      </c>
      <c r="X13" s="150" t="str">
        <f>IF(ISERROR(発注情報!AH156)=TRUE,"",IF(OR(発注情報!AH156="",発注情報!AH156=0),"",発注情報!AH156))</f>
        <v/>
      </c>
      <c r="Y13" s="149" t="str">
        <f>IF(ISERROR(発注情報!AI156)=TRUE,"",IF(OR(発注情報!AI156="",発注情報!AI156=0),"",発注情報!AI156))</f>
        <v/>
      </c>
      <c r="Z13" s="150" t="str">
        <f>IF(ISERROR(発注情報!AJ156)=TRUE,"",IF(OR(発注情報!AJ156="",発注情報!AJ156=0),"",発注情報!AJ156))</f>
        <v/>
      </c>
      <c r="AA13" s="149" t="str">
        <f>IF(ISERROR(発注情報!AK156)=TRUE,"",IF(OR(発注情報!AK156="",発注情報!AK156=0),"",発注情報!AK156))</f>
        <v/>
      </c>
      <c r="AB13" s="150" t="str">
        <f>IF(ISERROR(発注情報!AL156)=TRUE,"",IF(OR(発注情報!AL156="",発注情報!AL156=0),"",発注情報!AL156))</f>
        <v/>
      </c>
      <c r="AC13" s="149" t="str">
        <f>IF(ISERROR(発注情報!AM156)=TRUE,"",IF(OR(発注情報!AM156="",発注情報!AM156=0),"",発注情報!AM156))</f>
        <v/>
      </c>
      <c r="AD13" s="150" t="str">
        <f>IF(ISERROR(発注情報!AN156)=TRUE,"",IF(OR(発注情報!AN156="",発注情報!AN156=0),"",発注情報!AN156))</f>
        <v/>
      </c>
      <c r="AE13" s="149" t="str">
        <f>IF(ISERROR(発注情報!AO156)=TRUE,"",IF(OR(発注情報!AO156="",発注情報!AO156=0),"",発注情報!AO156))</f>
        <v/>
      </c>
      <c r="AF13" s="150" t="str">
        <f>IF(ISERROR(発注情報!AP156)=TRUE,"",IF(OR(発注情報!AP156="",発注情報!AP156=0),"",発注情報!AP156))</f>
        <v/>
      </c>
      <c r="AG13" s="149" t="str">
        <f>IF(ISERROR(発注情報!AQ156)=TRUE,"",IF(OR(発注情報!AQ156="",発注情報!AQ156=0),"",発注情報!AQ156))</f>
        <v/>
      </c>
      <c r="AH13" s="150" t="str">
        <f>IF(ISERROR(発注情報!AR156)=TRUE,"",IF(OR(発注情報!AR156="",発注情報!AR156=0),"",発注情報!AR156))</f>
        <v/>
      </c>
      <c r="AI13" s="258" t="str">
        <f>IF(ISERROR(発注情報!AS156)=TRUE,"",IF(OR(発注情報!AS156="",発注情報!AS156=0),"",発注情報!AS156))</f>
        <v/>
      </c>
      <c r="AJ13" s="259" t="str">
        <f>IF(ISERROR(発注情報!AT156)=TRUE,"",IF(OR(発注情報!AT156="",発注情報!AT156=0),"",発注情報!AT156))</f>
        <v/>
      </c>
      <c r="AK13" s="148" t="str">
        <f>IF(ISERROR(発注情報!AU156)=TRUE,"",IF(OR(発注情報!AU156="",発注情報!AU156=0),"",発注情報!AU156))</f>
        <v/>
      </c>
    </row>
    <row r="14" spans="1:39" ht="18.75" customHeight="1" x14ac:dyDescent="0.15">
      <c r="A14" s="151">
        <v>9</v>
      </c>
      <c r="B14" s="152" t="str">
        <f>IF(ISERROR(発注情報!L157)=TRUE,"",IF(OR(発注情報!L157="",発注情報!L157=0),"",発注情報!L157))</f>
        <v/>
      </c>
      <c r="C14" s="153" t="str">
        <f>IF(ISERROR(発注情報!M157)=TRUE,"",IF(OR(発注情報!M157="",発注情報!M157=0),"",発注情報!M157))</f>
        <v/>
      </c>
      <c r="D14" s="144" t="str">
        <f>IF(C14="","",C14*発注情報!$D$2)</f>
        <v/>
      </c>
      <c r="E14" s="234" t="str">
        <f>IF(ISERROR(発注情報!O157)=TRUE,"",IF(OR(発注情報!O157="",発注情報!O157=0),"",発注情報!O157))</f>
        <v/>
      </c>
      <c r="F14" s="234" t="str">
        <f>IF(ISERROR(発注情報!P157)=TRUE,"",IF(OR(発注情報!P157="",発注情報!P157=0),"",発注情報!P157))</f>
        <v/>
      </c>
      <c r="G14" s="234" t="str">
        <f>IF(ISERROR(発注情報!Q157)=TRUE,"",IF(OR(発注情報!Q157="",発注情報!Q157=0),"",発注情報!Q157))</f>
        <v/>
      </c>
      <c r="H14" s="258" t="str">
        <f>IF(ISERROR(発注情報!R157)=TRUE,"",IF(OR(発注情報!R157="",発注情報!R157=0),"",発注情報!R157))</f>
        <v/>
      </c>
      <c r="I14" s="259" t="str">
        <f>IF(ISERROR(発注情報!S157)=TRUE,"",IF(OR(発注情報!S157="",発注情報!S157=0),"",発注情報!S157))</f>
        <v/>
      </c>
      <c r="J14" s="148" t="str">
        <f>IF(ISERROR(発注情報!T157)=TRUE,"",IF(OR(発注情報!T157="",発注情報!T157=0),"",発注情報!T157))</f>
        <v/>
      </c>
      <c r="K14" s="154" t="str">
        <f>IF(ISERROR(発注情報!U157)=TRUE,"",IF(OR(発注情報!U157="",発注情報!U157=0),"",発注情報!U157))</f>
        <v/>
      </c>
      <c r="L14" s="155" t="str">
        <f>IF(ISERROR(発注情報!V157)=TRUE,"",IF(OR(発注情報!V157="",発注情報!V157=0),"",発注情報!V157))</f>
        <v/>
      </c>
      <c r="M14" s="154" t="str">
        <f>IF(ISERROR(発注情報!W157)=TRUE,"",IF(OR(発注情報!W157="",発注情報!W157=0),"",発注情報!W157))</f>
        <v/>
      </c>
      <c r="N14" s="155" t="str">
        <f>IF(ISERROR(発注情報!X157)=TRUE,"",IF(OR(発注情報!X157="",発注情報!X157=0),"",発注情報!X157))</f>
        <v/>
      </c>
      <c r="O14" s="154" t="str">
        <f>IF(ISERROR(発注情報!Y157)=TRUE,"",IF(OR(発注情報!Y157="",発注情報!Y157=0),"",発注情報!Y157))</f>
        <v/>
      </c>
      <c r="P14" s="155" t="str">
        <f>IF(ISERROR(発注情報!Z157)=TRUE,"",IF(OR(発注情報!Z157="",発注情報!Z157=0),"",発注情報!Z157))</f>
        <v/>
      </c>
      <c r="Q14" s="154" t="str">
        <f>IF(ISERROR(発注情報!AA157)=TRUE,"",IF(OR(発注情報!AA157="",発注情報!AA157=0),"",発注情報!AA157))</f>
        <v/>
      </c>
      <c r="R14" s="155" t="str">
        <f>IF(ISERROR(発注情報!AB157)=TRUE,"",IF(OR(発注情報!AB157="",発注情報!AB157=0),"",発注情報!AB157))</f>
        <v/>
      </c>
      <c r="S14" s="154" t="str">
        <f>IF(ISERROR(発注情報!AC157)=TRUE,"",IF(OR(発注情報!AC157="",発注情報!AC157=0),"",発注情報!AC157))</f>
        <v/>
      </c>
      <c r="T14" s="155" t="str">
        <f>IF(ISERROR(発注情報!AD157)=TRUE,"",IF(OR(発注情報!AD157="",発注情報!AD157=0),"",発注情報!AD157))</f>
        <v/>
      </c>
      <c r="U14" s="154" t="str">
        <f>IF(ISERROR(発注情報!AE157)=TRUE,"",IF(OR(発注情報!AE157="",発注情報!AE157=0),"",発注情報!AE157))</f>
        <v/>
      </c>
      <c r="V14" s="155" t="str">
        <f>IF(ISERROR(発注情報!AF157)=TRUE,"",IF(OR(発注情報!AF157="",発注情報!AF157=0),"",発注情報!AF157))</f>
        <v/>
      </c>
      <c r="W14" s="154" t="str">
        <f>IF(ISERROR(発注情報!AG157)=TRUE,"",IF(OR(発注情報!AG157="",発注情報!AG157=0),"",発注情報!AG157))</f>
        <v/>
      </c>
      <c r="X14" s="155" t="str">
        <f>IF(ISERROR(発注情報!AH157)=TRUE,"",IF(OR(発注情報!AH157="",発注情報!AH157=0),"",発注情報!AH157))</f>
        <v/>
      </c>
      <c r="Y14" s="154" t="str">
        <f>IF(ISERROR(発注情報!AI157)=TRUE,"",IF(OR(発注情報!AI157="",発注情報!AI157=0),"",発注情報!AI157))</f>
        <v/>
      </c>
      <c r="Z14" s="155" t="str">
        <f>IF(ISERROR(発注情報!AJ157)=TRUE,"",IF(OR(発注情報!AJ157="",発注情報!AJ157=0),"",発注情報!AJ157))</f>
        <v/>
      </c>
      <c r="AA14" s="154" t="str">
        <f>IF(ISERROR(発注情報!AK157)=TRUE,"",IF(OR(発注情報!AK157="",発注情報!AK157=0),"",発注情報!AK157))</f>
        <v/>
      </c>
      <c r="AB14" s="155" t="str">
        <f>IF(ISERROR(発注情報!AL157)=TRUE,"",IF(OR(発注情報!AL157="",発注情報!AL157=0),"",発注情報!AL157))</f>
        <v/>
      </c>
      <c r="AC14" s="154" t="str">
        <f>IF(ISERROR(発注情報!AM157)=TRUE,"",IF(OR(発注情報!AM157="",発注情報!AM157=0),"",発注情報!AM157))</f>
        <v/>
      </c>
      <c r="AD14" s="155" t="str">
        <f>IF(ISERROR(発注情報!AN157)=TRUE,"",IF(OR(発注情報!AN157="",発注情報!AN157=0),"",発注情報!AN157))</f>
        <v/>
      </c>
      <c r="AE14" s="154" t="str">
        <f>IF(ISERROR(発注情報!AO157)=TRUE,"",IF(OR(発注情報!AO157="",発注情報!AO157=0),"",発注情報!AO157))</f>
        <v/>
      </c>
      <c r="AF14" s="155" t="str">
        <f>IF(ISERROR(発注情報!AP157)=TRUE,"",IF(OR(発注情報!AP157="",発注情報!AP157=0),"",発注情報!AP157))</f>
        <v/>
      </c>
      <c r="AG14" s="154" t="str">
        <f>IF(ISERROR(発注情報!AQ157)=TRUE,"",IF(OR(発注情報!AQ157="",発注情報!AQ157=0),"",発注情報!AQ157))</f>
        <v/>
      </c>
      <c r="AH14" s="155" t="str">
        <f>IF(ISERROR(発注情報!AR157)=TRUE,"",IF(OR(発注情報!AR157="",発注情報!AR157=0),"",発注情報!AR157))</f>
        <v/>
      </c>
      <c r="AI14" s="258" t="str">
        <f>IF(ISERROR(発注情報!AS157)=TRUE,"",IF(OR(発注情報!AS157="",発注情報!AS157=0),"",発注情報!AS157))</f>
        <v/>
      </c>
      <c r="AJ14" s="259" t="str">
        <f>IF(ISERROR(発注情報!AT157)=TRUE,"",IF(OR(発注情報!AT157="",発注情報!AT157=0),"",発注情報!AT157))</f>
        <v/>
      </c>
      <c r="AK14" s="148" t="str">
        <f>IF(ISERROR(発注情報!AU157)=TRUE,"",IF(OR(発注情報!AU157="",発注情報!AU157=0),"",発注情報!AU157))</f>
        <v/>
      </c>
    </row>
    <row r="15" spans="1:39" ht="18.75" customHeight="1" x14ac:dyDescent="0.15">
      <c r="A15" s="137">
        <v>10</v>
      </c>
      <c r="B15" s="143" t="str">
        <f>IF(ISERROR(発注情報!L158)=TRUE,"",IF(OR(発注情報!L158="",発注情報!L158=0),"",発注情報!L158))</f>
        <v/>
      </c>
      <c r="C15" s="144" t="str">
        <f>IF(ISERROR(発注情報!M158)=TRUE,"",IF(OR(発注情報!M158="",発注情報!M158=0),"",発注情報!M158))</f>
        <v/>
      </c>
      <c r="D15" s="144" t="str">
        <f>IF(C15="","",C15*発注情報!$D$2)</f>
        <v/>
      </c>
      <c r="E15" s="233" t="str">
        <f>IF(ISERROR(発注情報!O158)=TRUE,"",IF(OR(発注情報!O158="",発注情報!O158=0),"",発注情報!O158))</f>
        <v/>
      </c>
      <c r="F15" s="233" t="str">
        <f>IF(ISERROR(発注情報!P158)=TRUE,"",IF(OR(発注情報!P158="",発注情報!P158=0),"",発注情報!P158))</f>
        <v/>
      </c>
      <c r="G15" s="233" t="str">
        <f>IF(ISERROR(発注情報!Q158)=TRUE,"",IF(OR(発注情報!Q158="",発注情報!Q158=0),"",発注情報!Q158))</f>
        <v/>
      </c>
      <c r="H15" s="258" t="str">
        <f>IF(ISERROR(発注情報!R158)=TRUE,"",IF(OR(発注情報!R158="",発注情報!R158=0),"",発注情報!R158))</f>
        <v/>
      </c>
      <c r="I15" s="259" t="str">
        <f>IF(ISERROR(発注情報!S158)=TRUE,"",IF(OR(発注情報!S158="",発注情報!S158=0),"",発注情報!S158))</f>
        <v/>
      </c>
      <c r="J15" s="148" t="str">
        <f>IF(ISERROR(発注情報!T158)=TRUE,"",IF(OR(発注情報!T158="",発注情報!T158=0),"",発注情報!T158))</f>
        <v/>
      </c>
      <c r="K15" s="149" t="str">
        <f>IF(ISERROR(発注情報!U158)=TRUE,"",IF(OR(発注情報!U158="",発注情報!U158=0),"",発注情報!U158))</f>
        <v/>
      </c>
      <c r="L15" s="150" t="str">
        <f>IF(ISERROR(発注情報!V158)=TRUE,"",IF(OR(発注情報!V158="",発注情報!V158=0),"",発注情報!V158))</f>
        <v/>
      </c>
      <c r="M15" s="149" t="str">
        <f>IF(ISERROR(発注情報!W158)=TRUE,"",IF(OR(発注情報!W158="",発注情報!W158=0),"",発注情報!W158))</f>
        <v/>
      </c>
      <c r="N15" s="150" t="str">
        <f>IF(ISERROR(発注情報!X158)=TRUE,"",IF(OR(発注情報!X158="",発注情報!X158=0),"",発注情報!X158))</f>
        <v/>
      </c>
      <c r="O15" s="149" t="str">
        <f>IF(ISERROR(発注情報!Y158)=TRUE,"",IF(OR(発注情報!Y158="",発注情報!Y158=0),"",発注情報!Y158))</f>
        <v/>
      </c>
      <c r="P15" s="150" t="str">
        <f>IF(ISERROR(発注情報!Z158)=TRUE,"",IF(OR(発注情報!Z158="",発注情報!Z158=0),"",発注情報!Z158))</f>
        <v/>
      </c>
      <c r="Q15" s="149" t="str">
        <f>IF(ISERROR(発注情報!AA158)=TRUE,"",IF(OR(発注情報!AA158="",発注情報!AA158=0),"",発注情報!AA158))</f>
        <v/>
      </c>
      <c r="R15" s="150" t="str">
        <f>IF(ISERROR(発注情報!AB158)=TRUE,"",IF(OR(発注情報!AB158="",発注情報!AB158=0),"",発注情報!AB158))</f>
        <v/>
      </c>
      <c r="S15" s="149" t="str">
        <f>IF(ISERROR(発注情報!AC158)=TRUE,"",IF(OR(発注情報!AC158="",発注情報!AC158=0),"",発注情報!AC158))</f>
        <v/>
      </c>
      <c r="T15" s="150" t="str">
        <f>IF(ISERROR(発注情報!AD158)=TRUE,"",IF(OR(発注情報!AD158="",発注情報!AD158=0),"",発注情報!AD158))</f>
        <v/>
      </c>
      <c r="U15" s="149" t="str">
        <f>IF(ISERROR(発注情報!AE158)=TRUE,"",IF(OR(発注情報!AE158="",発注情報!AE158=0),"",発注情報!AE158))</f>
        <v/>
      </c>
      <c r="V15" s="150" t="str">
        <f>IF(ISERROR(発注情報!AF158)=TRUE,"",IF(OR(発注情報!AF158="",発注情報!AF158=0),"",発注情報!AF158))</f>
        <v/>
      </c>
      <c r="W15" s="149" t="str">
        <f>IF(ISERROR(発注情報!AG158)=TRUE,"",IF(OR(発注情報!AG158="",発注情報!AG158=0),"",発注情報!AG158))</f>
        <v/>
      </c>
      <c r="X15" s="150" t="str">
        <f>IF(ISERROR(発注情報!AH158)=TRUE,"",IF(OR(発注情報!AH158="",発注情報!AH158=0),"",発注情報!AH158))</f>
        <v/>
      </c>
      <c r="Y15" s="149" t="str">
        <f>IF(ISERROR(発注情報!AI158)=TRUE,"",IF(OR(発注情報!AI158="",発注情報!AI158=0),"",発注情報!AI158))</f>
        <v/>
      </c>
      <c r="Z15" s="150" t="str">
        <f>IF(ISERROR(発注情報!AJ158)=TRUE,"",IF(OR(発注情報!AJ158="",発注情報!AJ158=0),"",発注情報!AJ158))</f>
        <v/>
      </c>
      <c r="AA15" s="149" t="str">
        <f>IF(ISERROR(発注情報!AK158)=TRUE,"",IF(OR(発注情報!AK158="",発注情報!AK158=0),"",発注情報!AK158))</f>
        <v/>
      </c>
      <c r="AB15" s="150" t="str">
        <f>IF(ISERROR(発注情報!AL158)=TRUE,"",IF(OR(発注情報!AL158="",発注情報!AL158=0),"",発注情報!AL158))</f>
        <v/>
      </c>
      <c r="AC15" s="149" t="str">
        <f>IF(ISERROR(発注情報!AM158)=TRUE,"",IF(OR(発注情報!AM158="",発注情報!AM158=0),"",発注情報!AM158))</f>
        <v/>
      </c>
      <c r="AD15" s="150" t="str">
        <f>IF(ISERROR(発注情報!AN158)=TRUE,"",IF(OR(発注情報!AN158="",発注情報!AN158=0),"",発注情報!AN158))</f>
        <v/>
      </c>
      <c r="AE15" s="149" t="str">
        <f>IF(ISERROR(発注情報!AO158)=TRUE,"",IF(OR(発注情報!AO158="",発注情報!AO158=0),"",発注情報!AO158))</f>
        <v/>
      </c>
      <c r="AF15" s="150" t="str">
        <f>IF(ISERROR(発注情報!AP158)=TRUE,"",IF(OR(発注情報!AP158="",発注情報!AP158=0),"",発注情報!AP158))</f>
        <v/>
      </c>
      <c r="AG15" s="149" t="str">
        <f>IF(ISERROR(発注情報!AQ158)=TRUE,"",IF(OR(発注情報!AQ158="",発注情報!AQ158=0),"",発注情報!AQ158))</f>
        <v/>
      </c>
      <c r="AH15" s="150" t="str">
        <f>IF(ISERROR(発注情報!AR158)=TRUE,"",IF(OR(発注情報!AR158="",発注情報!AR158=0),"",発注情報!AR158))</f>
        <v/>
      </c>
      <c r="AI15" s="258" t="str">
        <f>IF(ISERROR(発注情報!AS158)=TRUE,"",IF(OR(発注情報!AS158="",発注情報!AS158=0),"",発注情報!AS158))</f>
        <v/>
      </c>
      <c r="AJ15" s="259" t="str">
        <f>IF(ISERROR(発注情報!AT158)=TRUE,"",IF(OR(発注情報!AT158="",発注情報!AT158=0),"",発注情報!AT158))</f>
        <v/>
      </c>
      <c r="AK15" s="148" t="str">
        <f>IF(ISERROR(発注情報!AU158)=TRUE,"",IF(OR(発注情報!AU158="",発注情報!AU158=0),"",発注情報!AU158))</f>
        <v/>
      </c>
    </row>
    <row r="16" spans="1:39" ht="18.75" customHeight="1" x14ac:dyDescent="0.15">
      <c r="A16" s="151">
        <v>11</v>
      </c>
      <c r="B16" s="152" t="str">
        <f>IF(ISERROR(発注情報!L159)=TRUE,"",IF(OR(発注情報!L159="",発注情報!L159=0),"",発注情報!L159))</f>
        <v/>
      </c>
      <c r="C16" s="153" t="str">
        <f>IF(ISERROR(発注情報!M159)=TRUE,"",IF(OR(発注情報!M159="",発注情報!M159=0),"",発注情報!M159))</f>
        <v/>
      </c>
      <c r="D16" s="144" t="str">
        <f>IF(C16="","",C16*発注情報!$D$2)</f>
        <v/>
      </c>
      <c r="E16" s="234" t="str">
        <f>IF(ISERROR(発注情報!O159)=TRUE,"",IF(OR(発注情報!O159="",発注情報!O159=0),"",発注情報!O159))</f>
        <v/>
      </c>
      <c r="F16" s="234" t="str">
        <f>IF(ISERROR(発注情報!P159)=TRUE,"",IF(OR(発注情報!P159="",発注情報!P159=0),"",発注情報!P159))</f>
        <v/>
      </c>
      <c r="G16" s="234" t="str">
        <f>IF(ISERROR(発注情報!Q159)=TRUE,"",IF(OR(発注情報!Q159="",発注情報!Q159=0),"",発注情報!Q159))</f>
        <v/>
      </c>
      <c r="H16" s="258" t="str">
        <f>IF(ISERROR(発注情報!R159)=TRUE,"",IF(OR(発注情報!R159="",発注情報!R159=0),"",発注情報!R159))</f>
        <v/>
      </c>
      <c r="I16" s="259" t="str">
        <f>IF(ISERROR(発注情報!S159)=TRUE,"",IF(OR(発注情報!S159="",発注情報!S159=0),"",発注情報!S159))</f>
        <v/>
      </c>
      <c r="J16" s="148" t="str">
        <f>IF(ISERROR(発注情報!T159)=TRUE,"",IF(OR(発注情報!T159="",発注情報!T159=0),"",発注情報!T159))</f>
        <v/>
      </c>
      <c r="K16" s="154" t="str">
        <f>IF(ISERROR(発注情報!U159)=TRUE,"",IF(OR(発注情報!U159="",発注情報!U159=0),"",発注情報!U159))</f>
        <v/>
      </c>
      <c r="L16" s="155" t="str">
        <f>IF(ISERROR(発注情報!V159)=TRUE,"",IF(OR(発注情報!V159="",発注情報!V159=0),"",発注情報!V159))</f>
        <v/>
      </c>
      <c r="M16" s="154" t="str">
        <f>IF(ISERROR(発注情報!W159)=TRUE,"",IF(OR(発注情報!W159="",発注情報!W159=0),"",発注情報!W159))</f>
        <v/>
      </c>
      <c r="N16" s="155" t="str">
        <f>IF(ISERROR(発注情報!X159)=TRUE,"",IF(OR(発注情報!X159="",発注情報!X159=0),"",発注情報!X159))</f>
        <v/>
      </c>
      <c r="O16" s="154" t="str">
        <f>IF(ISERROR(発注情報!Y159)=TRUE,"",IF(OR(発注情報!Y159="",発注情報!Y159=0),"",発注情報!Y159))</f>
        <v/>
      </c>
      <c r="P16" s="155" t="str">
        <f>IF(ISERROR(発注情報!Z159)=TRUE,"",IF(OR(発注情報!Z159="",発注情報!Z159=0),"",発注情報!Z159))</f>
        <v/>
      </c>
      <c r="Q16" s="154" t="str">
        <f>IF(ISERROR(発注情報!AA159)=TRUE,"",IF(OR(発注情報!AA159="",発注情報!AA159=0),"",発注情報!AA159))</f>
        <v/>
      </c>
      <c r="R16" s="155" t="str">
        <f>IF(ISERROR(発注情報!AB159)=TRUE,"",IF(OR(発注情報!AB159="",発注情報!AB159=0),"",発注情報!AB159))</f>
        <v/>
      </c>
      <c r="S16" s="154" t="str">
        <f>IF(ISERROR(発注情報!AC159)=TRUE,"",IF(OR(発注情報!AC159="",発注情報!AC159=0),"",発注情報!AC159))</f>
        <v/>
      </c>
      <c r="T16" s="155" t="str">
        <f>IF(ISERROR(発注情報!AD159)=TRUE,"",IF(OR(発注情報!AD159="",発注情報!AD159=0),"",発注情報!AD159))</f>
        <v/>
      </c>
      <c r="U16" s="154" t="str">
        <f>IF(ISERROR(発注情報!AE159)=TRUE,"",IF(OR(発注情報!AE159="",発注情報!AE159=0),"",発注情報!AE159))</f>
        <v/>
      </c>
      <c r="V16" s="155" t="str">
        <f>IF(ISERROR(発注情報!AF159)=TRUE,"",IF(OR(発注情報!AF159="",発注情報!AF159=0),"",発注情報!AF159))</f>
        <v/>
      </c>
      <c r="W16" s="154" t="str">
        <f>IF(ISERROR(発注情報!AG159)=TRUE,"",IF(OR(発注情報!AG159="",発注情報!AG159=0),"",発注情報!AG159))</f>
        <v/>
      </c>
      <c r="X16" s="155" t="str">
        <f>IF(ISERROR(発注情報!AH159)=TRUE,"",IF(OR(発注情報!AH159="",発注情報!AH159=0),"",発注情報!AH159))</f>
        <v/>
      </c>
      <c r="Y16" s="154" t="str">
        <f>IF(ISERROR(発注情報!AI159)=TRUE,"",IF(OR(発注情報!AI159="",発注情報!AI159=0),"",発注情報!AI159))</f>
        <v/>
      </c>
      <c r="Z16" s="155" t="str">
        <f>IF(ISERROR(発注情報!AJ159)=TRUE,"",IF(OR(発注情報!AJ159="",発注情報!AJ159=0),"",発注情報!AJ159))</f>
        <v/>
      </c>
      <c r="AA16" s="154" t="str">
        <f>IF(ISERROR(発注情報!AK159)=TRUE,"",IF(OR(発注情報!AK159="",発注情報!AK159=0),"",発注情報!AK159))</f>
        <v/>
      </c>
      <c r="AB16" s="155" t="str">
        <f>IF(ISERROR(発注情報!AL159)=TRUE,"",IF(OR(発注情報!AL159="",発注情報!AL159=0),"",発注情報!AL159))</f>
        <v/>
      </c>
      <c r="AC16" s="154" t="str">
        <f>IF(ISERROR(発注情報!AM159)=TRUE,"",IF(OR(発注情報!AM159="",発注情報!AM159=0),"",発注情報!AM159))</f>
        <v/>
      </c>
      <c r="AD16" s="155" t="str">
        <f>IF(ISERROR(発注情報!AN159)=TRUE,"",IF(OR(発注情報!AN159="",発注情報!AN159=0),"",発注情報!AN159))</f>
        <v/>
      </c>
      <c r="AE16" s="154" t="str">
        <f>IF(ISERROR(発注情報!AO159)=TRUE,"",IF(OR(発注情報!AO159="",発注情報!AO159=0),"",発注情報!AO159))</f>
        <v/>
      </c>
      <c r="AF16" s="155" t="str">
        <f>IF(ISERROR(発注情報!AP159)=TRUE,"",IF(OR(発注情報!AP159="",発注情報!AP159=0),"",発注情報!AP159))</f>
        <v/>
      </c>
      <c r="AG16" s="154" t="str">
        <f>IF(ISERROR(発注情報!AQ159)=TRUE,"",IF(OR(発注情報!AQ159="",発注情報!AQ159=0),"",発注情報!AQ159))</f>
        <v/>
      </c>
      <c r="AH16" s="155" t="str">
        <f>IF(ISERROR(発注情報!AR159)=TRUE,"",IF(OR(発注情報!AR159="",発注情報!AR159=0),"",発注情報!AR159))</f>
        <v/>
      </c>
      <c r="AI16" s="258" t="str">
        <f>IF(ISERROR(発注情報!AS159)=TRUE,"",IF(OR(発注情報!AS159="",発注情報!AS159=0),"",発注情報!AS159))</f>
        <v/>
      </c>
      <c r="AJ16" s="259" t="str">
        <f>IF(ISERROR(発注情報!AT159)=TRUE,"",IF(OR(発注情報!AT159="",発注情報!AT159=0),"",発注情報!AT159))</f>
        <v/>
      </c>
      <c r="AK16" s="148" t="str">
        <f>IF(ISERROR(発注情報!AU159)=TRUE,"",IF(OR(発注情報!AU159="",発注情報!AU159=0),"",発注情報!AU159))</f>
        <v/>
      </c>
    </row>
    <row r="17" spans="1:37" ht="18.75" customHeight="1" x14ac:dyDescent="0.15">
      <c r="A17" s="137">
        <v>12</v>
      </c>
      <c r="B17" s="143" t="str">
        <f>IF(ISERROR(発注情報!L160)=TRUE,"",IF(OR(発注情報!L160="",発注情報!L160=0),"",発注情報!L160))</f>
        <v/>
      </c>
      <c r="C17" s="144" t="str">
        <f>IF(ISERROR(発注情報!M160)=TRUE,"",IF(OR(発注情報!M160="",発注情報!M160=0),"",発注情報!M160))</f>
        <v/>
      </c>
      <c r="D17" s="144" t="str">
        <f>IF(C17="","",C17*発注情報!$D$2)</f>
        <v/>
      </c>
      <c r="E17" s="233" t="str">
        <f>IF(ISERROR(発注情報!O160)=TRUE,"",IF(OR(発注情報!O160="",発注情報!O160=0),"",発注情報!O160))</f>
        <v/>
      </c>
      <c r="F17" s="233" t="str">
        <f>IF(ISERROR(発注情報!P160)=TRUE,"",IF(OR(発注情報!P160="",発注情報!P160=0),"",発注情報!P160))</f>
        <v/>
      </c>
      <c r="G17" s="233" t="str">
        <f>IF(ISERROR(発注情報!Q160)=TRUE,"",IF(OR(発注情報!Q160="",発注情報!Q160=0),"",発注情報!Q160))</f>
        <v/>
      </c>
      <c r="H17" s="258" t="str">
        <f>IF(ISERROR(発注情報!R160)=TRUE,"",IF(OR(発注情報!R160="",発注情報!R160=0),"",発注情報!R160))</f>
        <v/>
      </c>
      <c r="I17" s="259" t="str">
        <f>IF(ISERROR(発注情報!S160)=TRUE,"",IF(OR(発注情報!S160="",発注情報!S160=0),"",発注情報!S160))</f>
        <v/>
      </c>
      <c r="J17" s="148" t="str">
        <f>IF(ISERROR(発注情報!T160)=TRUE,"",IF(OR(発注情報!T160="",発注情報!T160=0),"",発注情報!T160))</f>
        <v/>
      </c>
      <c r="K17" s="149" t="str">
        <f>IF(ISERROR(発注情報!U160)=TRUE,"",IF(OR(発注情報!U160="",発注情報!U160=0),"",発注情報!U160))</f>
        <v/>
      </c>
      <c r="L17" s="150" t="str">
        <f>IF(ISERROR(発注情報!V160)=TRUE,"",IF(OR(発注情報!V160="",発注情報!V160=0),"",発注情報!V160))</f>
        <v/>
      </c>
      <c r="M17" s="149" t="str">
        <f>IF(ISERROR(発注情報!W160)=TRUE,"",IF(OR(発注情報!W160="",発注情報!W160=0),"",発注情報!W160))</f>
        <v/>
      </c>
      <c r="N17" s="150" t="str">
        <f>IF(ISERROR(発注情報!X160)=TRUE,"",IF(OR(発注情報!X160="",発注情報!X160=0),"",発注情報!X160))</f>
        <v/>
      </c>
      <c r="O17" s="149" t="str">
        <f>IF(ISERROR(発注情報!Y160)=TRUE,"",IF(OR(発注情報!Y160="",発注情報!Y160=0),"",発注情報!Y160))</f>
        <v/>
      </c>
      <c r="P17" s="150" t="str">
        <f>IF(ISERROR(発注情報!Z160)=TRUE,"",IF(OR(発注情報!Z160="",発注情報!Z160=0),"",発注情報!Z160))</f>
        <v/>
      </c>
      <c r="Q17" s="149" t="str">
        <f>IF(ISERROR(発注情報!AA160)=TRUE,"",IF(OR(発注情報!AA160="",発注情報!AA160=0),"",発注情報!AA160))</f>
        <v/>
      </c>
      <c r="R17" s="150" t="str">
        <f>IF(ISERROR(発注情報!AB160)=TRUE,"",IF(OR(発注情報!AB160="",発注情報!AB160=0),"",発注情報!AB160))</f>
        <v/>
      </c>
      <c r="S17" s="149" t="str">
        <f>IF(ISERROR(発注情報!AC160)=TRUE,"",IF(OR(発注情報!AC160="",発注情報!AC160=0),"",発注情報!AC160))</f>
        <v/>
      </c>
      <c r="T17" s="150" t="str">
        <f>IF(ISERROR(発注情報!AD160)=TRUE,"",IF(OR(発注情報!AD160="",発注情報!AD160=0),"",発注情報!AD160))</f>
        <v/>
      </c>
      <c r="U17" s="149" t="str">
        <f>IF(ISERROR(発注情報!AE160)=TRUE,"",IF(OR(発注情報!AE160="",発注情報!AE160=0),"",発注情報!AE160))</f>
        <v/>
      </c>
      <c r="V17" s="150" t="str">
        <f>IF(ISERROR(発注情報!AF160)=TRUE,"",IF(OR(発注情報!AF160="",発注情報!AF160=0),"",発注情報!AF160))</f>
        <v/>
      </c>
      <c r="W17" s="149" t="str">
        <f>IF(ISERROR(発注情報!AG160)=TRUE,"",IF(OR(発注情報!AG160="",発注情報!AG160=0),"",発注情報!AG160))</f>
        <v/>
      </c>
      <c r="X17" s="150" t="str">
        <f>IF(ISERROR(発注情報!AH160)=TRUE,"",IF(OR(発注情報!AH160="",発注情報!AH160=0),"",発注情報!AH160))</f>
        <v/>
      </c>
      <c r="Y17" s="149" t="str">
        <f>IF(ISERROR(発注情報!AI160)=TRUE,"",IF(OR(発注情報!AI160="",発注情報!AI160=0),"",発注情報!AI160))</f>
        <v/>
      </c>
      <c r="Z17" s="150" t="str">
        <f>IF(ISERROR(発注情報!AJ160)=TRUE,"",IF(OR(発注情報!AJ160="",発注情報!AJ160=0),"",発注情報!AJ160))</f>
        <v/>
      </c>
      <c r="AA17" s="149" t="str">
        <f>IF(ISERROR(発注情報!AK160)=TRUE,"",IF(OR(発注情報!AK160="",発注情報!AK160=0),"",発注情報!AK160))</f>
        <v/>
      </c>
      <c r="AB17" s="150" t="str">
        <f>IF(ISERROR(発注情報!AL160)=TRUE,"",IF(OR(発注情報!AL160="",発注情報!AL160=0),"",発注情報!AL160))</f>
        <v/>
      </c>
      <c r="AC17" s="149" t="str">
        <f>IF(ISERROR(発注情報!AM160)=TRUE,"",IF(OR(発注情報!AM160="",発注情報!AM160=0),"",発注情報!AM160))</f>
        <v/>
      </c>
      <c r="AD17" s="150" t="str">
        <f>IF(ISERROR(発注情報!AN160)=TRUE,"",IF(OR(発注情報!AN160="",発注情報!AN160=0),"",発注情報!AN160))</f>
        <v/>
      </c>
      <c r="AE17" s="149" t="str">
        <f>IF(ISERROR(発注情報!AO160)=TRUE,"",IF(OR(発注情報!AO160="",発注情報!AO160=0),"",発注情報!AO160))</f>
        <v/>
      </c>
      <c r="AF17" s="150" t="str">
        <f>IF(ISERROR(発注情報!AP160)=TRUE,"",IF(OR(発注情報!AP160="",発注情報!AP160=0),"",発注情報!AP160))</f>
        <v/>
      </c>
      <c r="AG17" s="149" t="str">
        <f>IF(ISERROR(発注情報!AQ160)=TRUE,"",IF(OR(発注情報!AQ160="",発注情報!AQ160=0),"",発注情報!AQ160))</f>
        <v/>
      </c>
      <c r="AH17" s="150" t="str">
        <f>IF(ISERROR(発注情報!AR160)=TRUE,"",IF(OR(発注情報!AR160="",発注情報!AR160=0),"",発注情報!AR160))</f>
        <v/>
      </c>
      <c r="AI17" s="258" t="str">
        <f>IF(ISERROR(発注情報!AS160)=TRUE,"",IF(OR(発注情報!AS160="",発注情報!AS160=0),"",発注情報!AS160))</f>
        <v/>
      </c>
      <c r="AJ17" s="259" t="str">
        <f>IF(ISERROR(発注情報!AT160)=TRUE,"",IF(OR(発注情報!AT160="",発注情報!AT160=0),"",発注情報!AT160))</f>
        <v/>
      </c>
      <c r="AK17" s="148" t="str">
        <f>IF(ISERROR(発注情報!AU160)=TRUE,"",IF(OR(発注情報!AU160="",発注情報!AU160=0),"",発注情報!AU160))</f>
        <v/>
      </c>
    </row>
    <row r="18" spans="1:37" ht="18.75" customHeight="1" x14ac:dyDescent="0.15">
      <c r="A18" s="151">
        <v>13</v>
      </c>
      <c r="B18" s="152" t="str">
        <f>IF(ISERROR(発注情報!L161)=TRUE,"",IF(OR(発注情報!L161="",発注情報!L161=0),"",発注情報!L161))</f>
        <v/>
      </c>
      <c r="C18" s="153" t="str">
        <f>IF(ISERROR(発注情報!M161)=TRUE,"",IF(OR(発注情報!M161="",発注情報!M161=0),"",発注情報!M161))</f>
        <v/>
      </c>
      <c r="D18" s="144" t="str">
        <f>IF(C18="","",C18*発注情報!$D$2)</f>
        <v/>
      </c>
      <c r="E18" s="234" t="str">
        <f>IF(ISERROR(発注情報!O161)=TRUE,"",IF(OR(発注情報!O161="",発注情報!O161=0),"",発注情報!O161))</f>
        <v/>
      </c>
      <c r="F18" s="234" t="str">
        <f>IF(ISERROR(発注情報!P161)=TRUE,"",IF(OR(発注情報!P161="",発注情報!P161=0),"",発注情報!P161))</f>
        <v/>
      </c>
      <c r="G18" s="234" t="str">
        <f>IF(ISERROR(発注情報!Q161)=TRUE,"",IF(OR(発注情報!Q161="",発注情報!Q161=0),"",発注情報!Q161))</f>
        <v/>
      </c>
      <c r="H18" s="258" t="str">
        <f>IF(ISERROR(発注情報!R161)=TRUE,"",IF(OR(発注情報!R161="",発注情報!R161=0),"",発注情報!R161))</f>
        <v/>
      </c>
      <c r="I18" s="259" t="str">
        <f>IF(ISERROR(発注情報!S161)=TRUE,"",IF(OR(発注情報!S161="",発注情報!S161=0),"",発注情報!S161))</f>
        <v/>
      </c>
      <c r="J18" s="148" t="str">
        <f>IF(ISERROR(発注情報!T161)=TRUE,"",IF(OR(発注情報!T161="",発注情報!T161=0),"",発注情報!T161))</f>
        <v/>
      </c>
      <c r="K18" s="154" t="str">
        <f>IF(ISERROR(発注情報!U161)=TRUE,"",IF(OR(発注情報!U161="",発注情報!U161=0),"",発注情報!U161))</f>
        <v/>
      </c>
      <c r="L18" s="155" t="str">
        <f>IF(ISERROR(発注情報!V161)=TRUE,"",IF(OR(発注情報!V161="",発注情報!V161=0),"",発注情報!V161))</f>
        <v/>
      </c>
      <c r="M18" s="154" t="str">
        <f>IF(ISERROR(発注情報!W161)=TRUE,"",IF(OR(発注情報!W161="",発注情報!W161=0),"",発注情報!W161))</f>
        <v/>
      </c>
      <c r="N18" s="155" t="str">
        <f>IF(ISERROR(発注情報!X161)=TRUE,"",IF(OR(発注情報!X161="",発注情報!X161=0),"",発注情報!X161))</f>
        <v/>
      </c>
      <c r="O18" s="154" t="str">
        <f>IF(ISERROR(発注情報!Y161)=TRUE,"",IF(OR(発注情報!Y161="",発注情報!Y161=0),"",発注情報!Y161))</f>
        <v/>
      </c>
      <c r="P18" s="155" t="str">
        <f>IF(ISERROR(発注情報!Z161)=TRUE,"",IF(OR(発注情報!Z161="",発注情報!Z161=0),"",発注情報!Z161))</f>
        <v/>
      </c>
      <c r="Q18" s="154" t="str">
        <f>IF(ISERROR(発注情報!AA161)=TRUE,"",IF(OR(発注情報!AA161="",発注情報!AA161=0),"",発注情報!AA161))</f>
        <v/>
      </c>
      <c r="R18" s="155" t="str">
        <f>IF(ISERROR(発注情報!AB161)=TRUE,"",IF(OR(発注情報!AB161="",発注情報!AB161=0),"",発注情報!AB161))</f>
        <v/>
      </c>
      <c r="S18" s="154" t="str">
        <f>IF(ISERROR(発注情報!AC161)=TRUE,"",IF(OR(発注情報!AC161="",発注情報!AC161=0),"",発注情報!AC161))</f>
        <v/>
      </c>
      <c r="T18" s="155" t="str">
        <f>IF(ISERROR(発注情報!AD161)=TRUE,"",IF(OR(発注情報!AD161="",発注情報!AD161=0),"",発注情報!AD161))</f>
        <v/>
      </c>
      <c r="U18" s="154" t="str">
        <f>IF(ISERROR(発注情報!AE161)=TRUE,"",IF(OR(発注情報!AE161="",発注情報!AE161=0),"",発注情報!AE161))</f>
        <v/>
      </c>
      <c r="V18" s="155" t="str">
        <f>IF(ISERROR(発注情報!AF161)=TRUE,"",IF(OR(発注情報!AF161="",発注情報!AF161=0),"",発注情報!AF161))</f>
        <v/>
      </c>
      <c r="W18" s="154" t="str">
        <f>IF(ISERROR(発注情報!AG161)=TRUE,"",IF(OR(発注情報!AG161="",発注情報!AG161=0),"",発注情報!AG161))</f>
        <v/>
      </c>
      <c r="X18" s="155" t="str">
        <f>IF(ISERROR(発注情報!AH161)=TRUE,"",IF(OR(発注情報!AH161="",発注情報!AH161=0),"",発注情報!AH161))</f>
        <v/>
      </c>
      <c r="Y18" s="154" t="str">
        <f>IF(ISERROR(発注情報!AI161)=TRUE,"",IF(OR(発注情報!AI161="",発注情報!AI161=0),"",発注情報!AI161))</f>
        <v/>
      </c>
      <c r="Z18" s="155" t="str">
        <f>IF(ISERROR(発注情報!AJ161)=TRUE,"",IF(OR(発注情報!AJ161="",発注情報!AJ161=0),"",発注情報!AJ161))</f>
        <v/>
      </c>
      <c r="AA18" s="154" t="str">
        <f>IF(ISERROR(発注情報!AK161)=TRUE,"",IF(OR(発注情報!AK161="",発注情報!AK161=0),"",発注情報!AK161))</f>
        <v/>
      </c>
      <c r="AB18" s="155" t="str">
        <f>IF(ISERROR(発注情報!AL161)=TRUE,"",IF(OR(発注情報!AL161="",発注情報!AL161=0),"",発注情報!AL161))</f>
        <v/>
      </c>
      <c r="AC18" s="154" t="str">
        <f>IF(ISERROR(発注情報!AM161)=TRUE,"",IF(OR(発注情報!AM161="",発注情報!AM161=0),"",発注情報!AM161))</f>
        <v/>
      </c>
      <c r="AD18" s="155" t="str">
        <f>IF(ISERROR(発注情報!AN161)=TRUE,"",IF(OR(発注情報!AN161="",発注情報!AN161=0),"",発注情報!AN161))</f>
        <v/>
      </c>
      <c r="AE18" s="154" t="str">
        <f>IF(ISERROR(発注情報!AO161)=TRUE,"",IF(OR(発注情報!AO161="",発注情報!AO161=0),"",発注情報!AO161))</f>
        <v/>
      </c>
      <c r="AF18" s="155" t="str">
        <f>IF(ISERROR(発注情報!AP161)=TRUE,"",IF(OR(発注情報!AP161="",発注情報!AP161=0),"",発注情報!AP161))</f>
        <v/>
      </c>
      <c r="AG18" s="154" t="str">
        <f>IF(ISERROR(発注情報!AQ161)=TRUE,"",IF(OR(発注情報!AQ161="",発注情報!AQ161=0),"",発注情報!AQ161))</f>
        <v/>
      </c>
      <c r="AH18" s="155" t="str">
        <f>IF(ISERROR(発注情報!AR161)=TRUE,"",IF(OR(発注情報!AR161="",発注情報!AR161=0),"",発注情報!AR161))</f>
        <v/>
      </c>
      <c r="AI18" s="258" t="str">
        <f>IF(ISERROR(発注情報!AS161)=TRUE,"",IF(OR(発注情報!AS161="",発注情報!AS161=0),"",発注情報!AS161))</f>
        <v/>
      </c>
      <c r="AJ18" s="259" t="str">
        <f>IF(ISERROR(発注情報!AT161)=TRUE,"",IF(OR(発注情報!AT161="",発注情報!AT161=0),"",発注情報!AT161))</f>
        <v/>
      </c>
      <c r="AK18" s="148" t="str">
        <f>IF(ISERROR(発注情報!AU161)=TRUE,"",IF(OR(発注情報!AU161="",発注情報!AU161=0),"",発注情報!AU161))</f>
        <v/>
      </c>
    </row>
    <row r="19" spans="1:37" ht="18.75" customHeight="1" x14ac:dyDescent="0.15">
      <c r="A19" s="137">
        <v>14</v>
      </c>
      <c r="B19" s="143" t="str">
        <f>IF(ISERROR(発注情報!L162)=TRUE,"",IF(OR(発注情報!L162="",発注情報!L162=0),"",発注情報!L162))</f>
        <v/>
      </c>
      <c r="C19" s="144" t="str">
        <f>IF(ISERROR(発注情報!M162)=TRUE,"",IF(OR(発注情報!M162="",発注情報!M162=0),"",発注情報!M162))</f>
        <v/>
      </c>
      <c r="D19" s="144" t="str">
        <f>IF(C19="","",C19*発注情報!$D$2)</f>
        <v/>
      </c>
      <c r="E19" s="233" t="str">
        <f>IF(ISERROR(発注情報!O162)=TRUE,"",IF(OR(発注情報!O162="",発注情報!O162=0),"",発注情報!O162))</f>
        <v/>
      </c>
      <c r="F19" s="233" t="str">
        <f>IF(ISERROR(発注情報!P162)=TRUE,"",IF(OR(発注情報!P162="",発注情報!P162=0),"",発注情報!P162))</f>
        <v/>
      </c>
      <c r="G19" s="233" t="str">
        <f>IF(ISERROR(発注情報!Q162)=TRUE,"",IF(OR(発注情報!Q162="",発注情報!Q162=0),"",発注情報!Q162))</f>
        <v/>
      </c>
      <c r="H19" s="258" t="str">
        <f>IF(ISERROR(発注情報!R162)=TRUE,"",IF(OR(発注情報!R162="",発注情報!R162=0),"",発注情報!R162))</f>
        <v/>
      </c>
      <c r="I19" s="259" t="str">
        <f>IF(ISERROR(発注情報!S162)=TRUE,"",IF(OR(発注情報!S162="",発注情報!S162=0),"",発注情報!S162))</f>
        <v/>
      </c>
      <c r="J19" s="148" t="str">
        <f>IF(ISERROR(発注情報!T162)=TRUE,"",IF(OR(発注情報!T162="",発注情報!T162=0),"",発注情報!T162))</f>
        <v/>
      </c>
      <c r="K19" s="149" t="str">
        <f>IF(ISERROR(発注情報!U162)=TRUE,"",IF(OR(発注情報!U162="",発注情報!U162=0),"",発注情報!U162))</f>
        <v/>
      </c>
      <c r="L19" s="150" t="str">
        <f>IF(ISERROR(発注情報!V162)=TRUE,"",IF(OR(発注情報!V162="",発注情報!V162=0),"",発注情報!V162))</f>
        <v/>
      </c>
      <c r="M19" s="149" t="str">
        <f>IF(ISERROR(発注情報!W162)=TRUE,"",IF(OR(発注情報!W162="",発注情報!W162=0),"",発注情報!W162))</f>
        <v/>
      </c>
      <c r="N19" s="150" t="str">
        <f>IF(ISERROR(発注情報!X162)=TRUE,"",IF(OR(発注情報!X162="",発注情報!X162=0),"",発注情報!X162))</f>
        <v/>
      </c>
      <c r="O19" s="149" t="str">
        <f>IF(ISERROR(発注情報!Y162)=TRUE,"",IF(OR(発注情報!Y162="",発注情報!Y162=0),"",発注情報!Y162))</f>
        <v/>
      </c>
      <c r="P19" s="150" t="str">
        <f>IF(ISERROR(発注情報!Z162)=TRUE,"",IF(OR(発注情報!Z162="",発注情報!Z162=0),"",発注情報!Z162))</f>
        <v/>
      </c>
      <c r="Q19" s="149" t="str">
        <f>IF(ISERROR(発注情報!AA162)=TRUE,"",IF(OR(発注情報!AA162="",発注情報!AA162=0),"",発注情報!AA162))</f>
        <v/>
      </c>
      <c r="R19" s="150" t="str">
        <f>IF(ISERROR(発注情報!AB162)=TRUE,"",IF(OR(発注情報!AB162="",発注情報!AB162=0),"",発注情報!AB162))</f>
        <v/>
      </c>
      <c r="S19" s="149" t="str">
        <f>IF(ISERROR(発注情報!AC162)=TRUE,"",IF(OR(発注情報!AC162="",発注情報!AC162=0),"",発注情報!AC162))</f>
        <v/>
      </c>
      <c r="T19" s="150" t="str">
        <f>IF(ISERROR(発注情報!AD162)=TRUE,"",IF(OR(発注情報!AD162="",発注情報!AD162=0),"",発注情報!AD162))</f>
        <v/>
      </c>
      <c r="U19" s="149" t="str">
        <f>IF(ISERROR(発注情報!AE162)=TRUE,"",IF(OR(発注情報!AE162="",発注情報!AE162=0),"",発注情報!AE162))</f>
        <v/>
      </c>
      <c r="V19" s="150" t="str">
        <f>IF(ISERROR(発注情報!AF162)=TRUE,"",IF(OR(発注情報!AF162="",発注情報!AF162=0),"",発注情報!AF162))</f>
        <v/>
      </c>
      <c r="W19" s="149" t="str">
        <f>IF(ISERROR(発注情報!AG162)=TRUE,"",IF(OR(発注情報!AG162="",発注情報!AG162=0),"",発注情報!AG162))</f>
        <v/>
      </c>
      <c r="X19" s="150" t="str">
        <f>IF(ISERROR(発注情報!AH162)=TRUE,"",IF(OR(発注情報!AH162="",発注情報!AH162=0),"",発注情報!AH162))</f>
        <v/>
      </c>
      <c r="Y19" s="149" t="str">
        <f>IF(ISERROR(発注情報!AI162)=TRUE,"",IF(OR(発注情報!AI162="",発注情報!AI162=0),"",発注情報!AI162))</f>
        <v/>
      </c>
      <c r="Z19" s="150" t="str">
        <f>IF(ISERROR(発注情報!AJ162)=TRUE,"",IF(OR(発注情報!AJ162="",発注情報!AJ162=0),"",発注情報!AJ162))</f>
        <v/>
      </c>
      <c r="AA19" s="149" t="str">
        <f>IF(ISERROR(発注情報!AK162)=TRUE,"",IF(OR(発注情報!AK162="",発注情報!AK162=0),"",発注情報!AK162))</f>
        <v/>
      </c>
      <c r="AB19" s="150" t="str">
        <f>IF(ISERROR(発注情報!AL162)=TRUE,"",IF(OR(発注情報!AL162="",発注情報!AL162=0),"",発注情報!AL162))</f>
        <v/>
      </c>
      <c r="AC19" s="149" t="str">
        <f>IF(ISERROR(発注情報!AM162)=TRUE,"",IF(OR(発注情報!AM162="",発注情報!AM162=0),"",発注情報!AM162))</f>
        <v/>
      </c>
      <c r="AD19" s="150" t="str">
        <f>IF(ISERROR(発注情報!AN162)=TRUE,"",IF(OR(発注情報!AN162="",発注情報!AN162=0),"",発注情報!AN162))</f>
        <v/>
      </c>
      <c r="AE19" s="149" t="str">
        <f>IF(ISERROR(発注情報!AO162)=TRUE,"",IF(OR(発注情報!AO162="",発注情報!AO162=0),"",発注情報!AO162))</f>
        <v/>
      </c>
      <c r="AF19" s="150" t="str">
        <f>IF(ISERROR(発注情報!AP162)=TRUE,"",IF(OR(発注情報!AP162="",発注情報!AP162=0),"",発注情報!AP162))</f>
        <v/>
      </c>
      <c r="AG19" s="149" t="str">
        <f>IF(ISERROR(発注情報!AQ162)=TRUE,"",IF(OR(発注情報!AQ162="",発注情報!AQ162=0),"",発注情報!AQ162))</f>
        <v/>
      </c>
      <c r="AH19" s="150" t="str">
        <f>IF(ISERROR(発注情報!AR162)=TRUE,"",IF(OR(発注情報!AR162="",発注情報!AR162=0),"",発注情報!AR162))</f>
        <v/>
      </c>
      <c r="AI19" s="258" t="str">
        <f>IF(ISERROR(発注情報!AS162)=TRUE,"",IF(OR(発注情報!AS162="",発注情報!AS162=0),"",発注情報!AS162))</f>
        <v/>
      </c>
      <c r="AJ19" s="259" t="str">
        <f>IF(ISERROR(発注情報!AT162)=TRUE,"",IF(OR(発注情報!AT162="",発注情報!AT162=0),"",発注情報!AT162))</f>
        <v/>
      </c>
      <c r="AK19" s="148" t="str">
        <f>IF(ISERROR(発注情報!AU162)=TRUE,"",IF(OR(発注情報!AU162="",発注情報!AU162=0),"",発注情報!AU162))</f>
        <v/>
      </c>
    </row>
    <row r="20" spans="1:37" ht="18.75" customHeight="1" x14ac:dyDescent="0.15">
      <c r="A20" s="151">
        <v>15</v>
      </c>
      <c r="B20" s="152" t="str">
        <f>IF(ISERROR(発注情報!L163)=TRUE,"",IF(OR(発注情報!L163="",発注情報!L163=0),"",発注情報!L163))</f>
        <v/>
      </c>
      <c r="C20" s="153" t="str">
        <f>IF(ISERROR(発注情報!M163)=TRUE,"",IF(OR(発注情報!M163="",発注情報!M163=0),"",発注情報!M163))</f>
        <v/>
      </c>
      <c r="D20" s="144" t="str">
        <f>IF(C20="","",C20*発注情報!$D$2)</f>
        <v/>
      </c>
      <c r="E20" s="234" t="str">
        <f>IF(ISERROR(発注情報!O163)=TRUE,"",IF(OR(発注情報!O163="",発注情報!O163=0),"",発注情報!O163))</f>
        <v/>
      </c>
      <c r="F20" s="234" t="str">
        <f>IF(ISERROR(発注情報!P163)=TRUE,"",IF(OR(発注情報!P163="",発注情報!P163=0),"",発注情報!P163))</f>
        <v/>
      </c>
      <c r="G20" s="234" t="str">
        <f>IF(ISERROR(発注情報!Q163)=TRUE,"",IF(OR(発注情報!Q163="",発注情報!Q163=0),"",発注情報!Q163))</f>
        <v/>
      </c>
      <c r="H20" s="258" t="str">
        <f>IF(ISERROR(発注情報!R163)=TRUE,"",IF(OR(発注情報!R163="",発注情報!R163=0),"",発注情報!R163))</f>
        <v/>
      </c>
      <c r="I20" s="259" t="str">
        <f>IF(ISERROR(発注情報!S163)=TRUE,"",IF(OR(発注情報!S163="",発注情報!S163=0),"",発注情報!S163))</f>
        <v/>
      </c>
      <c r="J20" s="148" t="str">
        <f>IF(ISERROR(発注情報!T163)=TRUE,"",IF(OR(発注情報!T163="",発注情報!T163=0),"",発注情報!T163))</f>
        <v/>
      </c>
      <c r="K20" s="154" t="str">
        <f>IF(ISERROR(発注情報!U163)=TRUE,"",IF(OR(発注情報!U163="",発注情報!U163=0),"",発注情報!U163))</f>
        <v/>
      </c>
      <c r="L20" s="155" t="str">
        <f>IF(ISERROR(発注情報!V163)=TRUE,"",IF(OR(発注情報!V163="",発注情報!V163=0),"",発注情報!V163))</f>
        <v/>
      </c>
      <c r="M20" s="154" t="str">
        <f>IF(ISERROR(発注情報!W163)=TRUE,"",IF(OR(発注情報!W163="",発注情報!W163=0),"",発注情報!W163))</f>
        <v/>
      </c>
      <c r="N20" s="155" t="str">
        <f>IF(ISERROR(発注情報!X163)=TRUE,"",IF(OR(発注情報!X163="",発注情報!X163=0),"",発注情報!X163))</f>
        <v/>
      </c>
      <c r="O20" s="154" t="str">
        <f>IF(ISERROR(発注情報!Y163)=TRUE,"",IF(OR(発注情報!Y163="",発注情報!Y163=0),"",発注情報!Y163))</f>
        <v/>
      </c>
      <c r="P20" s="155" t="str">
        <f>IF(ISERROR(発注情報!Z163)=TRUE,"",IF(OR(発注情報!Z163="",発注情報!Z163=0),"",発注情報!Z163))</f>
        <v/>
      </c>
      <c r="Q20" s="154" t="str">
        <f>IF(ISERROR(発注情報!AA163)=TRUE,"",IF(OR(発注情報!AA163="",発注情報!AA163=0),"",発注情報!AA163))</f>
        <v/>
      </c>
      <c r="R20" s="155" t="str">
        <f>IF(ISERROR(発注情報!AB163)=TRUE,"",IF(OR(発注情報!AB163="",発注情報!AB163=0),"",発注情報!AB163))</f>
        <v/>
      </c>
      <c r="S20" s="154" t="str">
        <f>IF(ISERROR(発注情報!AC163)=TRUE,"",IF(OR(発注情報!AC163="",発注情報!AC163=0),"",発注情報!AC163))</f>
        <v/>
      </c>
      <c r="T20" s="155" t="str">
        <f>IF(ISERROR(発注情報!AD163)=TRUE,"",IF(OR(発注情報!AD163="",発注情報!AD163=0),"",発注情報!AD163))</f>
        <v/>
      </c>
      <c r="U20" s="154" t="str">
        <f>IF(ISERROR(発注情報!AE163)=TRUE,"",IF(OR(発注情報!AE163="",発注情報!AE163=0),"",発注情報!AE163))</f>
        <v/>
      </c>
      <c r="V20" s="155" t="str">
        <f>IF(ISERROR(発注情報!AF163)=TRUE,"",IF(OR(発注情報!AF163="",発注情報!AF163=0),"",発注情報!AF163))</f>
        <v/>
      </c>
      <c r="W20" s="154" t="str">
        <f>IF(ISERROR(発注情報!AG163)=TRUE,"",IF(OR(発注情報!AG163="",発注情報!AG163=0),"",発注情報!AG163))</f>
        <v/>
      </c>
      <c r="X20" s="155" t="str">
        <f>IF(ISERROR(発注情報!AH163)=TRUE,"",IF(OR(発注情報!AH163="",発注情報!AH163=0),"",発注情報!AH163))</f>
        <v/>
      </c>
      <c r="Y20" s="154" t="str">
        <f>IF(ISERROR(発注情報!AI163)=TRUE,"",IF(OR(発注情報!AI163="",発注情報!AI163=0),"",発注情報!AI163))</f>
        <v/>
      </c>
      <c r="Z20" s="155" t="str">
        <f>IF(ISERROR(発注情報!AJ163)=TRUE,"",IF(OR(発注情報!AJ163="",発注情報!AJ163=0),"",発注情報!AJ163))</f>
        <v/>
      </c>
      <c r="AA20" s="154" t="str">
        <f>IF(ISERROR(発注情報!AK163)=TRUE,"",IF(OR(発注情報!AK163="",発注情報!AK163=0),"",発注情報!AK163))</f>
        <v/>
      </c>
      <c r="AB20" s="155" t="str">
        <f>IF(ISERROR(発注情報!AL163)=TRUE,"",IF(OR(発注情報!AL163="",発注情報!AL163=0),"",発注情報!AL163))</f>
        <v/>
      </c>
      <c r="AC20" s="154" t="str">
        <f>IF(ISERROR(発注情報!AM163)=TRUE,"",IF(OR(発注情報!AM163="",発注情報!AM163=0),"",発注情報!AM163))</f>
        <v/>
      </c>
      <c r="AD20" s="155" t="str">
        <f>IF(ISERROR(発注情報!AN163)=TRUE,"",IF(OR(発注情報!AN163="",発注情報!AN163=0),"",発注情報!AN163))</f>
        <v/>
      </c>
      <c r="AE20" s="154" t="str">
        <f>IF(ISERROR(発注情報!AO163)=TRUE,"",IF(OR(発注情報!AO163="",発注情報!AO163=0),"",発注情報!AO163))</f>
        <v/>
      </c>
      <c r="AF20" s="155" t="str">
        <f>IF(ISERROR(発注情報!AP163)=TRUE,"",IF(OR(発注情報!AP163="",発注情報!AP163=0),"",発注情報!AP163))</f>
        <v/>
      </c>
      <c r="AG20" s="154" t="str">
        <f>IF(ISERROR(発注情報!AQ163)=TRUE,"",IF(OR(発注情報!AQ163="",発注情報!AQ163=0),"",発注情報!AQ163))</f>
        <v/>
      </c>
      <c r="AH20" s="155" t="str">
        <f>IF(ISERROR(発注情報!AR163)=TRUE,"",IF(OR(発注情報!AR163="",発注情報!AR163=0),"",発注情報!AR163))</f>
        <v/>
      </c>
      <c r="AI20" s="258" t="str">
        <f>IF(ISERROR(発注情報!AS163)=TRUE,"",IF(OR(発注情報!AS163="",発注情報!AS163=0),"",発注情報!AS163))</f>
        <v/>
      </c>
      <c r="AJ20" s="259" t="str">
        <f>IF(ISERROR(発注情報!AT163)=TRUE,"",IF(OR(発注情報!AT163="",発注情報!AT163=0),"",発注情報!AT163))</f>
        <v/>
      </c>
      <c r="AK20" s="148" t="str">
        <f>IF(ISERROR(発注情報!AU163)=TRUE,"",IF(OR(発注情報!AU163="",発注情報!AU163=0),"",発注情報!AU163))</f>
        <v/>
      </c>
    </row>
    <row r="21" spans="1:37" ht="18.75" customHeight="1" x14ac:dyDescent="0.15">
      <c r="A21" s="137">
        <v>16</v>
      </c>
      <c r="B21" s="143" t="str">
        <f>IF(ISERROR(発注情報!L164)=TRUE,"",IF(OR(発注情報!L164="",発注情報!L164=0),"",発注情報!L164))</f>
        <v/>
      </c>
      <c r="C21" s="144" t="str">
        <f>IF(ISERROR(発注情報!M164)=TRUE,"",IF(OR(発注情報!M164="",発注情報!M164=0),"",発注情報!M164))</f>
        <v/>
      </c>
      <c r="D21" s="144" t="str">
        <f>IF(C21="","",C21*発注情報!$D$2)</f>
        <v/>
      </c>
      <c r="E21" s="233" t="str">
        <f>IF(ISERROR(発注情報!O164)=TRUE,"",IF(OR(発注情報!O164="",発注情報!O164=0),"",発注情報!O164))</f>
        <v/>
      </c>
      <c r="F21" s="233" t="str">
        <f>IF(ISERROR(発注情報!P164)=TRUE,"",IF(OR(発注情報!P164="",発注情報!P164=0),"",発注情報!P164))</f>
        <v/>
      </c>
      <c r="G21" s="233" t="str">
        <f>IF(ISERROR(発注情報!Q164)=TRUE,"",IF(OR(発注情報!Q164="",発注情報!Q164=0),"",発注情報!Q164))</f>
        <v/>
      </c>
      <c r="H21" s="258" t="str">
        <f>IF(ISERROR(発注情報!R164)=TRUE,"",IF(OR(発注情報!R164="",発注情報!R164=0),"",発注情報!R164))</f>
        <v/>
      </c>
      <c r="I21" s="259" t="str">
        <f>IF(ISERROR(発注情報!S164)=TRUE,"",IF(OR(発注情報!S164="",発注情報!S164=0),"",発注情報!S164))</f>
        <v/>
      </c>
      <c r="J21" s="148" t="str">
        <f>IF(ISERROR(発注情報!T164)=TRUE,"",IF(OR(発注情報!T164="",発注情報!T164=0),"",発注情報!T164))</f>
        <v/>
      </c>
      <c r="K21" s="149" t="str">
        <f>IF(ISERROR(発注情報!U164)=TRUE,"",IF(OR(発注情報!U164="",発注情報!U164=0),"",発注情報!U164))</f>
        <v/>
      </c>
      <c r="L21" s="150" t="str">
        <f>IF(ISERROR(発注情報!V164)=TRUE,"",IF(OR(発注情報!V164="",発注情報!V164=0),"",発注情報!V164))</f>
        <v/>
      </c>
      <c r="M21" s="149" t="str">
        <f>IF(ISERROR(発注情報!W164)=TRUE,"",IF(OR(発注情報!W164="",発注情報!W164=0),"",発注情報!W164))</f>
        <v/>
      </c>
      <c r="N21" s="150" t="str">
        <f>IF(ISERROR(発注情報!X164)=TRUE,"",IF(OR(発注情報!X164="",発注情報!X164=0),"",発注情報!X164))</f>
        <v/>
      </c>
      <c r="O21" s="149" t="str">
        <f>IF(ISERROR(発注情報!Y164)=TRUE,"",IF(OR(発注情報!Y164="",発注情報!Y164=0),"",発注情報!Y164))</f>
        <v/>
      </c>
      <c r="P21" s="150" t="str">
        <f>IF(ISERROR(発注情報!Z164)=TRUE,"",IF(OR(発注情報!Z164="",発注情報!Z164=0),"",発注情報!Z164))</f>
        <v/>
      </c>
      <c r="Q21" s="149" t="str">
        <f>IF(ISERROR(発注情報!AA164)=TRUE,"",IF(OR(発注情報!AA164="",発注情報!AA164=0),"",発注情報!AA164))</f>
        <v/>
      </c>
      <c r="R21" s="150" t="str">
        <f>IF(ISERROR(発注情報!AB164)=TRUE,"",IF(OR(発注情報!AB164="",発注情報!AB164=0),"",発注情報!AB164))</f>
        <v/>
      </c>
      <c r="S21" s="149" t="str">
        <f>IF(ISERROR(発注情報!AC164)=TRUE,"",IF(OR(発注情報!AC164="",発注情報!AC164=0),"",発注情報!AC164))</f>
        <v/>
      </c>
      <c r="T21" s="150" t="str">
        <f>IF(ISERROR(発注情報!AD164)=TRUE,"",IF(OR(発注情報!AD164="",発注情報!AD164=0),"",発注情報!AD164))</f>
        <v/>
      </c>
      <c r="U21" s="149" t="str">
        <f>IF(ISERROR(発注情報!AE164)=TRUE,"",IF(OR(発注情報!AE164="",発注情報!AE164=0),"",発注情報!AE164))</f>
        <v/>
      </c>
      <c r="V21" s="150" t="str">
        <f>IF(ISERROR(発注情報!AF164)=TRUE,"",IF(OR(発注情報!AF164="",発注情報!AF164=0),"",発注情報!AF164))</f>
        <v/>
      </c>
      <c r="W21" s="149" t="str">
        <f>IF(ISERROR(発注情報!AG164)=TRUE,"",IF(OR(発注情報!AG164="",発注情報!AG164=0),"",発注情報!AG164))</f>
        <v/>
      </c>
      <c r="X21" s="150" t="str">
        <f>IF(ISERROR(発注情報!AH164)=TRUE,"",IF(OR(発注情報!AH164="",発注情報!AH164=0),"",発注情報!AH164))</f>
        <v/>
      </c>
      <c r="Y21" s="149" t="str">
        <f>IF(ISERROR(発注情報!AI164)=TRUE,"",IF(OR(発注情報!AI164="",発注情報!AI164=0),"",発注情報!AI164))</f>
        <v/>
      </c>
      <c r="Z21" s="150" t="str">
        <f>IF(ISERROR(発注情報!AJ164)=TRUE,"",IF(OR(発注情報!AJ164="",発注情報!AJ164=0),"",発注情報!AJ164))</f>
        <v/>
      </c>
      <c r="AA21" s="149" t="str">
        <f>IF(ISERROR(発注情報!AK164)=TRUE,"",IF(OR(発注情報!AK164="",発注情報!AK164=0),"",発注情報!AK164))</f>
        <v/>
      </c>
      <c r="AB21" s="150" t="str">
        <f>IF(ISERROR(発注情報!AL164)=TRUE,"",IF(OR(発注情報!AL164="",発注情報!AL164=0),"",発注情報!AL164))</f>
        <v/>
      </c>
      <c r="AC21" s="149" t="str">
        <f>IF(ISERROR(発注情報!AM164)=TRUE,"",IF(OR(発注情報!AM164="",発注情報!AM164=0),"",発注情報!AM164))</f>
        <v/>
      </c>
      <c r="AD21" s="150" t="str">
        <f>IF(ISERROR(発注情報!AN164)=TRUE,"",IF(OR(発注情報!AN164="",発注情報!AN164=0),"",発注情報!AN164))</f>
        <v/>
      </c>
      <c r="AE21" s="149" t="str">
        <f>IF(ISERROR(発注情報!AO164)=TRUE,"",IF(OR(発注情報!AO164="",発注情報!AO164=0),"",発注情報!AO164))</f>
        <v/>
      </c>
      <c r="AF21" s="150" t="str">
        <f>IF(ISERROR(発注情報!AP164)=TRUE,"",IF(OR(発注情報!AP164="",発注情報!AP164=0),"",発注情報!AP164))</f>
        <v/>
      </c>
      <c r="AG21" s="149" t="str">
        <f>IF(ISERROR(発注情報!AQ164)=TRUE,"",IF(OR(発注情報!AQ164="",発注情報!AQ164=0),"",発注情報!AQ164))</f>
        <v/>
      </c>
      <c r="AH21" s="150" t="str">
        <f>IF(ISERROR(発注情報!AR164)=TRUE,"",IF(OR(発注情報!AR164="",発注情報!AR164=0),"",発注情報!AR164))</f>
        <v/>
      </c>
      <c r="AI21" s="258" t="str">
        <f>IF(ISERROR(発注情報!AS164)=TRUE,"",IF(OR(発注情報!AS164="",発注情報!AS164=0),"",発注情報!AS164))</f>
        <v/>
      </c>
      <c r="AJ21" s="259" t="str">
        <f>IF(ISERROR(発注情報!AT164)=TRUE,"",IF(OR(発注情報!AT164="",発注情報!AT164=0),"",発注情報!AT164))</f>
        <v/>
      </c>
      <c r="AK21" s="148" t="str">
        <f>IF(ISERROR(発注情報!AU164)=TRUE,"",IF(OR(発注情報!AU164="",発注情報!AU164=0),"",発注情報!AU164))</f>
        <v/>
      </c>
    </row>
    <row r="22" spans="1:37" ht="18.75" customHeight="1" x14ac:dyDescent="0.15">
      <c r="A22" s="151">
        <v>17</v>
      </c>
      <c r="B22" s="152" t="str">
        <f>IF(ISERROR(発注情報!L165)=TRUE,"",IF(OR(発注情報!L165="",発注情報!L165=0),"",発注情報!L165))</f>
        <v/>
      </c>
      <c r="C22" s="153" t="str">
        <f>IF(ISERROR(発注情報!M165)=TRUE,"",IF(OR(発注情報!M165="",発注情報!M165=0),"",発注情報!M165))</f>
        <v/>
      </c>
      <c r="D22" s="144" t="str">
        <f>IF(C22="","",C22*発注情報!$D$2)</f>
        <v/>
      </c>
      <c r="E22" s="234" t="str">
        <f>IF(ISERROR(発注情報!O165)=TRUE,"",IF(OR(発注情報!O165="",発注情報!O165=0),"",発注情報!O165))</f>
        <v/>
      </c>
      <c r="F22" s="234" t="str">
        <f>IF(ISERROR(発注情報!P165)=TRUE,"",IF(OR(発注情報!P165="",発注情報!P165=0),"",発注情報!P165))</f>
        <v/>
      </c>
      <c r="G22" s="234" t="str">
        <f>IF(ISERROR(発注情報!Q165)=TRUE,"",IF(OR(発注情報!Q165="",発注情報!Q165=0),"",発注情報!Q165))</f>
        <v/>
      </c>
      <c r="H22" s="258" t="str">
        <f>IF(ISERROR(発注情報!R165)=TRUE,"",IF(OR(発注情報!R165="",発注情報!R165=0),"",発注情報!R165))</f>
        <v/>
      </c>
      <c r="I22" s="259" t="str">
        <f>IF(ISERROR(発注情報!S165)=TRUE,"",IF(OR(発注情報!S165="",発注情報!S165=0),"",発注情報!S165))</f>
        <v/>
      </c>
      <c r="J22" s="148" t="str">
        <f>IF(ISERROR(発注情報!T165)=TRUE,"",IF(OR(発注情報!T165="",発注情報!T165=0),"",発注情報!T165))</f>
        <v/>
      </c>
      <c r="K22" s="154" t="str">
        <f>IF(ISERROR(発注情報!U165)=TRUE,"",IF(OR(発注情報!U165="",発注情報!U165=0),"",発注情報!U165))</f>
        <v/>
      </c>
      <c r="L22" s="155" t="str">
        <f>IF(ISERROR(発注情報!V165)=TRUE,"",IF(OR(発注情報!V165="",発注情報!V165=0),"",発注情報!V165))</f>
        <v/>
      </c>
      <c r="M22" s="154" t="str">
        <f>IF(ISERROR(発注情報!W165)=TRUE,"",IF(OR(発注情報!W165="",発注情報!W165=0),"",発注情報!W165))</f>
        <v/>
      </c>
      <c r="N22" s="155" t="str">
        <f>IF(ISERROR(発注情報!X165)=TRUE,"",IF(OR(発注情報!X165="",発注情報!X165=0),"",発注情報!X165))</f>
        <v/>
      </c>
      <c r="O22" s="154" t="str">
        <f>IF(ISERROR(発注情報!Y165)=TRUE,"",IF(OR(発注情報!Y165="",発注情報!Y165=0),"",発注情報!Y165))</f>
        <v/>
      </c>
      <c r="P22" s="155" t="str">
        <f>IF(ISERROR(発注情報!Z165)=TRUE,"",IF(OR(発注情報!Z165="",発注情報!Z165=0),"",発注情報!Z165))</f>
        <v/>
      </c>
      <c r="Q22" s="154" t="str">
        <f>IF(ISERROR(発注情報!AA165)=TRUE,"",IF(OR(発注情報!AA165="",発注情報!AA165=0),"",発注情報!AA165))</f>
        <v/>
      </c>
      <c r="R22" s="155" t="str">
        <f>IF(ISERROR(発注情報!AB165)=TRUE,"",IF(OR(発注情報!AB165="",発注情報!AB165=0),"",発注情報!AB165))</f>
        <v/>
      </c>
      <c r="S22" s="154" t="str">
        <f>IF(ISERROR(発注情報!AC165)=TRUE,"",IF(OR(発注情報!AC165="",発注情報!AC165=0),"",発注情報!AC165))</f>
        <v/>
      </c>
      <c r="T22" s="155" t="str">
        <f>IF(ISERROR(発注情報!AD165)=TRUE,"",IF(OR(発注情報!AD165="",発注情報!AD165=0),"",発注情報!AD165))</f>
        <v/>
      </c>
      <c r="U22" s="154" t="str">
        <f>IF(ISERROR(発注情報!AE165)=TRUE,"",IF(OR(発注情報!AE165="",発注情報!AE165=0),"",発注情報!AE165))</f>
        <v/>
      </c>
      <c r="V22" s="155" t="str">
        <f>IF(ISERROR(発注情報!AF165)=TRUE,"",IF(OR(発注情報!AF165="",発注情報!AF165=0),"",発注情報!AF165))</f>
        <v/>
      </c>
      <c r="W22" s="154" t="str">
        <f>IF(ISERROR(発注情報!AG165)=TRUE,"",IF(OR(発注情報!AG165="",発注情報!AG165=0),"",発注情報!AG165))</f>
        <v/>
      </c>
      <c r="X22" s="155" t="str">
        <f>IF(ISERROR(発注情報!AH165)=TRUE,"",IF(OR(発注情報!AH165="",発注情報!AH165=0),"",発注情報!AH165))</f>
        <v/>
      </c>
      <c r="Y22" s="154" t="str">
        <f>IF(ISERROR(発注情報!AI165)=TRUE,"",IF(OR(発注情報!AI165="",発注情報!AI165=0),"",発注情報!AI165))</f>
        <v/>
      </c>
      <c r="Z22" s="155" t="str">
        <f>IF(ISERROR(発注情報!AJ165)=TRUE,"",IF(OR(発注情報!AJ165="",発注情報!AJ165=0),"",発注情報!AJ165))</f>
        <v/>
      </c>
      <c r="AA22" s="154" t="str">
        <f>IF(ISERROR(発注情報!AK165)=TRUE,"",IF(OR(発注情報!AK165="",発注情報!AK165=0),"",発注情報!AK165))</f>
        <v/>
      </c>
      <c r="AB22" s="155" t="str">
        <f>IF(ISERROR(発注情報!AL165)=TRUE,"",IF(OR(発注情報!AL165="",発注情報!AL165=0),"",発注情報!AL165))</f>
        <v/>
      </c>
      <c r="AC22" s="154" t="str">
        <f>IF(ISERROR(発注情報!AM165)=TRUE,"",IF(OR(発注情報!AM165="",発注情報!AM165=0),"",発注情報!AM165))</f>
        <v/>
      </c>
      <c r="AD22" s="155" t="str">
        <f>IF(ISERROR(発注情報!AN165)=TRUE,"",IF(OR(発注情報!AN165="",発注情報!AN165=0),"",発注情報!AN165))</f>
        <v/>
      </c>
      <c r="AE22" s="154" t="str">
        <f>IF(ISERROR(発注情報!AO165)=TRUE,"",IF(OR(発注情報!AO165="",発注情報!AO165=0),"",発注情報!AO165))</f>
        <v/>
      </c>
      <c r="AF22" s="155" t="str">
        <f>IF(ISERROR(発注情報!AP165)=TRUE,"",IF(OR(発注情報!AP165="",発注情報!AP165=0),"",発注情報!AP165))</f>
        <v/>
      </c>
      <c r="AG22" s="154" t="str">
        <f>IF(ISERROR(発注情報!AQ165)=TRUE,"",IF(OR(発注情報!AQ165="",発注情報!AQ165=0),"",発注情報!AQ165))</f>
        <v/>
      </c>
      <c r="AH22" s="155" t="str">
        <f>IF(ISERROR(発注情報!AR165)=TRUE,"",IF(OR(発注情報!AR165="",発注情報!AR165=0),"",発注情報!AR165))</f>
        <v/>
      </c>
      <c r="AI22" s="258" t="str">
        <f>IF(ISERROR(発注情報!AS165)=TRUE,"",IF(OR(発注情報!AS165="",発注情報!AS165=0),"",発注情報!AS165))</f>
        <v/>
      </c>
      <c r="AJ22" s="259" t="str">
        <f>IF(ISERROR(発注情報!AT165)=TRUE,"",IF(OR(発注情報!AT165="",発注情報!AT165=0),"",発注情報!AT165))</f>
        <v/>
      </c>
      <c r="AK22" s="148" t="str">
        <f>IF(ISERROR(発注情報!AU165)=TRUE,"",IF(OR(発注情報!AU165="",発注情報!AU165=0),"",発注情報!AU165))</f>
        <v/>
      </c>
    </row>
    <row r="23" spans="1:37" ht="18.75" customHeight="1" x14ac:dyDescent="0.15">
      <c r="A23" s="137">
        <v>18</v>
      </c>
      <c r="B23" s="143" t="str">
        <f>IF(ISERROR(発注情報!L166)=TRUE,"",IF(OR(発注情報!L166="",発注情報!L166=0),"",発注情報!L166))</f>
        <v/>
      </c>
      <c r="C23" s="144" t="str">
        <f>IF(ISERROR(発注情報!M166)=TRUE,"",IF(OR(発注情報!M166="",発注情報!M166=0),"",発注情報!M166))</f>
        <v/>
      </c>
      <c r="D23" s="144" t="str">
        <f>IF(C23="","",C23*発注情報!$D$2)</f>
        <v/>
      </c>
      <c r="E23" s="233" t="str">
        <f>IF(ISERROR(発注情報!O166)=TRUE,"",IF(OR(発注情報!O166="",発注情報!O166=0),"",発注情報!O166))</f>
        <v/>
      </c>
      <c r="F23" s="233" t="str">
        <f>IF(ISERROR(発注情報!P166)=TRUE,"",IF(OR(発注情報!P166="",発注情報!P166=0),"",発注情報!P166))</f>
        <v/>
      </c>
      <c r="G23" s="233" t="str">
        <f>IF(ISERROR(発注情報!Q166)=TRUE,"",IF(OR(発注情報!Q166="",発注情報!Q166=0),"",発注情報!Q166))</f>
        <v/>
      </c>
      <c r="H23" s="258" t="str">
        <f>IF(ISERROR(発注情報!R166)=TRUE,"",IF(OR(発注情報!R166="",発注情報!R166=0),"",発注情報!R166))</f>
        <v/>
      </c>
      <c r="I23" s="259" t="str">
        <f>IF(ISERROR(発注情報!S166)=TRUE,"",IF(OR(発注情報!S166="",発注情報!S166=0),"",発注情報!S166))</f>
        <v/>
      </c>
      <c r="J23" s="148" t="str">
        <f>IF(ISERROR(発注情報!T166)=TRUE,"",IF(OR(発注情報!T166="",発注情報!T166=0),"",発注情報!T166))</f>
        <v/>
      </c>
      <c r="K23" s="149" t="str">
        <f>IF(ISERROR(発注情報!U166)=TRUE,"",IF(OR(発注情報!U166="",発注情報!U166=0),"",発注情報!U166))</f>
        <v/>
      </c>
      <c r="L23" s="150" t="str">
        <f>IF(ISERROR(発注情報!V166)=TRUE,"",IF(OR(発注情報!V166="",発注情報!V166=0),"",発注情報!V166))</f>
        <v/>
      </c>
      <c r="M23" s="149" t="str">
        <f>IF(ISERROR(発注情報!W166)=TRUE,"",IF(OR(発注情報!W166="",発注情報!W166=0),"",発注情報!W166))</f>
        <v/>
      </c>
      <c r="N23" s="150" t="str">
        <f>IF(ISERROR(発注情報!X166)=TRUE,"",IF(OR(発注情報!X166="",発注情報!X166=0),"",発注情報!X166))</f>
        <v/>
      </c>
      <c r="O23" s="149" t="str">
        <f>IF(ISERROR(発注情報!Y166)=TRUE,"",IF(OR(発注情報!Y166="",発注情報!Y166=0),"",発注情報!Y166))</f>
        <v/>
      </c>
      <c r="P23" s="150" t="str">
        <f>IF(ISERROR(発注情報!Z166)=TRUE,"",IF(OR(発注情報!Z166="",発注情報!Z166=0),"",発注情報!Z166))</f>
        <v/>
      </c>
      <c r="Q23" s="149" t="str">
        <f>IF(ISERROR(発注情報!AA166)=TRUE,"",IF(OR(発注情報!AA166="",発注情報!AA166=0),"",発注情報!AA166))</f>
        <v/>
      </c>
      <c r="R23" s="150" t="str">
        <f>IF(ISERROR(発注情報!AB166)=TRUE,"",IF(OR(発注情報!AB166="",発注情報!AB166=0),"",発注情報!AB166))</f>
        <v/>
      </c>
      <c r="S23" s="149" t="str">
        <f>IF(ISERROR(発注情報!AC166)=TRUE,"",IF(OR(発注情報!AC166="",発注情報!AC166=0),"",発注情報!AC166))</f>
        <v/>
      </c>
      <c r="T23" s="150" t="str">
        <f>IF(ISERROR(発注情報!AD166)=TRUE,"",IF(OR(発注情報!AD166="",発注情報!AD166=0),"",発注情報!AD166))</f>
        <v/>
      </c>
      <c r="U23" s="149" t="str">
        <f>IF(ISERROR(発注情報!AE166)=TRUE,"",IF(OR(発注情報!AE166="",発注情報!AE166=0),"",発注情報!AE166))</f>
        <v/>
      </c>
      <c r="V23" s="150" t="str">
        <f>IF(ISERROR(発注情報!AF166)=TRUE,"",IF(OR(発注情報!AF166="",発注情報!AF166=0),"",発注情報!AF166))</f>
        <v/>
      </c>
      <c r="W23" s="149" t="str">
        <f>IF(ISERROR(発注情報!AG166)=TRUE,"",IF(OR(発注情報!AG166="",発注情報!AG166=0),"",発注情報!AG166))</f>
        <v/>
      </c>
      <c r="X23" s="150" t="str">
        <f>IF(ISERROR(発注情報!AH166)=TRUE,"",IF(OR(発注情報!AH166="",発注情報!AH166=0),"",発注情報!AH166))</f>
        <v/>
      </c>
      <c r="Y23" s="149" t="str">
        <f>IF(ISERROR(発注情報!AI166)=TRUE,"",IF(OR(発注情報!AI166="",発注情報!AI166=0),"",発注情報!AI166))</f>
        <v/>
      </c>
      <c r="Z23" s="150" t="str">
        <f>IF(ISERROR(発注情報!AJ166)=TRUE,"",IF(OR(発注情報!AJ166="",発注情報!AJ166=0),"",発注情報!AJ166))</f>
        <v/>
      </c>
      <c r="AA23" s="149" t="str">
        <f>IF(ISERROR(発注情報!AK166)=TRUE,"",IF(OR(発注情報!AK166="",発注情報!AK166=0),"",発注情報!AK166))</f>
        <v/>
      </c>
      <c r="AB23" s="150" t="str">
        <f>IF(ISERROR(発注情報!AL166)=TRUE,"",IF(OR(発注情報!AL166="",発注情報!AL166=0),"",発注情報!AL166))</f>
        <v/>
      </c>
      <c r="AC23" s="149" t="str">
        <f>IF(ISERROR(発注情報!AM166)=TRUE,"",IF(OR(発注情報!AM166="",発注情報!AM166=0),"",発注情報!AM166))</f>
        <v/>
      </c>
      <c r="AD23" s="150" t="str">
        <f>IF(ISERROR(発注情報!AN166)=TRUE,"",IF(OR(発注情報!AN166="",発注情報!AN166=0),"",発注情報!AN166))</f>
        <v/>
      </c>
      <c r="AE23" s="149" t="str">
        <f>IF(ISERROR(発注情報!AO166)=TRUE,"",IF(OR(発注情報!AO166="",発注情報!AO166=0),"",発注情報!AO166))</f>
        <v/>
      </c>
      <c r="AF23" s="150" t="str">
        <f>IF(ISERROR(発注情報!AP166)=TRUE,"",IF(OR(発注情報!AP166="",発注情報!AP166=0),"",発注情報!AP166))</f>
        <v/>
      </c>
      <c r="AG23" s="149" t="str">
        <f>IF(ISERROR(発注情報!AQ166)=TRUE,"",IF(OR(発注情報!AQ166="",発注情報!AQ166=0),"",発注情報!AQ166))</f>
        <v/>
      </c>
      <c r="AH23" s="150" t="str">
        <f>IF(ISERROR(発注情報!AR166)=TRUE,"",IF(OR(発注情報!AR166="",発注情報!AR166=0),"",発注情報!AR166))</f>
        <v/>
      </c>
      <c r="AI23" s="258" t="str">
        <f>IF(ISERROR(発注情報!AS166)=TRUE,"",IF(OR(発注情報!AS166="",発注情報!AS166=0),"",発注情報!AS166))</f>
        <v/>
      </c>
      <c r="AJ23" s="259" t="str">
        <f>IF(ISERROR(発注情報!AT166)=TRUE,"",IF(OR(発注情報!AT166="",発注情報!AT166=0),"",発注情報!AT166))</f>
        <v/>
      </c>
      <c r="AK23" s="148" t="str">
        <f>IF(ISERROR(発注情報!AU166)=TRUE,"",IF(OR(発注情報!AU166="",発注情報!AU166=0),"",発注情報!AU166))</f>
        <v/>
      </c>
    </row>
    <row r="24" spans="1:37" ht="18.75" customHeight="1" x14ac:dyDescent="0.15">
      <c r="A24" s="151">
        <v>19</v>
      </c>
      <c r="B24" s="152" t="str">
        <f>IF(ISERROR(発注情報!L167)=TRUE,"",IF(OR(発注情報!L167="",発注情報!L167=0),"",発注情報!L167))</f>
        <v/>
      </c>
      <c r="C24" s="153" t="str">
        <f>IF(ISERROR(発注情報!M167)=TRUE,"",IF(OR(発注情報!M167="",発注情報!M167=0),"",発注情報!M167))</f>
        <v/>
      </c>
      <c r="D24" s="144" t="str">
        <f>IF(C24="","",C24*発注情報!$D$2)</f>
        <v/>
      </c>
      <c r="E24" s="234" t="str">
        <f>IF(ISERROR(発注情報!O167)=TRUE,"",IF(OR(発注情報!O167="",発注情報!O167=0),"",発注情報!O167))</f>
        <v/>
      </c>
      <c r="F24" s="234" t="str">
        <f>IF(ISERROR(発注情報!P167)=TRUE,"",IF(OR(発注情報!P167="",発注情報!P167=0),"",発注情報!P167))</f>
        <v/>
      </c>
      <c r="G24" s="234" t="str">
        <f>IF(ISERROR(発注情報!Q167)=TRUE,"",IF(OR(発注情報!Q167="",発注情報!Q167=0),"",発注情報!Q167))</f>
        <v/>
      </c>
      <c r="H24" s="258" t="str">
        <f>IF(ISERROR(発注情報!R167)=TRUE,"",IF(OR(発注情報!R167="",発注情報!R167=0),"",発注情報!R167))</f>
        <v/>
      </c>
      <c r="I24" s="259" t="str">
        <f>IF(ISERROR(発注情報!S167)=TRUE,"",IF(OR(発注情報!S167="",発注情報!S167=0),"",発注情報!S167))</f>
        <v/>
      </c>
      <c r="J24" s="148" t="str">
        <f>IF(ISERROR(発注情報!T167)=TRUE,"",IF(OR(発注情報!T167="",発注情報!T167=0),"",発注情報!T167))</f>
        <v/>
      </c>
      <c r="K24" s="154" t="str">
        <f>IF(ISERROR(発注情報!U167)=TRUE,"",IF(OR(発注情報!U167="",発注情報!U167=0),"",発注情報!U167))</f>
        <v/>
      </c>
      <c r="L24" s="155" t="str">
        <f>IF(ISERROR(発注情報!V167)=TRUE,"",IF(OR(発注情報!V167="",発注情報!V167=0),"",発注情報!V167))</f>
        <v/>
      </c>
      <c r="M24" s="154" t="str">
        <f>IF(ISERROR(発注情報!W167)=TRUE,"",IF(OR(発注情報!W167="",発注情報!W167=0),"",発注情報!W167))</f>
        <v/>
      </c>
      <c r="N24" s="155" t="str">
        <f>IF(ISERROR(発注情報!X167)=TRUE,"",IF(OR(発注情報!X167="",発注情報!X167=0),"",発注情報!X167))</f>
        <v/>
      </c>
      <c r="O24" s="154" t="str">
        <f>IF(ISERROR(発注情報!Y167)=TRUE,"",IF(OR(発注情報!Y167="",発注情報!Y167=0),"",発注情報!Y167))</f>
        <v/>
      </c>
      <c r="P24" s="155" t="str">
        <f>IF(ISERROR(発注情報!Z167)=TRUE,"",IF(OR(発注情報!Z167="",発注情報!Z167=0),"",発注情報!Z167))</f>
        <v/>
      </c>
      <c r="Q24" s="154" t="str">
        <f>IF(ISERROR(発注情報!AA167)=TRUE,"",IF(OR(発注情報!AA167="",発注情報!AA167=0),"",発注情報!AA167))</f>
        <v/>
      </c>
      <c r="R24" s="155" t="str">
        <f>IF(ISERROR(発注情報!AB167)=TRUE,"",IF(OR(発注情報!AB167="",発注情報!AB167=0),"",発注情報!AB167))</f>
        <v/>
      </c>
      <c r="S24" s="154" t="str">
        <f>IF(ISERROR(発注情報!AC167)=TRUE,"",IF(OR(発注情報!AC167="",発注情報!AC167=0),"",発注情報!AC167))</f>
        <v/>
      </c>
      <c r="T24" s="155" t="str">
        <f>IF(ISERROR(発注情報!AD167)=TRUE,"",IF(OR(発注情報!AD167="",発注情報!AD167=0),"",発注情報!AD167))</f>
        <v/>
      </c>
      <c r="U24" s="154" t="str">
        <f>IF(ISERROR(発注情報!AE167)=TRUE,"",IF(OR(発注情報!AE167="",発注情報!AE167=0),"",発注情報!AE167))</f>
        <v/>
      </c>
      <c r="V24" s="155" t="str">
        <f>IF(ISERROR(発注情報!AF167)=TRUE,"",IF(OR(発注情報!AF167="",発注情報!AF167=0),"",発注情報!AF167))</f>
        <v/>
      </c>
      <c r="W24" s="154" t="str">
        <f>IF(ISERROR(発注情報!AG167)=TRUE,"",IF(OR(発注情報!AG167="",発注情報!AG167=0),"",発注情報!AG167))</f>
        <v/>
      </c>
      <c r="X24" s="155" t="str">
        <f>IF(ISERROR(発注情報!AH167)=TRUE,"",IF(OR(発注情報!AH167="",発注情報!AH167=0),"",発注情報!AH167))</f>
        <v/>
      </c>
      <c r="Y24" s="154" t="str">
        <f>IF(ISERROR(発注情報!AI167)=TRUE,"",IF(OR(発注情報!AI167="",発注情報!AI167=0),"",発注情報!AI167))</f>
        <v/>
      </c>
      <c r="Z24" s="155" t="str">
        <f>IF(ISERROR(発注情報!AJ167)=TRUE,"",IF(OR(発注情報!AJ167="",発注情報!AJ167=0),"",発注情報!AJ167))</f>
        <v/>
      </c>
      <c r="AA24" s="154" t="str">
        <f>IF(ISERROR(発注情報!AK167)=TRUE,"",IF(OR(発注情報!AK167="",発注情報!AK167=0),"",発注情報!AK167))</f>
        <v/>
      </c>
      <c r="AB24" s="155" t="str">
        <f>IF(ISERROR(発注情報!AL167)=TRUE,"",IF(OR(発注情報!AL167="",発注情報!AL167=0),"",発注情報!AL167))</f>
        <v/>
      </c>
      <c r="AC24" s="154" t="str">
        <f>IF(ISERROR(発注情報!AM167)=TRUE,"",IF(OR(発注情報!AM167="",発注情報!AM167=0),"",発注情報!AM167))</f>
        <v/>
      </c>
      <c r="AD24" s="155" t="str">
        <f>IF(ISERROR(発注情報!AN167)=TRUE,"",IF(OR(発注情報!AN167="",発注情報!AN167=0),"",発注情報!AN167))</f>
        <v/>
      </c>
      <c r="AE24" s="154" t="str">
        <f>IF(ISERROR(発注情報!AO167)=TRUE,"",IF(OR(発注情報!AO167="",発注情報!AO167=0),"",発注情報!AO167))</f>
        <v/>
      </c>
      <c r="AF24" s="155" t="str">
        <f>IF(ISERROR(発注情報!AP167)=TRUE,"",IF(OR(発注情報!AP167="",発注情報!AP167=0),"",発注情報!AP167))</f>
        <v/>
      </c>
      <c r="AG24" s="154" t="str">
        <f>IF(ISERROR(発注情報!AQ167)=TRUE,"",IF(OR(発注情報!AQ167="",発注情報!AQ167=0),"",発注情報!AQ167))</f>
        <v/>
      </c>
      <c r="AH24" s="155" t="str">
        <f>IF(ISERROR(発注情報!AR167)=TRUE,"",IF(OR(発注情報!AR167="",発注情報!AR167=0),"",発注情報!AR167))</f>
        <v/>
      </c>
      <c r="AI24" s="258" t="str">
        <f>IF(ISERROR(発注情報!AS167)=TRUE,"",IF(OR(発注情報!AS167="",発注情報!AS167=0),"",発注情報!AS167))</f>
        <v/>
      </c>
      <c r="AJ24" s="259" t="str">
        <f>IF(ISERROR(発注情報!AT167)=TRUE,"",IF(OR(発注情報!AT167="",発注情報!AT167=0),"",発注情報!AT167))</f>
        <v/>
      </c>
      <c r="AK24" s="148" t="str">
        <f>IF(ISERROR(発注情報!AU167)=TRUE,"",IF(OR(発注情報!AU167="",発注情報!AU167=0),"",発注情報!AU167))</f>
        <v/>
      </c>
    </row>
    <row r="25" spans="1:37" ht="18.75" customHeight="1" x14ac:dyDescent="0.15">
      <c r="A25" s="137">
        <v>20</v>
      </c>
      <c r="B25" s="143" t="str">
        <f>IF(ISERROR(発注情報!L168)=TRUE,"",IF(OR(発注情報!L168="",発注情報!L168=0),"",発注情報!L168))</f>
        <v/>
      </c>
      <c r="C25" s="144" t="str">
        <f>IF(ISERROR(発注情報!M168)=TRUE,"",IF(OR(発注情報!M168="",発注情報!M168=0),"",発注情報!M168))</f>
        <v/>
      </c>
      <c r="D25" s="144" t="str">
        <f>IF(C25="","",C25*発注情報!$D$2)</f>
        <v/>
      </c>
      <c r="E25" s="233" t="str">
        <f>IF(ISERROR(発注情報!O168)=TRUE,"",IF(OR(発注情報!O168="",発注情報!O168=0),"",発注情報!O168))</f>
        <v/>
      </c>
      <c r="F25" s="233" t="str">
        <f>IF(ISERROR(発注情報!P168)=TRUE,"",IF(OR(発注情報!P168="",発注情報!P168=0),"",発注情報!P168))</f>
        <v/>
      </c>
      <c r="G25" s="233" t="str">
        <f>IF(ISERROR(発注情報!Q168)=TRUE,"",IF(OR(発注情報!Q168="",発注情報!Q168=0),"",発注情報!Q168))</f>
        <v/>
      </c>
      <c r="H25" s="258" t="str">
        <f>IF(ISERROR(発注情報!R168)=TRUE,"",IF(OR(発注情報!R168="",発注情報!R168=0),"",発注情報!R168))</f>
        <v/>
      </c>
      <c r="I25" s="259" t="str">
        <f>IF(ISERROR(発注情報!S168)=TRUE,"",IF(OR(発注情報!S168="",発注情報!S168=0),"",発注情報!S168))</f>
        <v/>
      </c>
      <c r="J25" s="148" t="str">
        <f>IF(ISERROR(発注情報!T168)=TRUE,"",IF(OR(発注情報!T168="",発注情報!T168=0),"",発注情報!T168))</f>
        <v/>
      </c>
      <c r="K25" s="149" t="str">
        <f>IF(ISERROR(発注情報!U168)=TRUE,"",IF(OR(発注情報!U168="",発注情報!U168=0),"",発注情報!U168))</f>
        <v/>
      </c>
      <c r="L25" s="150" t="str">
        <f>IF(ISERROR(発注情報!V168)=TRUE,"",IF(OR(発注情報!V168="",発注情報!V168=0),"",発注情報!V168))</f>
        <v/>
      </c>
      <c r="M25" s="149" t="str">
        <f>IF(ISERROR(発注情報!W168)=TRUE,"",IF(OR(発注情報!W168="",発注情報!W168=0),"",発注情報!W168))</f>
        <v/>
      </c>
      <c r="N25" s="150" t="str">
        <f>IF(ISERROR(発注情報!X168)=TRUE,"",IF(OR(発注情報!X168="",発注情報!X168=0),"",発注情報!X168))</f>
        <v/>
      </c>
      <c r="O25" s="149" t="str">
        <f>IF(ISERROR(発注情報!Y168)=TRUE,"",IF(OR(発注情報!Y168="",発注情報!Y168=0),"",発注情報!Y168))</f>
        <v/>
      </c>
      <c r="P25" s="150" t="str">
        <f>IF(ISERROR(発注情報!Z168)=TRUE,"",IF(OR(発注情報!Z168="",発注情報!Z168=0),"",発注情報!Z168))</f>
        <v/>
      </c>
      <c r="Q25" s="149" t="str">
        <f>IF(ISERROR(発注情報!AA168)=TRUE,"",IF(OR(発注情報!AA168="",発注情報!AA168=0),"",発注情報!AA168))</f>
        <v/>
      </c>
      <c r="R25" s="150" t="str">
        <f>IF(ISERROR(発注情報!AB168)=TRUE,"",IF(OR(発注情報!AB168="",発注情報!AB168=0),"",発注情報!AB168))</f>
        <v/>
      </c>
      <c r="S25" s="149" t="str">
        <f>IF(ISERROR(発注情報!AC168)=TRUE,"",IF(OR(発注情報!AC168="",発注情報!AC168=0),"",発注情報!AC168))</f>
        <v/>
      </c>
      <c r="T25" s="150" t="str">
        <f>IF(ISERROR(発注情報!AD168)=TRUE,"",IF(OR(発注情報!AD168="",発注情報!AD168=0),"",発注情報!AD168))</f>
        <v/>
      </c>
      <c r="U25" s="149" t="str">
        <f>IF(ISERROR(発注情報!AE168)=TRUE,"",IF(OR(発注情報!AE168="",発注情報!AE168=0),"",発注情報!AE168))</f>
        <v/>
      </c>
      <c r="V25" s="150" t="str">
        <f>IF(ISERROR(発注情報!AF168)=TRUE,"",IF(OR(発注情報!AF168="",発注情報!AF168=0),"",発注情報!AF168))</f>
        <v/>
      </c>
      <c r="W25" s="149" t="str">
        <f>IF(ISERROR(発注情報!AG168)=TRUE,"",IF(OR(発注情報!AG168="",発注情報!AG168=0),"",発注情報!AG168))</f>
        <v/>
      </c>
      <c r="X25" s="150" t="str">
        <f>IF(ISERROR(発注情報!AH168)=TRUE,"",IF(OR(発注情報!AH168="",発注情報!AH168=0),"",発注情報!AH168))</f>
        <v/>
      </c>
      <c r="Y25" s="149" t="str">
        <f>IF(ISERROR(発注情報!AI168)=TRUE,"",IF(OR(発注情報!AI168="",発注情報!AI168=0),"",発注情報!AI168))</f>
        <v/>
      </c>
      <c r="Z25" s="150" t="str">
        <f>IF(ISERROR(発注情報!AJ168)=TRUE,"",IF(OR(発注情報!AJ168="",発注情報!AJ168=0),"",発注情報!AJ168))</f>
        <v/>
      </c>
      <c r="AA25" s="149" t="str">
        <f>IF(ISERROR(発注情報!AK168)=TRUE,"",IF(OR(発注情報!AK168="",発注情報!AK168=0),"",発注情報!AK168))</f>
        <v/>
      </c>
      <c r="AB25" s="150" t="str">
        <f>IF(ISERROR(発注情報!AL168)=TRUE,"",IF(OR(発注情報!AL168="",発注情報!AL168=0),"",発注情報!AL168))</f>
        <v/>
      </c>
      <c r="AC25" s="149" t="str">
        <f>IF(ISERROR(発注情報!AM168)=TRUE,"",IF(OR(発注情報!AM168="",発注情報!AM168=0),"",発注情報!AM168))</f>
        <v/>
      </c>
      <c r="AD25" s="150" t="str">
        <f>IF(ISERROR(発注情報!AN168)=TRUE,"",IF(OR(発注情報!AN168="",発注情報!AN168=0),"",発注情報!AN168))</f>
        <v/>
      </c>
      <c r="AE25" s="149" t="str">
        <f>IF(ISERROR(発注情報!AO168)=TRUE,"",IF(OR(発注情報!AO168="",発注情報!AO168=0),"",発注情報!AO168))</f>
        <v/>
      </c>
      <c r="AF25" s="150" t="str">
        <f>IF(ISERROR(発注情報!AP168)=TRUE,"",IF(OR(発注情報!AP168="",発注情報!AP168=0),"",発注情報!AP168))</f>
        <v/>
      </c>
      <c r="AG25" s="149" t="str">
        <f>IF(ISERROR(発注情報!AQ168)=TRUE,"",IF(OR(発注情報!AQ168="",発注情報!AQ168=0),"",発注情報!AQ168))</f>
        <v/>
      </c>
      <c r="AH25" s="150" t="str">
        <f>IF(ISERROR(発注情報!AR168)=TRUE,"",IF(OR(発注情報!AR168="",発注情報!AR168=0),"",発注情報!AR168))</f>
        <v/>
      </c>
      <c r="AI25" s="258" t="str">
        <f>IF(ISERROR(発注情報!AS168)=TRUE,"",IF(OR(発注情報!AS168="",発注情報!AS168=0),"",発注情報!AS168))</f>
        <v/>
      </c>
      <c r="AJ25" s="259" t="str">
        <f>IF(ISERROR(発注情報!AT168)=TRUE,"",IF(OR(発注情報!AT168="",発注情報!AT168=0),"",発注情報!AT168))</f>
        <v/>
      </c>
      <c r="AK25" s="148" t="str">
        <f>IF(ISERROR(発注情報!AU168)=TRUE,"",IF(OR(発注情報!AU168="",発注情報!AU168=0),"",発注情報!AU168))</f>
        <v/>
      </c>
    </row>
    <row r="26" spans="1:37" ht="18.75" customHeight="1" x14ac:dyDescent="0.15">
      <c r="A26" s="151">
        <v>21</v>
      </c>
      <c r="B26" s="152" t="str">
        <f>IF(ISERROR(発注情報!L169)=TRUE,"",IF(OR(発注情報!L169="",発注情報!L169=0),"",発注情報!L169))</f>
        <v/>
      </c>
      <c r="C26" s="153" t="str">
        <f>IF(ISERROR(発注情報!M169)=TRUE,"",IF(OR(発注情報!M169="",発注情報!M169=0),"",発注情報!M169))</f>
        <v/>
      </c>
      <c r="D26" s="144" t="str">
        <f>IF(C26="","",C26*発注情報!$D$2)</f>
        <v/>
      </c>
      <c r="E26" s="234" t="str">
        <f>IF(ISERROR(発注情報!O169)=TRUE,"",IF(OR(発注情報!O169="",発注情報!O169=0),"",発注情報!O169))</f>
        <v/>
      </c>
      <c r="F26" s="234" t="str">
        <f>IF(ISERROR(発注情報!P169)=TRUE,"",IF(OR(発注情報!P169="",発注情報!P169=0),"",発注情報!P169))</f>
        <v/>
      </c>
      <c r="G26" s="234" t="str">
        <f>IF(ISERROR(発注情報!Q169)=TRUE,"",IF(OR(発注情報!Q169="",発注情報!Q169=0),"",発注情報!Q169))</f>
        <v/>
      </c>
      <c r="H26" s="258" t="str">
        <f>IF(ISERROR(発注情報!R169)=TRUE,"",IF(OR(発注情報!R169="",発注情報!R169=0),"",発注情報!R169))</f>
        <v/>
      </c>
      <c r="I26" s="259" t="str">
        <f>IF(ISERROR(発注情報!S169)=TRUE,"",IF(OR(発注情報!S169="",発注情報!S169=0),"",発注情報!S169))</f>
        <v/>
      </c>
      <c r="J26" s="148" t="str">
        <f>IF(ISERROR(発注情報!T169)=TRUE,"",IF(OR(発注情報!T169="",発注情報!T169=0),"",発注情報!T169))</f>
        <v/>
      </c>
      <c r="K26" s="154" t="str">
        <f>IF(ISERROR(発注情報!U169)=TRUE,"",IF(OR(発注情報!U169="",発注情報!U169=0),"",発注情報!U169))</f>
        <v/>
      </c>
      <c r="L26" s="155" t="str">
        <f>IF(ISERROR(発注情報!V169)=TRUE,"",IF(OR(発注情報!V169="",発注情報!V169=0),"",発注情報!V169))</f>
        <v/>
      </c>
      <c r="M26" s="154" t="str">
        <f>IF(ISERROR(発注情報!W169)=TRUE,"",IF(OR(発注情報!W169="",発注情報!W169=0),"",発注情報!W169))</f>
        <v/>
      </c>
      <c r="N26" s="155" t="str">
        <f>IF(ISERROR(発注情報!X169)=TRUE,"",IF(OR(発注情報!X169="",発注情報!X169=0),"",発注情報!X169))</f>
        <v/>
      </c>
      <c r="O26" s="154" t="str">
        <f>IF(ISERROR(発注情報!Y169)=TRUE,"",IF(OR(発注情報!Y169="",発注情報!Y169=0),"",発注情報!Y169))</f>
        <v/>
      </c>
      <c r="P26" s="155" t="str">
        <f>IF(ISERROR(発注情報!Z169)=TRUE,"",IF(OR(発注情報!Z169="",発注情報!Z169=0),"",発注情報!Z169))</f>
        <v/>
      </c>
      <c r="Q26" s="154" t="str">
        <f>IF(ISERROR(発注情報!AA169)=TRUE,"",IF(OR(発注情報!AA169="",発注情報!AA169=0),"",発注情報!AA169))</f>
        <v/>
      </c>
      <c r="R26" s="155" t="str">
        <f>IF(ISERROR(発注情報!AB169)=TRUE,"",IF(OR(発注情報!AB169="",発注情報!AB169=0),"",発注情報!AB169))</f>
        <v/>
      </c>
      <c r="S26" s="154" t="str">
        <f>IF(ISERROR(発注情報!AC169)=TRUE,"",IF(OR(発注情報!AC169="",発注情報!AC169=0),"",発注情報!AC169))</f>
        <v/>
      </c>
      <c r="T26" s="155" t="str">
        <f>IF(ISERROR(発注情報!AD169)=TRUE,"",IF(OR(発注情報!AD169="",発注情報!AD169=0),"",発注情報!AD169))</f>
        <v/>
      </c>
      <c r="U26" s="154" t="str">
        <f>IF(ISERROR(発注情報!AE169)=TRUE,"",IF(OR(発注情報!AE169="",発注情報!AE169=0),"",発注情報!AE169))</f>
        <v/>
      </c>
      <c r="V26" s="155" t="str">
        <f>IF(ISERROR(発注情報!AF169)=TRUE,"",IF(OR(発注情報!AF169="",発注情報!AF169=0),"",発注情報!AF169))</f>
        <v/>
      </c>
      <c r="W26" s="154" t="str">
        <f>IF(ISERROR(発注情報!AG169)=TRUE,"",IF(OR(発注情報!AG169="",発注情報!AG169=0),"",発注情報!AG169))</f>
        <v/>
      </c>
      <c r="X26" s="155" t="str">
        <f>IF(ISERROR(発注情報!AH169)=TRUE,"",IF(OR(発注情報!AH169="",発注情報!AH169=0),"",発注情報!AH169))</f>
        <v/>
      </c>
      <c r="Y26" s="154" t="str">
        <f>IF(ISERROR(発注情報!AI169)=TRUE,"",IF(OR(発注情報!AI169="",発注情報!AI169=0),"",発注情報!AI169))</f>
        <v/>
      </c>
      <c r="Z26" s="155" t="str">
        <f>IF(ISERROR(発注情報!AJ169)=TRUE,"",IF(OR(発注情報!AJ169="",発注情報!AJ169=0),"",発注情報!AJ169))</f>
        <v/>
      </c>
      <c r="AA26" s="154" t="str">
        <f>IF(ISERROR(発注情報!AK169)=TRUE,"",IF(OR(発注情報!AK169="",発注情報!AK169=0),"",発注情報!AK169))</f>
        <v/>
      </c>
      <c r="AB26" s="155" t="str">
        <f>IF(ISERROR(発注情報!AL169)=TRUE,"",IF(OR(発注情報!AL169="",発注情報!AL169=0),"",発注情報!AL169))</f>
        <v/>
      </c>
      <c r="AC26" s="154" t="str">
        <f>IF(ISERROR(発注情報!AM169)=TRUE,"",IF(OR(発注情報!AM169="",発注情報!AM169=0),"",発注情報!AM169))</f>
        <v/>
      </c>
      <c r="AD26" s="155" t="str">
        <f>IF(ISERROR(発注情報!AN169)=TRUE,"",IF(OR(発注情報!AN169="",発注情報!AN169=0),"",発注情報!AN169))</f>
        <v/>
      </c>
      <c r="AE26" s="154" t="str">
        <f>IF(ISERROR(発注情報!AO169)=TRUE,"",IF(OR(発注情報!AO169="",発注情報!AO169=0),"",発注情報!AO169))</f>
        <v/>
      </c>
      <c r="AF26" s="155" t="str">
        <f>IF(ISERROR(発注情報!AP169)=TRUE,"",IF(OR(発注情報!AP169="",発注情報!AP169=0),"",発注情報!AP169))</f>
        <v/>
      </c>
      <c r="AG26" s="154" t="str">
        <f>IF(ISERROR(発注情報!AQ169)=TRUE,"",IF(OR(発注情報!AQ169="",発注情報!AQ169=0),"",発注情報!AQ169))</f>
        <v/>
      </c>
      <c r="AH26" s="155" t="str">
        <f>IF(ISERROR(発注情報!AR169)=TRUE,"",IF(OR(発注情報!AR169="",発注情報!AR169=0),"",発注情報!AR169))</f>
        <v/>
      </c>
      <c r="AI26" s="258" t="str">
        <f>IF(ISERROR(発注情報!AS169)=TRUE,"",IF(OR(発注情報!AS169="",発注情報!AS169=0),"",発注情報!AS169))</f>
        <v/>
      </c>
      <c r="AJ26" s="259" t="str">
        <f>IF(ISERROR(発注情報!AT169)=TRUE,"",IF(OR(発注情報!AT169="",発注情報!AT169=0),"",発注情報!AT169))</f>
        <v/>
      </c>
      <c r="AK26" s="148" t="str">
        <f>IF(ISERROR(発注情報!AU169)=TRUE,"",IF(OR(発注情報!AU169="",発注情報!AU169=0),"",発注情報!AU169))</f>
        <v/>
      </c>
    </row>
    <row r="27" spans="1:37" ht="18.75" customHeight="1" x14ac:dyDescent="0.15">
      <c r="A27" s="137">
        <v>22</v>
      </c>
      <c r="B27" s="143" t="str">
        <f>IF(ISERROR(発注情報!L170)=TRUE,"",IF(OR(発注情報!L170="",発注情報!L170=0),"",発注情報!L170))</f>
        <v/>
      </c>
      <c r="C27" s="144" t="str">
        <f>IF(ISERROR(発注情報!M170)=TRUE,"",IF(OR(発注情報!M170="",発注情報!M170=0),"",発注情報!M170))</f>
        <v/>
      </c>
      <c r="D27" s="144" t="str">
        <f>IF(C27="","",C27*発注情報!$D$2)</f>
        <v/>
      </c>
      <c r="E27" s="233" t="str">
        <f>IF(ISERROR(発注情報!O170)=TRUE,"",IF(OR(発注情報!O170="",発注情報!O170=0),"",発注情報!O170))</f>
        <v/>
      </c>
      <c r="F27" s="233" t="str">
        <f>IF(ISERROR(発注情報!P170)=TRUE,"",IF(OR(発注情報!P170="",発注情報!P170=0),"",発注情報!P170))</f>
        <v/>
      </c>
      <c r="G27" s="233" t="str">
        <f>IF(ISERROR(発注情報!Q170)=TRUE,"",IF(OR(発注情報!Q170="",発注情報!Q170=0),"",発注情報!Q170))</f>
        <v/>
      </c>
      <c r="H27" s="258" t="str">
        <f>IF(ISERROR(発注情報!R170)=TRUE,"",IF(OR(発注情報!R170="",発注情報!R170=0),"",発注情報!R170))</f>
        <v/>
      </c>
      <c r="I27" s="259" t="str">
        <f>IF(ISERROR(発注情報!S170)=TRUE,"",IF(OR(発注情報!S170="",発注情報!S170=0),"",発注情報!S170))</f>
        <v/>
      </c>
      <c r="J27" s="148" t="str">
        <f>IF(ISERROR(発注情報!T170)=TRUE,"",IF(OR(発注情報!T170="",発注情報!T170=0),"",発注情報!T170))</f>
        <v/>
      </c>
      <c r="K27" s="149" t="str">
        <f>IF(ISERROR(発注情報!U170)=TRUE,"",IF(OR(発注情報!U170="",発注情報!U170=0),"",発注情報!U170))</f>
        <v/>
      </c>
      <c r="L27" s="150" t="str">
        <f>IF(ISERROR(発注情報!V170)=TRUE,"",IF(OR(発注情報!V170="",発注情報!V170=0),"",発注情報!V170))</f>
        <v/>
      </c>
      <c r="M27" s="149" t="str">
        <f>IF(ISERROR(発注情報!W170)=TRUE,"",IF(OR(発注情報!W170="",発注情報!W170=0),"",発注情報!W170))</f>
        <v/>
      </c>
      <c r="N27" s="150" t="str">
        <f>IF(ISERROR(発注情報!X170)=TRUE,"",IF(OR(発注情報!X170="",発注情報!X170=0),"",発注情報!X170))</f>
        <v/>
      </c>
      <c r="O27" s="149" t="str">
        <f>IF(ISERROR(発注情報!Y170)=TRUE,"",IF(OR(発注情報!Y170="",発注情報!Y170=0),"",発注情報!Y170))</f>
        <v/>
      </c>
      <c r="P27" s="150" t="str">
        <f>IF(ISERROR(発注情報!Z170)=TRUE,"",IF(OR(発注情報!Z170="",発注情報!Z170=0),"",発注情報!Z170))</f>
        <v/>
      </c>
      <c r="Q27" s="149" t="str">
        <f>IF(ISERROR(発注情報!AA170)=TRUE,"",IF(OR(発注情報!AA170="",発注情報!AA170=0),"",発注情報!AA170))</f>
        <v/>
      </c>
      <c r="R27" s="150" t="str">
        <f>IF(ISERROR(発注情報!AB170)=TRUE,"",IF(OR(発注情報!AB170="",発注情報!AB170=0),"",発注情報!AB170))</f>
        <v/>
      </c>
      <c r="S27" s="149" t="str">
        <f>IF(ISERROR(発注情報!AC170)=TRUE,"",IF(OR(発注情報!AC170="",発注情報!AC170=0),"",発注情報!AC170))</f>
        <v/>
      </c>
      <c r="T27" s="150" t="str">
        <f>IF(ISERROR(発注情報!AD170)=TRUE,"",IF(OR(発注情報!AD170="",発注情報!AD170=0),"",発注情報!AD170))</f>
        <v/>
      </c>
      <c r="U27" s="149" t="str">
        <f>IF(ISERROR(発注情報!AE170)=TRUE,"",IF(OR(発注情報!AE170="",発注情報!AE170=0),"",発注情報!AE170))</f>
        <v/>
      </c>
      <c r="V27" s="150" t="str">
        <f>IF(ISERROR(発注情報!AF170)=TRUE,"",IF(OR(発注情報!AF170="",発注情報!AF170=0),"",発注情報!AF170))</f>
        <v/>
      </c>
      <c r="W27" s="149" t="str">
        <f>IF(ISERROR(発注情報!AG170)=TRUE,"",IF(OR(発注情報!AG170="",発注情報!AG170=0),"",発注情報!AG170))</f>
        <v/>
      </c>
      <c r="X27" s="150" t="str">
        <f>IF(ISERROR(発注情報!AH170)=TRUE,"",IF(OR(発注情報!AH170="",発注情報!AH170=0),"",発注情報!AH170))</f>
        <v/>
      </c>
      <c r="Y27" s="149" t="str">
        <f>IF(ISERROR(発注情報!AI170)=TRUE,"",IF(OR(発注情報!AI170="",発注情報!AI170=0),"",発注情報!AI170))</f>
        <v/>
      </c>
      <c r="Z27" s="150" t="str">
        <f>IF(ISERROR(発注情報!AJ170)=TRUE,"",IF(OR(発注情報!AJ170="",発注情報!AJ170=0),"",発注情報!AJ170))</f>
        <v/>
      </c>
      <c r="AA27" s="149" t="str">
        <f>IF(ISERROR(発注情報!AK170)=TRUE,"",IF(OR(発注情報!AK170="",発注情報!AK170=0),"",発注情報!AK170))</f>
        <v/>
      </c>
      <c r="AB27" s="150" t="str">
        <f>IF(ISERROR(発注情報!AL170)=TRUE,"",IF(OR(発注情報!AL170="",発注情報!AL170=0),"",発注情報!AL170))</f>
        <v/>
      </c>
      <c r="AC27" s="149" t="str">
        <f>IF(ISERROR(発注情報!AM170)=TRUE,"",IF(OR(発注情報!AM170="",発注情報!AM170=0),"",発注情報!AM170))</f>
        <v/>
      </c>
      <c r="AD27" s="150" t="str">
        <f>IF(ISERROR(発注情報!AN170)=TRUE,"",IF(OR(発注情報!AN170="",発注情報!AN170=0),"",発注情報!AN170))</f>
        <v/>
      </c>
      <c r="AE27" s="149" t="str">
        <f>IF(ISERROR(発注情報!AO170)=TRUE,"",IF(OR(発注情報!AO170="",発注情報!AO170=0),"",発注情報!AO170))</f>
        <v/>
      </c>
      <c r="AF27" s="150" t="str">
        <f>IF(ISERROR(発注情報!AP170)=TRUE,"",IF(OR(発注情報!AP170="",発注情報!AP170=0),"",発注情報!AP170))</f>
        <v/>
      </c>
      <c r="AG27" s="149" t="str">
        <f>IF(ISERROR(発注情報!AQ170)=TRUE,"",IF(OR(発注情報!AQ170="",発注情報!AQ170=0),"",発注情報!AQ170))</f>
        <v/>
      </c>
      <c r="AH27" s="150" t="str">
        <f>IF(ISERROR(発注情報!AR170)=TRUE,"",IF(OR(発注情報!AR170="",発注情報!AR170=0),"",発注情報!AR170))</f>
        <v/>
      </c>
      <c r="AI27" s="258" t="str">
        <f>IF(ISERROR(発注情報!AS170)=TRUE,"",IF(OR(発注情報!AS170="",発注情報!AS170=0),"",発注情報!AS170))</f>
        <v/>
      </c>
      <c r="AJ27" s="259" t="str">
        <f>IF(ISERROR(発注情報!AT170)=TRUE,"",IF(OR(発注情報!AT170="",発注情報!AT170=0),"",発注情報!AT170))</f>
        <v/>
      </c>
      <c r="AK27" s="148" t="str">
        <f>IF(ISERROR(発注情報!AU170)=TRUE,"",IF(OR(発注情報!AU170="",発注情報!AU170=0),"",発注情報!AU170))</f>
        <v/>
      </c>
    </row>
    <row r="28" spans="1:37" ht="18.75" customHeight="1" x14ac:dyDescent="0.15">
      <c r="A28" s="151">
        <v>23</v>
      </c>
      <c r="B28" s="152" t="str">
        <f>IF(ISERROR(発注情報!L171)=TRUE,"",IF(OR(発注情報!L171="",発注情報!L171=0),"",発注情報!L171))</f>
        <v/>
      </c>
      <c r="C28" s="153" t="str">
        <f>IF(ISERROR(発注情報!M171)=TRUE,"",IF(OR(発注情報!M171="",発注情報!M171=0),"",発注情報!M171))</f>
        <v/>
      </c>
      <c r="D28" s="144" t="str">
        <f>IF(C28="","",C28*発注情報!$D$2)</f>
        <v/>
      </c>
      <c r="E28" s="234" t="str">
        <f>IF(ISERROR(発注情報!O171)=TRUE,"",IF(OR(発注情報!O171="",発注情報!O171=0),"",発注情報!O171))</f>
        <v/>
      </c>
      <c r="F28" s="234" t="str">
        <f>IF(ISERROR(発注情報!P171)=TRUE,"",IF(OR(発注情報!P171="",発注情報!P171=0),"",発注情報!P171))</f>
        <v/>
      </c>
      <c r="G28" s="234" t="str">
        <f>IF(ISERROR(発注情報!Q171)=TRUE,"",IF(OR(発注情報!Q171="",発注情報!Q171=0),"",発注情報!Q171))</f>
        <v/>
      </c>
      <c r="H28" s="258" t="str">
        <f>IF(ISERROR(発注情報!R171)=TRUE,"",IF(OR(発注情報!R171="",発注情報!R171=0),"",発注情報!R171))</f>
        <v/>
      </c>
      <c r="I28" s="259" t="str">
        <f>IF(ISERROR(発注情報!S171)=TRUE,"",IF(OR(発注情報!S171="",発注情報!S171=0),"",発注情報!S171))</f>
        <v/>
      </c>
      <c r="J28" s="148" t="str">
        <f>IF(ISERROR(発注情報!T171)=TRUE,"",IF(OR(発注情報!T171="",発注情報!T171=0),"",発注情報!T171))</f>
        <v/>
      </c>
      <c r="K28" s="154" t="str">
        <f>IF(ISERROR(発注情報!U171)=TRUE,"",IF(OR(発注情報!U171="",発注情報!U171=0),"",発注情報!U171))</f>
        <v/>
      </c>
      <c r="L28" s="155" t="str">
        <f>IF(ISERROR(発注情報!V171)=TRUE,"",IF(OR(発注情報!V171="",発注情報!V171=0),"",発注情報!V171))</f>
        <v/>
      </c>
      <c r="M28" s="154" t="str">
        <f>IF(ISERROR(発注情報!W171)=TRUE,"",IF(OR(発注情報!W171="",発注情報!W171=0),"",発注情報!W171))</f>
        <v/>
      </c>
      <c r="N28" s="155" t="str">
        <f>IF(ISERROR(発注情報!X171)=TRUE,"",IF(OR(発注情報!X171="",発注情報!X171=0),"",発注情報!X171))</f>
        <v/>
      </c>
      <c r="O28" s="154" t="str">
        <f>IF(ISERROR(発注情報!Y171)=TRUE,"",IF(OR(発注情報!Y171="",発注情報!Y171=0),"",発注情報!Y171))</f>
        <v/>
      </c>
      <c r="P28" s="155" t="str">
        <f>IF(ISERROR(発注情報!Z171)=TRUE,"",IF(OR(発注情報!Z171="",発注情報!Z171=0),"",発注情報!Z171))</f>
        <v/>
      </c>
      <c r="Q28" s="154" t="str">
        <f>IF(ISERROR(発注情報!AA171)=TRUE,"",IF(OR(発注情報!AA171="",発注情報!AA171=0),"",発注情報!AA171))</f>
        <v/>
      </c>
      <c r="R28" s="155" t="str">
        <f>IF(ISERROR(発注情報!AB171)=TRUE,"",IF(OR(発注情報!AB171="",発注情報!AB171=0),"",発注情報!AB171))</f>
        <v/>
      </c>
      <c r="S28" s="154" t="str">
        <f>IF(ISERROR(発注情報!AC171)=TRUE,"",IF(OR(発注情報!AC171="",発注情報!AC171=0),"",発注情報!AC171))</f>
        <v/>
      </c>
      <c r="T28" s="155" t="str">
        <f>IF(ISERROR(発注情報!AD171)=TRUE,"",IF(OR(発注情報!AD171="",発注情報!AD171=0),"",発注情報!AD171))</f>
        <v/>
      </c>
      <c r="U28" s="154" t="str">
        <f>IF(ISERROR(発注情報!AE171)=TRUE,"",IF(OR(発注情報!AE171="",発注情報!AE171=0),"",発注情報!AE171))</f>
        <v/>
      </c>
      <c r="V28" s="155" t="str">
        <f>IF(ISERROR(発注情報!AF171)=TRUE,"",IF(OR(発注情報!AF171="",発注情報!AF171=0),"",発注情報!AF171))</f>
        <v/>
      </c>
      <c r="W28" s="154" t="str">
        <f>IF(ISERROR(発注情報!AG171)=TRUE,"",IF(OR(発注情報!AG171="",発注情報!AG171=0),"",発注情報!AG171))</f>
        <v/>
      </c>
      <c r="X28" s="155" t="str">
        <f>IF(ISERROR(発注情報!AH171)=TRUE,"",IF(OR(発注情報!AH171="",発注情報!AH171=0),"",発注情報!AH171))</f>
        <v/>
      </c>
      <c r="Y28" s="154" t="str">
        <f>IF(ISERROR(発注情報!AI171)=TRUE,"",IF(OR(発注情報!AI171="",発注情報!AI171=0),"",発注情報!AI171))</f>
        <v/>
      </c>
      <c r="Z28" s="155" t="str">
        <f>IF(ISERROR(発注情報!AJ171)=TRUE,"",IF(OR(発注情報!AJ171="",発注情報!AJ171=0),"",発注情報!AJ171))</f>
        <v/>
      </c>
      <c r="AA28" s="154" t="str">
        <f>IF(ISERROR(発注情報!AK171)=TRUE,"",IF(OR(発注情報!AK171="",発注情報!AK171=0),"",発注情報!AK171))</f>
        <v/>
      </c>
      <c r="AB28" s="155" t="str">
        <f>IF(ISERROR(発注情報!AL171)=TRUE,"",IF(OR(発注情報!AL171="",発注情報!AL171=0),"",発注情報!AL171))</f>
        <v/>
      </c>
      <c r="AC28" s="154" t="str">
        <f>IF(ISERROR(発注情報!AM171)=TRUE,"",IF(OR(発注情報!AM171="",発注情報!AM171=0),"",発注情報!AM171))</f>
        <v/>
      </c>
      <c r="AD28" s="155" t="str">
        <f>IF(ISERROR(発注情報!AN171)=TRUE,"",IF(OR(発注情報!AN171="",発注情報!AN171=0),"",発注情報!AN171))</f>
        <v/>
      </c>
      <c r="AE28" s="154" t="str">
        <f>IF(ISERROR(発注情報!AO171)=TRUE,"",IF(OR(発注情報!AO171="",発注情報!AO171=0),"",発注情報!AO171))</f>
        <v/>
      </c>
      <c r="AF28" s="155" t="str">
        <f>IF(ISERROR(発注情報!AP171)=TRUE,"",IF(OR(発注情報!AP171="",発注情報!AP171=0),"",発注情報!AP171))</f>
        <v/>
      </c>
      <c r="AG28" s="154" t="str">
        <f>IF(ISERROR(発注情報!AQ171)=TRUE,"",IF(OR(発注情報!AQ171="",発注情報!AQ171=0),"",発注情報!AQ171))</f>
        <v/>
      </c>
      <c r="AH28" s="155" t="str">
        <f>IF(ISERROR(発注情報!AR171)=TRUE,"",IF(OR(発注情報!AR171="",発注情報!AR171=0),"",発注情報!AR171))</f>
        <v/>
      </c>
      <c r="AI28" s="258" t="str">
        <f>IF(ISERROR(発注情報!AS171)=TRUE,"",IF(OR(発注情報!AS171="",発注情報!AS171=0),"",発注情報!AS171))</f>
        <v/>
      </c>
      <c r="AJ28" s="259" t="str">
        <f>IF(ISERROR(発注情報!AT171)=TRUE,"",IF(OR(発注情報!AT171="",発注情報!AT171=0),"",発注情報!AT171))</f>
        <v/>
      </c>
      <c r="AK28" s="148" t="str">
        <f>IF(ISERROR(発注情報!AU171)=TRUE,"",IF(OR(発注情報!AU171="",発注情報!AU171=0),"",発注情報!AU171))</f>
        <v/>
      </c>
    </row>
    <row r="29" spans="1:37" ht="18.75" customHeight="1" x14ac:dyDescent="0.15">
      <c r="A29" s="151">
        <v>24</v>
      </c>
      <c r="B29" s="152" t="str">
        <f>IF(ISERROR(発注情報!L172)=TRUE,"",IF(OR(発注情報!L172="",発注情報!L172=0),"",発注情報!L172))</f>
        <v/>
      </c>
      <c r="C29" s="153" t="str">
        <f>IF(ISERROR(発注情報!M172)=TRUE,"",IF(OR(発注情報!M172="",発注情報!M172=0),"",発注情報!M172))</f>
        <v/>
      </c>
      <c r="D29" s="144" t="str">
        <f>IF(C29="","",C29*発注情報!$D$2)</f>
        <v/>
      </c>
      <c r="E29" s="234" t="str">
        <f>IF(ISERROR(発注情報!O172)=TRUE,"",IF(OR(発注情報!O172="",発注情報!O172=0),"",発注情報!O172))</f>
        <v/>
      </c>
      <c r="F29" s="234" t="str">
        <f>IF(ISERROR(発注情報!P172)=TRUE,"",IF(OR(発注情報!P172="",発注情報!P172=0),"",発注情報!P172))</f>
        <v/>
      </c>
      <c r="G29" s="234" t="str">
        <f>IF(ISERROR(発注情報!Q172)=TRUE,"",IF(OR(発注情報!Q172="",発注情報!Q172=0),"",発注情報!Q172))</f>
        <v/>
      </c>
      <c r="H29" s="258" t="str">
        <f>IF(ISERROR(発注情報!R172)=TRUE,"",IF(OR(発注情報!R172="",発注情報!R172=0),"",発注情報!R172))</f>
        <v/>
      </c>
      <c r="I29" s="259" t="str">
        <f>IF(ISERROR(発注情報!S172)=TRUE,"",IF(OR(発注情報!S172="",発注情報!S172=0),"",発注情報!S172))</f>
        <v/>
      </c>
      <c r="J29" s="148" t="str">
        <f>IF(ISERROR(発注情報!T172)=TRUE,"",IF(OR(発注情報!T172="",発注情報!T172=0),"",発注情報!T172))</f>
        <v/>
      </c>
      <c r="K29" s="154" t="str">
        <f>IF(ISERROR(発注情報!U172)=TRUE,"",IF(OR(発注情報!U172="",発注情報!U172=0),"",発注情報!U172))</f>
        <v/>
      </c>
      <c r="L29" s="155" t="str">
        <f>IF(ISERROR(発注情報!V172)=TRUE,"",IF(OR(発注情報!V172="",発注情報!V172=0),"",発注情報!V172))</f>
        <v/>
      </c>
      <c r="M29" s="154" t="str">
        <f>IF(ISERROR(発注情報!W172)=TRUE,"",IF(OR(発注情報!W172="",発注情報!W172=0),"",発注情報!W172))</f>
        <v/>
      </c>
      <c r="N29" s="155" t="str">
        <f>IF(ISERROR(発注情報!X172)=TRUE,"",IF(OR(発注情報!X172="",発注情報!X172=0),"",発注情報!X172))</f>
        <v/>
      </c>
      <c r="O29" s="154" t="str">
        <f>IF(ISERROR(発注情報!Y172)=TRUE,"",IF(OR(発注情報!Y172="",発注情報!Y172=0),"",発注情報!Y172))</f>
        <v/>
      </c>
      <c r="P29" s="155" t="str">
        <f>IF(ISERROR(発注情報!Z172)=TRUE,"",IF(OR(発注情報!Z172="",発注情報!Z172=0),"",発注情報!Z172))</f>
        <v/>
      </c>
      <c r="Q29" s="154" t="str">
        <f>IF(ISERROR(発注情報!AA172)=TRUE,"",IF(OR(発注情報!AA172="",発注情報!AA172=0),"",発注情報!AA172))</f>
        <v/>
      </c>
      <c r="R29" s="155" t="str">
        <f>IF(ISERROR(発注情報!AB172)=TRUE,"",IF(OR(発注情報!AB172="",発注情報!AB172=0),"",発注情報!AB172))</f>
        <v/>
      </c>
      <c r="S29" s="154" t="str">
        <f>IF(ISERROR(発注情報!AC172)=TRUE,"",IF(OR(発注情報!AC172="",発注情報!AC172=0),"",発注情報!AC172))</f>
        <v/>
      </c>
      <c r="T29" s="155" t="str">
        <f>IF(ISERROR(発注情報!AD172)=TRUE,"",IF(OR(発注情報!AD172="",発注情報!AD172=0),"",発注情報!AD172))</f>
        <v/>
      </c>
      <c r="U29" s="154" t="str">
        <f>IF(ISERROR(発注情報!AE172)=TRUE,"",IF(OR(発注情報!AE172="",発注情報!AE172=0),"",発注情報!AE172))</f>
        <v/>
      </c>
      <c r="V29" s="155" t="str">
        <f>IF(ISERROR(発注情報!AF172)=TRUE,"",IF(OR(発注情報!AF172="",発注情報!AF172=0),"",発注情報!AF172))</f>
        <v/>
      </c>
      <c r="W29" s="154" t="str">
        <f>IF(ISERROR(発注情報!AG172)=TRUE,"",IF(OR(発注情報!AG172="",発注情報!AG172=0),"",発注情報!AG172))</f>
        <v/>
      </c>
      <c r="X29" s="155" t="str">
        <f>IF(ISERROR(発注情報!AH172)=TRUE,"",IF(OR(発注情報!AH172="",発注情報!AH172=0),"",発注情報!AH172))</f>
        <v/>
      </c>
      <c r="Y29" s="154" t="str">
        <f>IF(ISERROR(発注情報!AI172)=TRUE,"",IF(OR(発注情報!AI172="",発注情報!AI172=0),"",発注情報!AI172))</f>
        <v/>
      </c>
      <c r="Z29" s="155" t="str">
        <f>IF(ISERROR(発注情報!AJ172)=TRUE,"",IF(OR(発注情報!AJ172="",発注情報!AJ172=0),"",発注情報!AJ172))</f>
        <v/>
      </c>
      <c r="AA29" s="154" t="str">
        <f>IF(ISERROR(発注情報!AK172)=TRUE,"",IF(OR(発注情報!AK172="",発注情報!AK172=0),"",発注情報!AK172))</f>
        <v/>
      </c>
      <c r="AB29" s="155" t="str">
        <f>IF(ISERROR(発注情報!AL172)=TRUE,"",IF(OR(発注情報!AL172="",発注情報!AL172=0),"",発注情報!AL172))</f>
        <v/>
      </c>
      <c r="AC29" s="154" t="str">
        <f>IF(ISERROR(発注情報!AM172)=TRUE,"",IF(OR(発注情報!AM172="",発注情報!AM172=0),"",発注情報!AM172))</f>
        <v/>
      </c>
      <c r="AD29" s="155" t="str">
        <f>IF(ISERROR(発注情報!AN172)=TRUE,"",IF(OR(発注情報!AN172="",発注情報!AN172=0),"",発注情報!AN172))</f>
        <v/>
      </c>
      <c r="AE29" s="154" t="str">
        <f>IF(ISERROR(発注情報!AO172)=TRUE,"",IF(OR(発注情報!AO172="",発注情報!AO172=0),"",発注情報!AO172))</f>
        <v/>
      </c>
      <c r="AF29" s="155" t="str">
        <f>IF(ISERROR(発注情報!AP172)=TRUE,"",IF(OR(発注情報!AP172="",発注情報!AP172=0),"",発注情報!AP172))</f>
        <v/>
      </c>
      <c r="AG29" s="154" t="str">
        <f>IF(ISERROR(発注情報!AQ172)=TRUE,"",IF(OR(発注情報!AQ172="",発注情報!AQ172=0),"",発注情報!AQ172))</f>
        <v/>
      </c>
      <c r="AH29" s="155" t="str">
        <f>IF(ISERROR(発注情報!AR172)=TRUE,"",IF(OR(発注情報!AR172="",発注情報!AR172=0),"",発注情報!AR172))</f>
        <v/>
      </c>
      <c r="AI29" s="258" t="str">
        <f>IF(ISERROR(発注情報!AS172)=TRUE,"",IF(OR(発注情報!AS172="",発注情報!AS172=0),"",発注情報!AS172))</f>
        <v/>
      </c>
      <c r="AJ29" s="259" t="str">
        <f>IF(ISERROR(発注情報!AT172)=TRUE,"",IF(OR(発注情報!AT172="",発注情報!AT172=0),"",発注情報!AT172))</f>
        <v/>
      </c>
      <c r="AK29" s="148" t="str">
        <f>IF(ISERROR(発注情報!AU172)=TRUE,"",IF(OR(発注情報!AU172="",発注情報!AU172=0),"",発注情報!AU172))</f>
        <v/>
      </c>
    </row>
    <row r="30" spans="1:37" ht="18.75" customHeight="1" x14ac:dyDescent="0.15">
      <c r="A30" s="151"/>
      <c r="B30" s="264" t="s">
        <v>521</v>
      </c>
      <c r="C30" s="153"/>
      <c r="D30" s="235"/>
      <c r="E30" s="234" t="str">
        <f>IF(ISERROR(発注情報!O181)=TRUE,"",IF(OR(発注情報!O181="",発注情報!O181=0),"",発注情報!O181))</f>
        <v/>
      </c>
      <c r="F30" s="234" t="str">
        <f>IF(ISERROR(発注情報!P181)=TRUE,"",IF(OR(発注情報!P181="",発注情報!P181=0),"",発注情報!P181))</f>
        <v/>
      </c>
      <c r="G30" s="234" t="str">
        <f>IF(ISERROR(発注情報!Q181)=TRUE,"",IF(OR(発注情報!Q181="",発注情報!Q181=0),"",発注情報!Q181))</f>
        <v/>
      </c>
      <c r="H30" s="803" t="str">
        <f>IF(AND(OR(ベース!R46="D",ベース!R46="B"),仕様書作成!AK77&lt;&gt;"",仕様書作成!L65&lt;&gt;""),仕様書作成!AL77,"")</f>
        <v/>
      </c>
      <c r="I30" s="803"/>
      <c r="J30" s="804"/>
      <c r="K30" s="156" t="str">
        <f>IF(仕様書作成!K63="","",仕様書作成!K63)</f>
        <v/>
      </c>
      <c r="L30" s="263" t="str">
        <f>IF(仕様書作成!L63="","",仕様書作成!L63)</f>
        <v/>
      </c>
      <c r="M30" s="156" t="str">
        <f>IF(仕様書作成!M63="","",仕様書作成!M63)</f>
        <v/>
      </c>
      <c r="N30" s="263" t="str">
        <f>IF(仕様書作成!N63="","",仕様書作成!N63)</f>
        <v/>
      </c>
      <c r="O30" s="156" t="str">
        <f>IF(仕様書作成!O63="","",仕様書作成!O63)</f>
        <v/>
      </c>
      <c r="P30" s="263" t="str">
        <f>IF(仕様書作成!P63="","",仕様書作成!P63)</f>
        <v/>
      </c>
      <c r="Q30" s="156" t="str">
        <f>IF(仕様書作成!Q63="","",仕様書作成!Q63)</f>
        <v/>
      </c>
      <c r="R30" s="263" t="str">
        <f>IF(仕様書作成!R63="","",仕様書作成!R63)</f>
        <v/>
      </c>
      <c r="S30" s="156" t="str">
        <f>IF(仕様書作成!S63="","",仕様書作成!S63)</f>
        <v/>
      </c>
      <c r="T30" s="263" t="str">
        <f>IF(仕様書作成!T63="","",仕様書作成!T63)</f>
        <v/>
      </c>
      <c r="U30" s="156" t="str">
        <f>IF(仕様書作成!U63="","",仕様書作成!U63)</f>
        <v/>
      </c>
      <c r="V30" s="263" t="str">
        <f>IF(仕様書作成!V63="","",仕様書作成!V63)</f>
        <v/>
      </c>
      <c r="W30" s="156" t="str">
        <f>IF(仕様書作成!W63="","",仕様書作成!W63)</f>
        <v/>
      </c>
      <c r="X30" s="263" t="str">
        <f>IF(仕様書作成!X63="","",仕様書作成!X63)</f>
        <v/>
      </c>
      <c r="Y30" s="156" t="str">
        <f>IF(仕様書作成!Y63="","",仕様書作成!Y63)</f>
        <v/>
      </c>
      <c r="Z30" s="263" t="str">
        <f>IF(仕様書作成!Z63="","",仕様書作成!Z63)</f>
        <v/>
      </c>
      <c r="AA30" s="156" t="str">
        <f>IF(仕様書作成!AA63="","",仕様書作成!AA63)</f>
        <v/>
      </c>
      <c r="AB30" s="263" t="str">
        <f>IF(仕様書作成!AB63="","",仕様書作成!AB63)</f>
        <v/>
      </c>
      <c r="AC30" s="156" t="str">
        <f>IF(仕様書作成!AC63="","",仕様書作成!AC63)</f>
        <v/>
      </c>
      <c r="AD30" s="263" t="str">
        <f>IF(仕様書作成!AD63="","",仕様書作成!AD63)</f>
        <v/>
      </c>
      <c r="AE30" s="156" t="str">
        <f>IF(仕様書作成!AE63="","",仕様書作成!AE63)</f>
        <v/>
      </c>
      <c r="AF30" s="263" t="str">
        <f>IF(仕様書作成!AF63="","",仕様書作成!AF63)</f>
        <v/>
      </c>
      <c r="AG30" s="156" t="str">
        <f>IF(仕様書作成!AG63="","",仕様書作成!AG63)</f>
        <v/>
      </c>
      <c r="AH30" s="263" t="str">
        <f>IF(仕様書作成!AH63="","",仕様書作成!AH63)</f>
        <v/>
      </c>
      <c r="AI30" s="810" t="str">
        <f>IF(AND(OR(ベース!R46="U",ベース!R46="B"),仕様書作成!AK77&lt;&gt;"",仕様書作成!L65&lt;&gt;""),仕様書作成!AL77,"")</f>
        <v/>
      </c>
      <c r="AJ30" s="803"/>
      <c r="AK30" s="804"/>
    </row>
    <row r="31" spans="1:37" ht="18.75" customHeight="1" x14ac:dyDescent="0.15">
      <c r="A31" s="151"/>
      <c r="B31" s="264" t="s">
        <v>522</v>
      </c>
      <c r="C31" s="153"/>
      <c r="D31" s="235"/>
      <c r="E31" s="234" t="str">
        <f>IF(ISERROR(発注情報!O182)=TRUE,"",IF(OR(発注情報!O182="",発注情報!O182=0),"",発注情報!O182))</f>
        <v/>
      </c>
      <c r="F31" s="234" t="str">
        <f>IF(ISERROR(発注情報!P182)=TRUE,"",IF(OR(発注情報!P182="",発注情報!P182=0),"",発注情報!P182))</f>
        <v/>
      </c>
      <c r="G31" s="234" t="str">
        <f>IF(ISERROR(発注情報!Q182)=TRUE,"",IF(OR(発注情報!Q182="",発注情報!Q182=0),"",発注情報!Q182))</f>
        <v/>
      </c>
      <c r="H31" s="803"/>
      <c r="I31" s="803"/>
      <c r="J31" s="804"/>
      <c r="K31" s="156" t="str">
        <f>IF(仕様書作成!K31="","",仕様書作成!K31)</f>
        <v/>
      </c>
      <c r="L31" s="263" t="str">
        <f>IF(仕様書作成!L31="","",仕様書作成!L31)</f>
        <v/>
      </c>
      <c r="M31" s="156" t="str">
        <f>IF(仕様書作成!M31="","",仕様書作成!M31)</f>
        <v/>
      </c>
      <c r="N31" s="263" t="str">
        <f>IF(仕様書作成!N31="","",仕様書作成!N31)</f>
        <v/>
      </c>
      <c r="O31" s="156" t="str">
        <f>IF(仕様書作成!O31="","",仕様書作成!O31)</f>
        <v/>
      </c>
      <c r="P31" s="263" t="str">
        <f>IF(仕様書作成!P31="","",仕様書作成!P31)</f>
        <v/>
      </c>
      <c r="Q31" s="156" t="str">
        <f>IF(仕様書作成!Q31="","",仕様書作成!Q31)</f>
        <v/>
      </c>
      <c r="R31" s="263" t="str">
        <f>IF(仕様書作成!R31="","",仕様書作成!R31)</f>
        <v/>
      </c>
      <c r="S31" s="156" t="str">
        <f>IF(仕様書作成!S31="","",仕様書作成!S31)</f>
        <v/>
      </c>
      <c r="T31" s="263" t="str">
        <f>IF(仕様書作成!T31="","",仕様書作成!T31)</f>
        <v/>
      </c>
      <c r="U31" s="156" t="str">
        <f>IF(仕様書作成!U31="","",仕様書作成!U31)</f>
        <v/>
      </c>
      <c r="V31" s="263" t="str">
        <f>IF(仕様書作成!V31="","",仕様書作成!V31)</f>
        <v/>
      </c>
      <c r="W31" s="156" t="str">
        <f>IF(仕様書作成!W31="","",仕様書作成!W31)</f>
        <v/>
      </c>
      <c r="X31" s="263" t="str">
        <f>IF(仕様書作成!X31="","",仕様書作成!X31)</f>
        <v/>
      </c>
      <c r="Y31" s="156" t="str">
        <f>IF(仕様書作成!Y31="","",仕様書作成!Y31)</f>
        <v/>
      </c>
      <c r="Z31" s="263" t="str">
        <f>IF(仕様書作成!Z31="","",仕様書作成!Z31)</f>
        <v/>
      </c>
      <c r="AA31" s="156" t="str">
        <f>IF(仕様書作成!AA31="","",仕様書作成!AA31)</f>
        <v/>
      </c>
      <c r="AB31" s="263" t="str">
        <f>IF(仕様書作成!AB31="","",仕様書作成!AB31)</f>
        <v/>
      </c>
      <c r="AC31" s="156" t="str">
        <f>IF(仕様書作成!AC31="","",仕様書作成!AC31)</f>
        <v/>
      </c>
      <c r="AD31" s="263" t="str">
        <f>IF(仕様書作成!AD31="","",仕様書作成!AD31)</f>
        <v/>
      </c>
      <c r="AE31" s="156" t="str">
        <f>IF(仕様書作成!AE31="","",仕様書作成!AE31)</f>
        <v/>
      </c>
      <c r="AF31" s="263" t="str">
        <f>IF(仕様書作成!AF31="","",仕様書作成!AF31)</f>
        <v/>
      </c>
      <c r="AG31" s="156" t="str">
        <f>IF(仕様書作成!AG31="","",仕様書作成!AG31)</f>
        <v/>
      </c>
      <c r="AH31" s="263" t="str">
        <f>IF(仕様書作成!AH31="","",仕様書作成!AH31)</f>
        <v/>
      </c>
      <c r="AI31" s="810"/>
      <c r="AJ31" s="803"/>
      <c r="AK31" s="804"/>
    </row>
    <row r="32" spans="1:37" ht="14.25" customHeight="1" x14ac:dyDescent="0.15">
      <c r="A32" s="151"/>
      <c r="B32" s="157" t="s">
        <v>298</v>
      </c>
      <c r="C32" s="153"/>
      <c r="D32" s="235"/>
      <c r="E32" s="234" t="str">
        <f>IF(ISERROR(発注情報!O183)=TRUE,"",IF(OR(発注情報!O183="",発注情報!O183=0),"",発注情報!O183))</f>
        <v/>
      </c>
      <c r="F32" s="234" t="str">
        <f>IF(ISERROR(発注情報!P183)=TRUE,"",IF(OR(発注情報!P183="",発注情報!P183=0),"",発注情報!P183))</f>
        <v/>
      </c>
      <c r="G32" s="234" t="str">
        <f>IF(ISERROR(発注情報!Q183)=TRUE,"",IF(OR(発注情報!Q183="",発注情報!Q183=0),"",発注情報!Q183))</f>
        <v/>
      </c>
      <c r="H32" s="552" t="s">
        <v>418</v>
      </c>
      <c r="I32" s="552"/>
      <c r="J32" s="553"/>
      <c r="K32" s="158">
        <v>1</v>
      </c>
      <c r="L32" s="159">
        <v>2</v>
      </c>
      <c r="M32" s="158">
        <v>3</v>
      </c>
      <c r="N32" s="159">
        <v>4</v>
      </c>
      <c r="O32" s="158">
        <v>5</v>
      </c>
      <c r="P32" s="159">
        <v>6</v>
      </c>
      <c r="Q32" s="158">
        <v>7</v>
      </c>
      <c r="R32" s="159">
        <v>8</v>
      </c>
      <c r="S32" s="158">
        <v>9</v>
      </c>
      <c r="T32" s="159">
        <v>10</v>
      </c>
      <c r="U32" s="158">
        <v>11</v>
      </c>
      <c r="V32" s="159">
        <v>12</v>
      </c>
      <c r="W32" s="158">
        <v>13</v>
      </c>
      <c r="X32" s="159">
        <v>14</v>
      </c>
      <c r="Y32" s="158">
        <v>15</v>
      </c>
      <c r="Z32" s="159">
        <v>16</v>
      </c>
      <c r="AA32" s="158">
        <v>17</v>
      </c>
      <c r="AB32" s="159">
        <v>18</v>
      </c>
      <c r="AC32" s="158">
        <v>19</v>
      </c>
      <c r="AD32" s="159">
        <v>20</v>
      </c>
      <c r="AE32" s="158">
        <v>21</v>
      </c>
      <c r="AF32" s="159">
        <v>22</v>
      </c>
      <c r="AG32" s="158">
        <v>23</v>
      </c>
      <c r="AH32" s="159">
        <v>24</v>
      </c>
      <c r="AI32" s="551" t="s">
        <v>419</v>
      </c>
      <c r="AJ32" s="552"/>
      <c r="AK32" s="553"/>
    </row>
    <row r="33" spans="1:58" ht="18.75" customHeight="1" x14ac:dyDescent="0.15">
      <c r="B33" s="194" t="str">
        <f>IF(B36&lt;&gt;"",$AE$33,"")</f>
        <v/>
      </c>
      <c r="H33" s="232"/>
      <c r="I33" s="232"/>
      <c r="J33" s="232"/>
      <c r="K33" s="236" t="str">
        <f>IF(OR(COUNTIF(K7:AH29,"A'")&gt;0,COUNTIF(K7:AH29,"B'")&gt;0,COUNTIF(K7:AH29,"A'B'")&gt;0,COUNTIF(K36:AH47,"A'")&gt;0,COUNTIF(K36:AH47,"B'")&gt;0,COUNTIF(K36:AH47,"A'B'")&gt;0),"A'＝上配管形バルブAポート、B'＝上配管形バルブBポート","")</f>
        <v/>
      </c>
      <c r="L33" s="232"/>
      <c r="M33" s="232"/>
      <c r="N33" s="232"/>
      <c r="O33" s="232"/>
      <c r="P33" s="232"/>
      <c r="Q33" s="232"/>
      <c r="R33" s="232"/>
      <c r="S33" s="232"/>
      <c r="T33" s="232"/>
      <c r="U33" s="232"/>
      <c r="V33" s="232"/>
      <c r="W33" s="232"/>
      <c r="X33" s="232"/>
      <c r="Y33" s="232"/>
      <c r="Z33" s="232"/>
      <c r="AA33" s="232"/>
      <c r="AB33" s="232"/>
      <c r="AC33" s="232"/>
      <c r="AD33" s="97" t="s">
        <v>379</v>
      </c>
      <c r="AE33" s="97" t="s">
        <v>378</v>
      </c>
      <c r="AF33" s="181" t="s">
        <v>645</v>
      </c>
      <c r="AG33" s="182" t="s">
        <v>646</v>
      </c>
      <c r="AH33" s="232"/>
      <c r="AI33" s="806" t="str">
        <f>IF(B33="","",$AF$33)</f>
        <v/>
      </c>
      <c r="AJ33" s="806"/>
    </row>
    <row r="34" spans="1:58" ht="24.75" customHeight="1" x14ac:dyDescent="0.15">
      <c r="B34" s="194" t="str">
        <f>IF(B36&lt;&gt;"",$AD$33,"")</f>
        <v/>
      </c>
      <c r="H34" s="232"/>
      <c r="I34" s="232"/>
      <c r="J34" s="232"/>
      <c r="K34" s="236"/>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row>
    <row r="35" spans="1:58" s="11" customFormat="1" ht="15.75" customHeight="1" x14ac:dyDescent="0.15">
      <c r="A35" s="137"/>
      <c r="B35" s="137"/>
      <c r="C35" s="135" t="str">
        <f t="shared" ref="C35:H35" si="0">IF($B$33&lt;&gt;"",C5,"")</f>
        <v/>
      </c>
      <c r="D35" s="135" t="str">
        <f t="shared" si="0"/>
        <v/>
      </c>
      <c r="E35" s="137" t="str">
        <f t="shared" si="0"/>
        <v/>
      </c>
      <c r="F35" s="137" t="str">
        <f t="shared" si="0"/>
        <v/>
      </c>
      <c r="G35" s="137" t="str">
        <f t="shared" si="0"/>
        <v/>
      </c>
      <c r="H35" s="810" t="str">
        <f t="shared" si="0"/>
        <v/>
      </c>
      <c r="I35" s="803"/>
      <c r="J35" s="804"/>
      <c r="K35" s="136" t="str">
        <f t="shared" ref="K35:AI35" si="1">IF($B$33&lt;&gt;"",K5,"")</f>
        <v/>
      </c>
      <c r="L35" s="136" t="str">
        <f t="shared" si="1"/>
        <v/>
      </c>
      <c r="M35" s="136" t="str">
        <f t="shared" si="1"/>
        <v/>
      </c>
      <c r="N35" s="136" t="str">
        <f t="shared" si="1"/>
        <v/>
      </c>
      <c r="O35" s="136" t="str">
        <f t="shared" si="1"/>
        <v/>
      </c>
      <c r="P35" s="136" t="str">
        <f t="shared" si="1"/>
        <v/>
      </c>
      <c r="Q35" s="136" t="str">
        <f t="shared" si="1"/>
        <v/>
      </c>
      <c r="R35" s="136" t="str">
        <f t="shared" si="1"/>
        <v/>
      </c>
      <c r="S35" s="136" t="str">
        <f t="shared" si="1"/>
        <v/>
      </c>
      <c r="T35" s="136" t="str">
        <f t="shared" si="1"/>
        <v/>
      </c>
      <c r="U35" s="136" t="str">
        <f t="shared" si="1"/>
        <v/>
      </c>
      <c r="V35" s="136" t="str">
        <f t="shared" si="1"/>
        <v/>
      </c>
      <c r="W35" s="136" t="str">
        <f t="shared" si="1"/>
        <v/>
      </c>
      <c r="X35" s="136" t="str">
        <f t="shared" si="1"/>
        <v/>
      </c>
      <c r="Y35" s="136" t="str">
        <f t="shared" si="1"/>
        <v/>
      </c>
      <c r="Z35" s="136" t="str">
        <f t="shared" si="1"/>
        <v/>
      </c>
      <c r="AA35" s="136" t="str">
        <f t="shared" si="1"/>
        <v/>
      </c>
      <c r="AB35" s="136" t="str">
        <f t="shared" si="1"/>
        <v/>
      </c>
      <c r="AC35" s="136" t="str">
        <f t="shared" si="1"/>
        <v/>
      </c>
      <c r="AD35" s="136" t="str">
        <f t="shared" si="1"/>
        <v/>
      </c>
      <c r="AE35" s="136" t="str">
        <f t="shared" si="1"/>
        <v/>
      </c>
      <c r="AF35" s="136" t="str">
        <f t="shared" si="1"/>
        <v/>
      </c>
      <c r="AG35" s="136" t="str">
        <f t="shared" si="1"/>
        <v/>
      </c>
      <c r="AH35" s="136" t="str">
        <f t="shared" si="1"/>
        <v/>
      </c>
      <c r="AI35" s="807" t="str">
        <f t="shared" si="1"/>
        <v/>
      </c>
      <c r="AJ35" s="808"/>
      <c r="AK35" s="809"/>
      <c r="AL35" s="40"/>
      <c r="AM35" s="40"/>
      <c r="AN35" s="40"/>
      <c r="AO35" s="40"/>
      <c r="AP35" s="40"/>
      <c r="AQ35" s="40"/>
      <c r="AR35" s="40"/>
      <c r="AS35" s="40"/>
      <c r="AT35" s="40"/>
      <c r="AU35" s="40"/>
      <c r="AV35" s="40"/>
      <c r="AW35" s="40"/>
      <c r="AX35" s="40"/>
      <c r="AY35" s="40"/>
      <c r="AZ35" s="40"/>
      <c r="BA35" s="40"/>
      <c r="BB35" s="40"/>
      <c r="BC35" s="40"/>
      <c r="BD35" s="40"/>
      <c r="BE35" s="40"/>
      <c r="BF35" s="40"/>
    </row>
    <row r="36" spans="1:58" ht="18.75" customHeight="1" x14ac:dyDescent="0.15">
      <c r="A36" s="137" t="str">
        <f>IF(発注情報!$B29&lt;&gt;"",発注情報!A29,"")</f>
        <v/>
      </c>
      <c r="B36" s="143" t="str">
        <f>IF(ISERROR(発注情報!L173)=TRUE,"",IF(OR(発注情報!L173="",発注情報!L173=0),"",発注情報!L173))</f>
        <v/>
      </c>
      <c r="C36" s="139" t="str">
        <f>IF(ISERROR(発注情報!M173)=TRUE,"",IF(OR(発注情報!M173="",発注情報!M173=0),"",発注情報!M173))</f>
        <v/>
      </c>
      <c r="D36" s="139" t="str">
        <f>IF(C36="","",C36*発注情報!$D$2)</f>
        <v/>
      </c>
      <c r="E36" s="237" t="str">
        <f>IF(ISERROR(発注情報!O173)=TRUE,"",IF(OR(発注情報!O173="",発注情報!O173=0),"",発注情報!O173))</f>
        <v/>
      </c>
      <c r="F36" s="237" t="str">
        <f>IF(ISERROR(発注情報!P173)=TRUE,"",IF(OR(発注情報!P173="",発注情報!P173=0),"",発注情報!P173))</f>
        <v/>
      </c>
      <c r="G36" s="237" t="str">
        <f>IF(ISERROR(発注情報!Q173)=TRUE,"",IF(OR(発注情報!Q173="",発注情報!Q173=0),"",発注情報!Q173))</f>
        <v/>
      </c>
      <c r="H36" s="258" t="str">
        <f>IF(ISERROR(発注情報!R173)=TRUE,"",IF(OR(発注情報!R173="",発注情報!R173=0),"",発注情報!R173))</f>
        <v/>
      </c>
      <c r="I36" s="259" t="str">
        <f>IF(ISERROR(発注情報!S173)=TRUE,"",IF(OR(発注情報!S173="",発注情報!S173=0),"",発注情報!S173))</f>
        <v/>
      </c>
      <c r="J36" s="148" t="str">
        <f>IF(ISERROR(発注情報!T173)=TRUE,"",IF(OR(発注情報!T173="",発注情報!T173=0),"",発注情報!T173))</f>
        <v/>
      </c>
      <c r="K36" s="149" t="str">
        <f>IF(ISERROR(発注情報!U173)=TRUE,"",IF(OR(発注情報!U173="",発注情報!U173=0),"",発注情報!U173))</f>
        <v/>
      </c>
      <c r="L36" s="149" t="str">
        <f>IF(ISERROR(発注情報!V173)=TRUE,"",IF(OR(発注情報!V173="",発注情報!V173=0),"",発注情報!V173))</f>
        <v/>
      </c>
      <c r="M36" s="149" t="str">
        <f>IF(ISERROR(発注情報!W173)=TRUE,"",IF(OR(発注情報!W173="",発注情報!W173=0),"",発注情報!W173))</f>
        <v/>
      </c>
      <c r="N36" s="149" t="str">
        <f>IF(ISERROR(発注情報!X173)=TRUE,"",IF(OR(発注情報!X173="",発注情報!X173=0),"",発注情報!X173))</f>
        <v/>
      </c>
      <c r="O36" s="149" t="str">
        <f>IF(ISERROR(発注情報!Y173)=TRUE,"",IF(OR(発注情報!Y173="",発注情報!Y173=0),"",発注情報!Y173))</f>
        <v/>
      </c>
      <c r="P36" s="149" t="str">
        <f>IF(ISERROR(発注情報!Z173)=TRUE,"",IF(OR(発注情報!Z173="",発注情報!Z173=0),"",発注情報!Z173))</f>
        <v/>
      </c>
      <c r="Q36" s="149" t="str">
        <f>IF(ISERROR(発注情報!AA173)=TRUE,"",IF(OR(発注情報!AA173="",発注情報!AA173=0),"",発注情報!AA173))</f>
        <v/>
      </c>
      <c r="R36" s="149" t="str">
        <f>IF(ISERROR(発注情報!AB173)=TRUE,"",IF(OR(発注情報!AB173="",発注情報!AB173=0),"",発注情報!AB173))</f>
        <v/>
      </c>
      <c r="S36" s="149" t="str">
        <f>IF(ISERROR(発注情報!AC173)=TRUE,"",IF(OR(発注情報!AC173="",発注情報!AC173=0),"",発注情報!AC173))</f>
        <v/>
      </c>
      <c r="T36" s="149" t="str">
        <f>IF(ISERROR(発注情報!AD173)=TRUE,"",IF(OR(発注情報!AD173="",発注情報!AD173=0),"",発注情報!AD173))</f>
        <v/>
      </c>
      <c r="U36" s="149" t="str">
        <f>IF(ISERROR(発注情報!AE173)=TRUE,"",IF(OR(発注情報!AE173="",発注情報!AE173=0),"",発注情報!AE173))</f>
        <v/>
      </c>
      <c r="V36" s="149" t="str">
        <f>IF(ISERROR(発注情報!AF173)=TRUE,"",IF(OR(発注情報!AF173="",発注情報!AF173=0),"",発注情報!AF173))</f>
        <v/>
      </c>
      <c r="W36" s="149" t="str">
        <f>IF(ISERROR(発注情報!AG173)=TRUE,"",IF(OR(発注情報!AG173="",発注情報!AG173=0),"",発注情報!AG173))</f>
        <v/>
      </c>
      <c r="X36" s="149" t="str">
        <f>IF(ISERROR(発注情報!AH173)=TRUE,"",IF(OR(発注情報!AH173="",発注情報!AH173=0),"",発注情報!AH173))</f>
        <v/>
      </c>
      <c r="Y36" s="149" t="str">
        <f>IF(ISERROR(発注情報!AI173)=TRUE,"",IF(OR(発注情報!AI173="",発注情報!AI173=0),"",発注情報!AI173))</f>
        <v/>
      </c>
      <c r="Z36" s="149" t="str">
        <f>IF(ISERROR(発注情報!AJ173)=TRUE,"",IF(OR(発注情報!AJ173="",発注情報!AJ173=0),"",発注情報!AJ173))</f>
        <v/>
      </c>
      <c r="AA36" s="149" t="str">
        <f>IF(ISERROR(発注情報!AK173)=TRUE,"",IF(OR(発注情報!AK173="",発注情報!AK173=0),"",発注情報!AK173))</f>
        <v/>
      </c>
      <c r="AB36" s="149" t="str">
        <f>IF(ISERROR(発注情報!AL173)=TRUE,"",IF(OR(発注情報!AL173="",発注情報!AL173=0),"",発注情報!AL173))</f>
        <v/>
      </c>
      <c r="AC36" s="149" t="str">
        <f>IF(ISERROR(発注情報!AM173)=TRUE,"",IF(OR(発注情報!AM173="",発注情報!AM173=0),"",発注情報!AM173))</f>
        <v/>
      </c>
      <c r="AD36" s="149" t="str">
        <f>IF(ISERROR(発注情報!AN173)=TRUE,"",IF(OR(発注情報!AN173="",発注情報!AN173=0),"",発注情報!AN173))</f>
        <v/>
      </c>
      <c r="AE36" s="149" t="str">
        <f>IF(ISERROR(発注情報!AO173)=TRUE,"",IF(OR(発注情報!AO173="",発注情報!AO173=0),"",発注情報!AO173))</f>
        <v/>
      </c>
      <c r="AF36" s="149" t="str">
        <f>IF(ISERROR(発注情報!AP173)=TRUE,"",IF(OR(発注情報!AP173="",発注情報!AP173=0),"",発注情報!AP173))</f>
        <v/>
      </c>
      <c r="AG36" s="149" t="str">
        <f>IF(ISERROR(発注情報!AQ173)=TRUE,"",IF(OR(発注情報!AQ173="",発注情報!AQ173=0),"",発注情報!AQ173))</f>
        <v/>
      </c>
      <c r="AH36" s="257" t="str">
        <f>IF(ISERROR(発注情報!AR173)=TRUE,"",IF(OR(発注情報!AR173="",発注情報!AR173=0),"",発注情報!AR173))</f>
        <v/>
      </c>
      <c r="AI36" s="258" t="str">
        <f>IF(ISERROR(発注情報!AS173)=TRUE,"",IF(OR(発注情報!AS173="",発注情報!AS173=0),"",発注情報!AS173))</f>
        <v/>
      </c>
      <c r="AJ36" s="259" t="str">
        <f>IF(ISERROR(発注情報!AT173)=TRUE,"",IF(OR(発注情報!AT173="",発注情報!AT173=0),"",発注情報!AT173))</f>
        <v/>
      </c>
      <c r="AK36" s="148" t="str">
        <f>IF(ISERROR(発注情報!AU173)=TRUE,"",IF(OR(発注情報!AU173="",発注情報!AU173=0),"",発注情報!AU173))</f>
        <v/>
      </c>
      <c r="AL36" s="232"/>
      <c r="AN36" s="232"/>
      <c r="AP36" s="232"/>
      <c r="AR36" s="232"/>
      <c r="AT36" s="232"/>
      <c r="AV36" s="232"/>
      <c r="AX36" s="232"/>
      <c r="AZ36" s="232"/>
      <c r="BB36" s="232"/>
      <c r="BD36" s="232"/>
      <c r="BF36" s="232"/>
    </row>
    <row r="37" spans="1:58" ht="18.75" customHeight="1" x14ac:dyDescent="0.15">
      <c r="A37" s="137" t="str">
        <f>IF(発注情報!$B30&lt;&gt;"",発注情報!A30,"")</f>
        <v/>
      </c>
      <c r="B37" s="143" t="str">
        <f>IF(ISERROR(発注情報!L174)=TRUE,"",IF(OR(発注情報!L174="",発注情報!L174=0),"",発注情報!L174))</f>
        <v/>
      </c>
      <c r="C37" s="139" t="str">
        <f>IF(ISERROR(発注情報!M174)=TRUE,"",IF(OR(発注情報!M174="",発注情報!M174=0),"",発注情報!M174))</f>
        <v/>
      </c>
      <c r="D37" s="139" t="str">
        <f>IF(C37="","",C37*発注情報!$D$2)</f>
        <v/>
      </c>
      <c r="E37" s="237" t="str">
        <f>IF(ISERROR(発注情報!O174)=TRUE,"",IF(OR(発注情報!O174="",発注情報!O174=0),"",発注情報!O174))</f>
        <v/>
      </c>
      <c r="F37" s="237" t="str">
        <f>IF(ISERROR(発注情報!P174)=TRUE,"",IF(OR(発注情報!P174="",発注情報!P174=0),"",発注情報!P174))</f>
        <v/>
      </c>
      <c r="G37" s="237" t="str">
        <f>IF(ISERROR(発注情報!Q174)=TRUE,"",IF(OR(発注情報!Q174="",発注情報!Q174=0),"",発注情報!Q174))</f>
        <v/>
      </c>
      <c r="H37" s="258" t="str">
        <f>IF(ISERROR(発注情報!R174)=TRUE,"",IF(OR(発注情報!R174="",発注情報!R174=0),"",発注情報!R174))</f>
        <v/>
      </c>
      <c r="I37" s="259" t="str">
        <f>IF(ISERROR(発注情報!S174)=TRUE,"",IF(OR(発注情報!S174="",発注情報!S174=0),"",発注情報!S174))</f>
        <v/>
      </c>
      <c r="J37" s="148" t="str">
        <f>IF(ISERROR(発注情報!T174)=TRUE,"",IF(OR(発注情報!T174="",発注情報!T174=0),"",発注情報!T174))</f>
        <v/>
      </c>
      <c r="K37" s="149" t="str">
        <f>IF(ISERROR(発注情報!U174)=TRUE,"",IF(OR(発注情報!U174="",発注情報!U174=0),"",発注情報!U174))</f>
        <v/>
      </c>
      <c r="L37" s="149" t="str">
        <f>IF(ISERROR(発注情報!V174)=TRUE,"",IF(OR(発注情報!V174="",発注情報!V174=0),"",発注情報!V174))</f>
        <v/>
      </c>
      <c r="M37" s="149" t="str">
        <f>IF(ISERROR(発注情報!W174)=TRUE,"",IF(OR(発注情報!W174="",発注情報!W174=0),"",発注情報!W174))</f>
        <v/>
      </c>
      <c r="N37" s="149" t="str">
        <f>IF(ISERROR(発注情報!X174)=TRUE,"",IF(OR(発注情報!X174="",発注情報!X174=0),"",発注情報!X174))</f>
        <v/>
      </c>
      <c r="O37" s="149" t="str">
        <f>IF(ISERROR(発注情報!Y174)=TRUE,"",IF(OR(発注情報!Y174="",発注情報!Y174=0),"",発注情報!Y174))</f>
        <v/>
      </c>
      <c r="P37" s="149" t="str">
        <f>IF(ISERROR(発注情報!Z174)=TRUE,"",IF(OR(発注情報!Z174="",発注情報!Z174=0),"",発注情報!Z174))</f>
        <v/>
      </c>
      <c r="Q37" s="149" t="str">
        <f>IF(ISERROR(発注情報!AA174)=TRUE,"",IF(OR(発注情報!AA174="",発注情報!AA174=0),"",発注情報!AA174))</f>
        <v/>
      </c>
      <c r="R37" s="149" t="str">
        <f>IF(ISERROR(発注情報!AB174)=TRUE,"",IF(OR(発注情報!AB174="",発注情報!AB174=0),"",発注情報!AB174))</f>
        <v/>
      </c>
      <c r="S37" s="149" t="str">
        <f>IF(ISERROR(発注情報!AC174)=TRUE,"",IF(OR(発注情報!AC174="",発注情報!AC174=0),"",発注情報!AC174))</f>
        <v/>
      </c>
      <c r="T37" s="149" t="str">
        <f>IF(ISERROR(発注情報!AD174)=TRUE,"",IF(OR(発注情報!AD174="",発注情報!AD174=0),"",発注情報!AD174))</f>
        <v/>
      </c>
      <c r="U37" s="149" t="str">
        <f>IF(ISERROR(発注情報!AE174)=TRUE,"",IF(OR(発注情報!AE174="",発注情報!AE174=0),"",発注情報!AE174))</f>
        <v/>
      </c>
      <c r="V37" s="149" t="str">
        <f>IF(ISERROR(発注情報!AF174)=TRUE,"",IF(OR(発注情報!AF174="",発注情報!AF174=0),"",発注情報!AF174))</f>
        <v/>
      </c>
      <c r="W37" s="149" t="str">
        <f>IF(ISERROR(発注情報!AG174)=TRUE,"",IF(OR(発注情報!AG174="",発注情報!AG174=0),"",発注情報!AG174))</f>
        <v/>
      </c>
      <c r="X37" s="149" t="str">
        <f>IF(ISERROR(発注情報!AH174)=TRUE,"",IF(OR(発注情報!AH174="",発注情報!AH174=0),"",発注情報!AH174))</f>
        <v/>
      </c>
      <c r="Y37" s="149" t="str">
        <f>IF(ISERROR(発注情報!AI174)=TRUE,"",IF(OR(発注情報!AI174="",発注情報!AI174=0),"",発注情報!AI174))</f>
        <v/>
      </c>
      <c r="Z37" s="149" t="str">
        <f>IF(ISERROR(発注情報!AJ174)=TRUE,"",IF(OR(発注情報!AJ174="",発注情報!AJ174=0),"",発注情報!AJ174))</f>
        <v/>
      </c>
      <c r="AA37" s="149" t="str">
        <f>IF(ISERROR(発注情報!AK174)=TRUE,"",IF(OR(発注情報!AK174="",発注情報!AK174=0),"",発注情報!AK174))</f>
        <v/>
      </c>
      <c r="AB37" s="149" t="str">
        <f>IF(ISERROR(発注情報!AL174)=TRUE,"",IF(OR(発注情報!AL174="",発注情報!AL174=0),"",発注情報!AL174))</f>
        <v/>
      </c>
      <c r="AC37" s="149" t="str">
        <f>IF(ISERROR(発注情報!AM174)=TRUE,"",IF(OR(発注情報!AM174="",発注情報!AM174=0),"",発注情報!AM174))</f>
        <v/>
      </c>
      <c r="AD37" s="149" t="str">
        <f>IF(ISERROR(発注情報!AN174)=TRUE,"",IF(OR(発注情報!AN174="",発注情報!AN174=0),"",発注情報!AN174))</f>
        <v/>
      </c>
      <c r="AE37" s="149" t="str">
        <f>IF(ISERROR(発注情報!AO174)=TRUE,"",IF(OR(発注情報!AO174="",発注情報!AO174=0),"",発注情報!AO174))</f>
        <v/>
      </c>
      <c r="AF37" s="149" t="str">
        <f>IF(ISERROR(発注情報!AP174)=TRUE,"",IF(OR(発注情報!AP174="",発注情報!AP174=0),"",発注情報!AP174))</f>
        <v/>
      </c>
      <c r="AG37" s="149" t="str">
        <f>IF(ISERROR(発注情報!AQ174)=TRUE,"",IF(OR(発注情報!AQ174="",発注情報!AQ174=0),"",発注情報!AQ174))</f>
        <v/>
      </c>
      <c r="AH37" s="149" t="str">
        <f>IF(ISERROR(発注情報!AR174)=TRUE,"",IF(OR(発注情報!AR174="",発注情報!AR174=0),"",発注情報!AR174))</f>
        <v/>
      </c>
      <c r="AI37" s="258" t="str">
        <f>IF(ISERROR(発注情報!AS174)=TRUE,"",IF(OR(発注情報!AS174="",発注情報!AS174=0),"",発注情報!AS174))</f>
        <v/>
      </c>
      <c r="AJ37" s="259" t="str">
        <f>IF(ISERROR(発注情報!AT174)=TRUE,"",IF(OR(発注情報!AT174="",発注情報!AT174=0),"",発注情報!AT174))</f>
        <v/>
      </c>
      <c r="AK37" s="148" t="str">
        <f>IF(ISERROR(発注情報!AU174)=TRUE,"",IF(OR(発注情報!AU174="",発注情報!AU174=0),"",発注情報!AU174))</f>
        <v/>
      </c>
    </row>
    <row r="38" spans="1:58" ht="18.75" customHeight="1" x14ac:dyDescent="0.15">
      <c r="A38" s="137" t="str">
        <f>IF(発注情報!$B31&lt;&gt;"",発注情報!A31,"")</f>
        <v/>
      </c>
      <c r="B38" s="143" t="str">
        <f>IF(ISERROR(発注情報!L175)=TRUE,"",IF(OR(発注情報!L175="",発注情報!L175=0),"",発注情報!L175))</f>
        <v/>
      </c>
      <c r="C38" s="139" t="str">
        <f>IF(ISERROR(発注情報!M175)=TRUE,"",IF(OR(発注情報!M175="",発注情報!M175=0),"",発注情報!M175))</f>
        <v/>
      </c>
      <c r="D38" s="139" t="str">
        <f>IF(C38="","",C38*発注情報!$D$2)</f>
        <v/>
      </c>
      <c r="E38" s="237" t="str">
        <f>IF(ISERROR(発注情報!O175)=TRUE,"",IF(OR(発注情報!O175="",発注情報!O175=0),"",発注情報!O175))</f>
        <v/>
      </c>
      <c r="F38" s="237" t="str">
        <f>IF(ISERROR(発注情報!P175)=TRUE,"",IF(OR(発注情報!P175="",発注情報!P175=0),"",発注情報!P175))</f>
        <v/>
      </c>
      <c r="G38" s="237" t="str">
        <f>IF(ISERROR(発注情報!Q175)=TRUE,"",IF(OR(発注情報!Q175="",発注情報!Q175=0),"",発注情報!Q175))</f>
        <v/>
      </c>
      <c r="H38" s="258" t="str">
        <f>IF(ISERROR(発注情報!R175)=TRUE,"",IF(OR(発注情報!R175="",発注情報!R175=0),"",発注情報!R175))</f>
        <v/>
      </c>
      <c r="I38" s="259" t="str">
        <f>IF(ISERROR(発注情報!S175)=TRUE,"",IF(OR(発注情報!S175="",発注情報!S175=0),"",発注情報!S175))</f>
        <v/>
      </c>
      <c r="J38" s="148" t="str">
        <f>IF(ISERROR(発注情報!T175)=TRUE,"",IF(OR(発注情報!T175="",発注情報!T175=0),"",発注情報!T175))</f>
        <v/>
      </c>
      <c r="K38" s="149" t="str">
        <f>IF(ISERROR(発注情報!U175)=TRUE,"",IF(OR(発注情報!U175="",発注情報!U175=0),"",発注情報!U175))</f>
        <v/>
      </c>
      <c r="L38" s="149" t="str">
        <f>IF(ISERROR(発注情報!V175)=TRUE,"",IF(OR(発注情報!V175="",発注情報!V175=0),"",発注情報!V175))</f>
        <v/>
      </c>
      <c r="M38" s="149" t="str">
        <f>IF(ISERROR(発注情報!W175)=TRUE,"",IF(OR(発注情報!W175="",発注情報!W175=0),"",発注情報!W175))</f>
        <v/>
      </c>
      <c r="N38" s="149" t="str">
        <f>IF(ISERROR(発注情報!X175)=TRUE,"",IF(OR(発注情報!X175="",発注情報!X175=0),"",発注情報!X175))</f>
        <v/>
      </c>
      <c r="O38" s="149" t="str">
        <f>IF(ISERROR(発注情報!Y175)=TRUE,"",IF(OR(発注情報!Y175="",発注情報!Y175=0),"",発注情報!Y175))</f>
        <v/>
      </c>
      <c r="P38" s="149" t="str">
        <f>IF(ISERROR(発注情報!Z175)=TRUE,"",IF(OR(発注情報!Z175="",発注情報!Z175=0),"",発注情報!Z175))</f>
        <v/>
      </c>
      <c r="Q38" s="149" t="str">
        <f>IF(ISERROR(発注情報!AA175)=TRUE,"",IF(OR(発注情報!AA175="",発注情報!AA175=0),"",発注情報!AA175))</f>
        <v/>
      </c>
      <c r="R38" s="149" t="str">
        <f>IF(ISERROR(発注情報!AB175)=TRUE,"",IF(OR(発注情報!AB175="",発注情報!AB175=0),"",発注情報!AB175))</f>
        <v/>
      </c>
      <c r="S38" s="149" t="str">
        <f>IF(ISERROR(発注情報!AC175)=TRUE,"",IF(OR(発注情報!AC175="",発注情報!AC175=0),"",発注情報!AC175))</f>
        <v/>
      </c>
      <c r="T38" s="149" t="str">
        <f>IF(ISERROR(発注情報!AD175)=TRUE,"",IF(OR(発注情報!AD175="",発注情報!AD175=0),"",発注情報!AD175))</f>
        <v/>
      </c>
      <c r="U38" s="149" t="str">
        <f>IF(ISERROR(発注情報!AE175)=TRUE,"",IF(OR(発注情報!AE175="",発注情報!AE175=0),"",発注情報!AE175))</f>
        <v/>
      </c>
      <c r="V38" s="149" t="str">
        <f>IF(ISERROR(発注情報!AF175)=TRUE,"",IF(OR(発注情報!AF175="",発注情報!AF175=0),"",発注情報!AF175))</f>
        <v/>
      </c>
      <c r="W38" s="149" t="str">
        <f>IF(ISERROR(発注情報!AG175)=TRUE,"",IF(OR(発注情報!AG175="",発注情報!AG175=0),"",発注情報!AG175))</f>
        <v/>
      </c>
      <c r="X38" s="149" t="str">
        <f>IF(ISERROR(発注情報!AH175)=TRUE,"",IF(OR(発注情報!AH175="",発注情報!AH175=0),"",発注情報!AH175))</f>
        <v/>
      </c>
      <c r="Y38" s="149" t="str">
        <f>IF(ISERROR(発注情報!AI175)=TRUE,"",IF(OR(発注情報!AI175="",発注情報!AI175=0),"",発注情報!AI175))</f>
        <v/>
      </c>
      <c r="Z38" s="149" t="str">
        <f>IF(ISERROR(発注情報!AJ175)=TRUE,"",IF(OR(発注情報!AJ175="",発注情報!AJ175=0),"",発注情報!AJ175))</f>
        <v/>
      </c>
      <c r="AA38" s="149" t="str">
        <f>IF(ISERROR(発注情報!AK175)=TRUE,"",IF(OR(発注情報!AK175="",発注情報!AK175=0),"",発注情報!AK175))</f>
        <v/>
      </c>
      <c r="AB38" s="149" t="str">
        <f>IF(ISERROR(発注情報!AL175)=TRUE,"",IF(OR(発注情報!AL175="",発注情報!AL175=0),"",発注情報!AL175))</f>
        <v/>
      </c>
      <c r="AC38" s="149" t="str">
        <f>IF(ISERROR(発注情報!AM175)=TRUE,"",IF(OR(発注情報!AM175="",発注情報!AM175=0),"",発注情報!AM175))</f>
        <v/>
      </c>
      <c r="AD38" s="149" t="str">
        <f>IF(ISERROR(発注情報!AN175)=TRUE,"",IF(OR(発注情報!AN175="",発注情報!AN175=0),"",発注情報!AN175))</f>
        <v/>
      </c>
      <c r="AE38" s="149" t="str">
        <f>IF(ISERROR(発注情報!AO175)=TRUE,"",IF(OR(発注情報!AO175="",発注情報!AO175=0),"",発注情報!AO175))</f>
        <v/>
      </c>
      <c r="AF38" s="149" t="str">
        <f>IF(ISERROR(発注情報!AP175)=TRUE,"",IF(OR(発注情報!AP175="",発注情報!AP175=0),"",発注情報!AP175))</f>
        <v/>
      </c>
      <c r="AG38" s="149" t="str">
        <f>IF(ISERROR(発注情報!AQ175)=TRUE,"",IF(OR(発注情報!AQ175="",発注情報!AQ175=0),"",発注情報!AQ175))</f>
        <v/>
      </c>
      <c r="AH38" s="149" t="str">
        <f>IF(ISERROR(発注情報!AR175)=TRUE,"",IF(OR(発注情報!AR175="",発注情報!AR175=0),"",発注情報!AR175))</f>
        <v/>
      </c>
      <c r="AI38" s="258" t="str">
        <f>IF(ISERROR(発注情報!AS175)=TRUE,"",IF(OR(発注情報!AS175="",発注情報!AS175=0),"",発注情報!AS175))</f>
        <v/>
      </c>
      <c r="AJ38" s="259" t="str">
        <f>IF(ISERROR(発注情報!AT175)=TRUE,"",IF(OR(発注情報!AT175="",発注情報!AT175=0),"",発注情報!AT175))</f>
        <v/>
      </c>
      <c r="AK38" s="148" t="str">
        <f>IF(ISERROR(発注情報!AU175)=TRUE,"",IF(OR(発注情報!AU175="",発注情報!AU175=0),"",発注情報!AU175))</f>
        <v/>
      </c>
    </row>
    <row r="39" spans="1:58" ht="18.75" customHeight="1" x14ac:dyDescent="0.15">
      <c r="A39" s="137" t="str">
        <f>IF(発注情報!$B32&lt;&gt;"",発注情報!A32,"")</f>
        <v/>
      </c>
      <c r="B39" s="143" t="str">
        <f>IF(ISERROR(発注情報!L176)=TRUE,"",IF(OR(発注情報!L176="",発注情報!L176=0),"",発注情報!L176))</f>
        <v/>
      </c>
      <c r="C39" s="139" t="str">
        <f>IF(ISERROR(発注情報!M176)=TRUE,"",IF(OR(発注情報!M176="",発注情報!M176=0),"",発注情報!M176))</f>
        <v/>
      </c>
      <c r="D39" s="139" t="str">
        <f>IF(C39="","",C39*発注情報!$D$2)</f>
        <v/>
      </c>
      <c r="E39" s="237" t="str">
        <f>IF(ISERROR(発注情報!O176)=TRUE,"",IF(OR(発注情報!O176="",発注情報!O176=0),"",発注情報!O176))</f>
        <v/>
      </c>
      <c r="F39" s="237" t="str">
        <f>IF(ISERROR(発注情報!P176)=TRUE,"",IF(OR(発注情報!P176="",発注情報!P176=0),"",発注情報!P176))</f>
        <v/>
      </c>
      <c r="G39" s="237" t="str">
        <f>IF(ISERROR(発注情報!Q176)=TRUE,"",IF(OR(発注情報!Q176="",発注情報!Q176=0),"",発注情報!Q176))</f>
        <v/>
      </c>
      <c r="H39" s="258" t="str">
        <f>IF(ISERROR(発注情報!R176)=TRUE,"",IF(OR(発注情報!R176="",発注情報!R176=0),"",発注情報!R176))</f>
        <v/>
      </c>
      <c r="I39" s="259" t="str">
        <f>IF(ISERROR(発注情報!S176)=TRUE,"",IF(OR(発注情報!S176="",発注情報!S176=0),"",発注情報!S176))</f>
        <v/>
      </c>
      <c r="J39" s="148" t="str">
        <f>IF(ISERROR(発注情報!T176)=TRUE,"",IF(OR(発注情報!T176="",発注情報!T176=0),"",発注情報!T176))</f>
        <v/>
      </c>
      <c r="K39" s="149" t="str">
        <f>IF(ISERROR(発注情報!U176)=TRUE,"",IF(OR(発注情報!U176="",発注情報!U176=0),"",発注情報!U176))</f>
        <v/>
      </c>
      <c r="L39" s="149" t="str">
        <f>IF(ISERROR(発注情報!V176)=TRUE,"",IF(OR(発注情報!V176="",発注情報!V176=0),"",発注情報!V176))</f>
        <v/>
      </c>
      <c r="M39" s="149" t="str">
        <f>IF(ISERROR(発注情報!W176)=TRUE,"",IF(OR(発注情報!W176="",発注情報!W176=0),"",発注情報!W176))</f>
        <v/>
      </c>
      <c r="N39" s="149" t="str">
        <f>IF(ISERROR(発注情報!X176)=TRUE,"",IF(OR(発注情報!X176="",発注情報!X176=0),"",発注情報!X176))</f>
        <v/>
      </c>
      <c r="O39" s="149" t="str">
        <f>IF(ISERROR(発注情報!Y176)=TRUE,"",IF(OR(発注情報!Y176="",発注情報!Y176=0),"",発注情報!Y176))</f>
        <v/>
      </c>
      <c r="P39" s="149" t="str">
        <f>IF(ISERROR(発注情報!Z176)=TRUE,"",IF(OR(発注情報!Z176="",発注情報!Z176=0),"",発注情報!Z176))</f>
        <v/>
      </c>
      <c r="Q39" s="149" t="str">
        <f>IF(ISERROR(発注情報!AA176)=TRUE,"",IF(OR(発注情報!AA176="",発注情報!AA176=0),"",発注情報!AA176))</f>
        <v/>
      </c>
      <c r="R39" s="149" t="str">
        <f>IF(ISERROR(発注情報!AB176)=TRUE,"",IF(OR(発注情報!AB176="",発注情報!AB176=0),"",発注情報!AB176))</f>
        <v/>
      </c>
      <c r="S39" s="149" t="str">
        <f>IF(ISERROR(発注情報!AC176)=TRUE,"",IF(OR(発注情報!AC176="",発注情報!AC176=0),"",発注情報!AC176))</f>
        <v/>
      </c>
      <c r="T39" s="149" t="str">
        <f>IF(ISERROR(発注情報!AD176)=TRUE,"",IF(OR(発注情報!AD176="",発注情報!AD176=0),"",発注情報!AD176))</f>
        <v/>
      </c>
      <c r="U39" s="149" t="str">
        <f>IF(ISERROR(発注情報!AE176)=TRUE,"",IF(OR(発注情報!AE176="",発注情報!AE176=0),"",発注情報!AE176))</f>
        <v/>
      </c>
      <c r="V39" s="149" t="str">
        <f>IF(ISERROR(発注情報!AF176)=TRUE,"",IF(OR(発注情報!AF176="",発注情報!AF176=0),"",発注情報!AF176))</f>
        <v/>
      </c>
      <c r="W39" s="149" t="str">
        <f>IF(ISERROR(発注情報!AG176)=TRUE,"",IF(OR(発注情報!AG176="",発注情報!AG176=0),"",発注情報!AG176))</f>
        <v/>
      </c>
      <c r="X39" s="149" t="str">
        <f>IF(ISERROR(発注情報!AH176)=TRUE,"",IF(OR(発注情報!AH176="",発注情報!AH176=0),"",発注情報!AH176))</f>
        <v/>
      </c>
      <c r="Y39" s="149" t="str">
        <f>IF(ISERROR(発注情報!AI176)=TRUE,"",IF(OR(発注情報!AI176="",発注情報!AI176=0),"",発注情報!AI176))</f>
        <v/>
      </c>
      <c r="Z39" s="149" t="str">
        <f>IF(ISERROR(発注情報!AJ176)=TRUE,"",IF(OR(発注情報!AJ176="",発注情報!AJ176=0),"",発注情報!AJ176))</f>
        <v/>
      </c>
      <c r="AA39" s="149" t="str">
        <f>IF(ISERROR(発注情報!AK176)=TRUE,"",IF(OR(発注情報!AK176="",発注情報!AK176=0),"",発注情報!AK176))</f>
        <v/>
      </c>
      <c r="AB39" s="149" t="str">
        <f>IF(ISERROR(発注情報!AL176)=TRUE,"",IF(OR(発注情報!AL176="",発注情報!AL176=0),"",発注情報!AL176))</f>
        <v/>
      </c>
      <c r="AC39" s="149" t="str">
        <f>IF(ISERROR(発注情報!AM176)=TRUE,"",IF(OR(発注情報!AM176="",発注情報!AM176=0),"",発注情報!AM176))</f>
        <v/>
      </c>
      <c r="AD39" s="149" t="str">
        <f>IF(ISERROR(発注情報!AN176)=TRUE,"",IF(OR(発注情報!AN176="",発注情報!AN176=0),"",発注情報!AN176))</f>
        <v/>
      </c>
      <c r="AE39" s="149" t="str">
        <f>IF(ISERROR(発注情報!AO176)=TRUE,"",IF(OR(発注情報!AO176="",発注情報!AO176=0),"",発注情報!AO176))</f>
        <v/>
      </c>
      <c r="AF39" s="149" t="str">
        <f>IF(ISERROR(発注情報!AP176)=TRUE,"",IF(OR(発注情報!AP176="",発注情報!AP176=0),"",発注情報!AP176))</f>
        <v/>
      </c>
      <c r="AG39" s="149" t="str">
        <f>IF(ISERROR(発注情報!AQ176)=TRUE,"",IF(OR(発注情報!AQ176="",発注情報!AQ176=0),"",発注情報!AQ176))</f>
        <v/>
      </c>
      <c r="AH39" s="149" t="str">
        <f>IF(ISERROR(発注情報!AR176)=TRUE,"",IF(OR(発注情報!AR176="",発注情報!AR176=0),"",発注情報!AR176))</f>
        <v/>
      </c>
      <c r="AI39" s="258" t="str">
        <f>IF(ISERROR(発注情報!AS176)=TRUE,"",IF(OR(発注情報!AS176="",発注情報!AS176=0),"",発注情報!AS176))</f>
        <v/>
      </c>
      <c r="AJ39" s="259" t="str">
        <f>IF(ISERROR(発注情報!AT176)=TRUE,"",IF(OR(発注情報!AT176="",発注情報!AT176=0),"",発注情報!AT176))</f>
        <v/>
      </c>
      <c r="AK39" s="148" t="str">
        <f>IF(ISERROR(発注情報!AU176)=TRUE,"",IF(OR(発注情報!AU176="",発注情報!AU176=0),"",発注情報!AU176))</f>
        <v/>
      </c>
    </row>
    <row r="40" spans="1:58" ht="18.75" customHeight="1" x14ac:dyDescent="0.15">
      <c r="A40" s="137" t="str">
        <f>IF(発注情報!$B33&lt;&gt;"",発注情報!A33,"")</f>
        <v/>
      </c>
      <c r="B40" s="143" t="str">
        <f>IF(ISERROR(発注情報!L177)=TRUE,"",IF(OR(発注情報!L177="",発注情報!L177=0),"",発注情報!L177))</f>
        <v/>
      </c>
      <c r="C40" s="139" t="str">
        <f>IF(ISERROR(発注情報!M177)=TRUE,"",IF(OR(発注情報!M177="",発注情報!M177=0),"",発注情報!M177))</f>
        <v/>
      </c>
      <c r="D40" s="139" t="str">
        <f>IF(C40="","",C40*発注情報!$D$2)</f>
        <v/>
      </c>
      <c r="E40" s="237" t="str">
        <f>IF(ISERROR(発注情報!O177)=TRUE,"",IF(OR(発注情報!O177="",発注情報!O177=0),"",発注情報!O177))</f>
        <v/>
      </c>
      <c r="F40" s="237" t="str">
        <f>IF(ISERROR(発注情報!P177)=TRUE,"",IF(OR(発注情報!P177="",発注情報!P177=0),"",発注情報!P177))</f>
        <v/>
      </c>
      <c r="G40" s="237" t="str">
        <f>IF(ISERROR(発注情報!Q177)=TRUE,"",IF(OR(発注情報!Q177="",発注情報!Q177=0),"",発注情報!Q177))</f>
        <v/>
      </c>
      <c r="H40" s="258" t="str">
        <f>IF(ISERROR(発注情報!R177)=TRUE,"",IF(OR(発注情報!R177="",発注情報!R177=0),"",発注情報!R177))</f>
        <v/>
      </c>
      <c r="I40" s="259" t="str">
        <f>IF(ISERROR(発注情報!S177)=TRUE,"",IF(OR(発注情報!S177="",発注情報!S177=0),"",発注情報!S177))</f>
        <v/>
      </c>
      <c r="J40" s="148" t="str">
        <f>IF(ISERROR(発注情報!T177)=TRUE,"",IF(OR(発注情報!T177="",発注情報!T177=0),"",発注情報!T177))</f>
        <v/>
      </c>
      <c r="K40" s="149" t="str">
        <f>IF(ISERROR(発注情報!U177)=TRUE,"",IF(OR(発注情報!U177="",発注情報!U177=0),"",発注情報!U177))</f>
        <v/>
      </c>
      <c r="L40" s="149" t="str">
        <f>IF(ISERROR(発注情報!V177)=TRUE,"",IF(OR(発注情報!V177="",発注情報!V177=0),"",発注情報!V177))</f>
        <v/>
      </c>
      <c r="M40" s="149" t="str">
        <f>IF(ISERROR(発注情報!W177)=TRUE,"",IF(OR(発注情報!W177="",発注情報!W177=0),"",発注情報!W177))</f>
        <v/>
      </c>
      <c r="N40" s="149" t="str">
        <f>IF(ISERROR(発注情報!X177)=TRUE,"",IF(OR(発注情報!X177="",発注情報!X177=0),"",発注情報!X177))</f>
        <v/>
      </c>
      <c r="O40" s="149" t="str">
        <f>IF(ISERROR(発注情報!Y177)=TRUE,"",IF(OR(発注情報!Y177="",発注情報!Y177=0),"",発注情報!Y177))</f>
        <v/>
      </c>
      <c r="P40" s="149" t="str">
        <f>IF(ISERROR(発注情報!Z177)=TRUE,"",IF(OR(発注情報!Z177="",発注情報!Z177=0),"",発注情報!Z177))</f>
        <v/>
      </c>
      <c r="Q40" s="149" t="str">
        <f>IF(ISERROR(発注情報!AA177)=TRUE,"",IF(OR(発注情報!AA177="",発注情報!AA177=0),"",発注情報!AA177))</f>
        <v/>
      </c>
      <c r="R40" s="149" t="str">
        <f>IF(ISERROR(発注情報!AB177)=TRUE,"",IF(OR(発注情報!AB177="",発注情報!AB177=0),"",発注情報!AB177))</f>
        <v/>
      </c>
      <c r="S40" s="149" t="str">
        <f>IF(ISERROR(発注情報!AC177)=TRUE,"",IF(OR(発注情報!AC177="",発注情報!AC177=0),"",発注情報!AC177))</f>
        <v/>
      </c>
      <c r="T40" s="149" t="str">
        <f>IF(ISERROR(発注情報!AD177)=TRUE,"",IF(OR(発注情報!AD177="",発注情報!AD177=0),"",発注情報!AD177))</f>
        <v/>
      </c>
      <c r="U40" s="149" t="str">
        <f>IF(ISERROR(発注情報!AE177)=TRUE,"",IF(OR(発注情報!AE177="",発注情報!AE177=0),"",発注情報!AE177))</f>
        <v/>
      </c>
      <c r="V40" s="149" t="str">
        <f>IF(ISERROR(発注情報!AF177)=TRUE,"",IF(OR(発注情報!AF177="",発注情報!AF177=0),"",発注情報!AF177))</f>
        <v/>
      </c>
      <c r="W40" s="149" t="str">
        <f>IF(ISERROR(発注情報!AG177)=TRUE,"",IF(OR(発注情報!AG177="",発注情報!AG177=0),"",発注情報!AG177))</f>
        <v/>
      </c>
      <c r="X40" s="149" t="str">
        <f>IF(ISERROR(発注情報!AH177)=TRUE,"",IF(OR(発注情報!AH177="",発注情報!AH177=0),"",発注情報!AH177))</f>
        <v/>
      </c>
      <c r="Y40" s="149" t="str">
        <f>IF(ISERROR(発注情報!AI177)=TRUE,"",IF(OR(発注情報!AI177="",発注情報!AI177=0),"",発注情報!AI177))</f>
        <v/>
      </c>
      <c r="Z40" s="149" t="str">
        <f>IF(ISERROR(発注情報!AJ177)=TRUE,"",IF(OR(発注情報!AJ177="",発注情報!AJ177=0),"",発注情報!AJ177))</f>
        <v/>
      </c>
      <c r="AA40" s="149" t="str">
        <f>IF(ISERROR(発注情報!AK177)=TRUE,"",IF(OR(発注情報!AK177="",発注情報!AK177=0),"",発注情報!AK177))</f>
        <v/>
      </c>
      <c r="AB40" s="149" t="str">
        <f>IF(ISERROR(発注情報!AL177)=TRUE,"",IF(OR(発注情報!AL177="",発注情報!AL177=0),"",発注情報!AL177))</f>
        <v/>
      </c>
      <c r="AC40" s="149" t="str">
        <f>IF(ISERROR(発注情報!AM177)=TRUE,"",IF(OR(発注情報!AM177="",発注情報!AM177=0),"",発注情報!AM177))</f>
        <v/>
      </c>
      <c r="AD40" s="149" t="str">
        <f>IF(ISERROR(発注情報!AN177)=TRUE,"",IF(OR(発注情報!AN177="",発注情報!AN177=0),"",発注情報!AN177))</f>
        <v/>
      </c>
      <c r="AE40" s="149" t="str">
        <f>IF(ISERROR(発注情報!AO177)=TRUE,"",IF(OR(発注情報!AO177="",発注情報!AO177=0),"",発注情報!AO177))</f>
        <v/>
      </c>
      <c r="AF40" s="149" t="str">
        <f>IF(ISERROR(発注情報!AP177)=TRUE,"",IF(OR(発注情報!AP177="",発注情報!AP177=0),"",発注情報!AP177))</f>
        <v/>
      </c>
      <c r="AG40" s="149" t="str">
        <f>IF(ISERROR(発注情報!AQ177)=TRUE,"",IF(OR(発注情報!AQ177="",発注情報!AQ177=0),"",発注情報!AQ177))</f>
        <v/>
      </c>
      <c r="AH40" s="149" t="str">
        <f>IF(ISERROR(発注情報!AR177)=TRUE,"",IF(OR(発注情報!AR177="",発注情報!AR177=0),"",発注情報!AR177))</f>
        <v/>
      </c>
      <c r="AI40" s="258" t="str">
        <f>IF(ISERROR(発注情報!AS177)=TRUE,"",IF(OR(発注情報!AS177="",発注情報!AS177=0),"",発注情報!AS177))</f>
        <v/>
      </c>
      <c r="AJ40" s="259" t="str">
        <f>IF(ISERROR(発注情報!AT177)=TRUE,"",IF(OR(発注情報!AT177="",発注情報!AT177=0),"",発注情報!AT177))</f>
        <v/>
      </c>
      <c r="AK40" s="148" t="str">
        <f>IF(ISERROR(発注情報!AU177)=TRUE,"",IF(OR(発注情報!AU177="",発注情報!AU177=0),"",発注情報!AU177))</f>
        <v/>
      </c>
    </row>
    <row r="41" spans="1:58" ht="18.75" customHeight="1" x14ac:dyDescent="0.15">
      <c r="A41" s="137" t="str">
        <f>IF(発注情報!$B34&lt;&gt;"",発注情報!A34,"")</f>
        <v/>
      </c>
      <c r="B41" s="143" t="str">
        <f>IF(ISERROR(発注情報!L178)=TRUE,"",IF(OR(発注情報!L178="",発注情報!L178=0),"",発注情報!L178))</f>
        <v/>
      </c>
      <c r="C41" s="139" t="str">
        <f>IF(ISERROR(発注情報!M178)=TRUE,"",IF(OR(発注情報!M178="",発注情報!M178=0),"",発注情報!M178))</f>
        <v/>
      </c>
      <c r="D41" s="139" t="str">
        <f>IF(C41="","",C41*発注情報!$D$2)</f>
        <v/>
      </c>
      <c r="E41" s="237" t="str">
        <f>IF(ISERROR(発注情報!O178)=TRUE,"",IF(OR(発注情報!O178="",発注情報!O178=0),"",発注情報!O178))</f>
        <v/>
      </c>
      <c r="F41" s="237" t="str">
        <f>IF(ISERROR(発注情報!P178)=TRUE,"",IF(OR(発注情報!P178="",発注情報!P178=0),"",発注情報!P178))</f>
        <v/>
      </c>
      <c r="G41" s="237" t="str">
        <f>IF(ISERROR(発注情報!Q178)=TRUE,"",IF(OR(発注情報!Q178="",発注情報!Q178=0),"",発注情報!Q178))</f>
        <v/>
      </c>
      <c r="H41" s="258" t="str">
        <f>IF(ISERROR(発注情報!R178)=TRUE,"",IF(OR(発注情報!R178="",発注情報!R178=0),"",発注情報!R178))</f>
        <v/>
      </c>
      <c r="I41" s="259" t="str">
        <f>IF(ISERROR(発注情報!S178)=TRUE,"",IF(OR(発注情報!S178="",発注情報!S178=0),"",発注情報!S178))</f>
        <v/>
      </c>
      <c r="J41" s="148" t="str">
        <f>IF(ISERROR(発注情報!T178)=TRUE,"",IF(OR(発注情報!T178="",発注情報!T178=0),"",発注情報!T178))</f>
        <v/>
      </c>
      <c r="K41" s="149" t="str">
        <f>IF(ISERROR(発注情報!U178)=TRUE,"",IF(OR(発注情報!U178="",発注情報!U178=0),"",発注情報!U178))</f>
        <v/>
      </c>
      <c r="L41" s="149" t="str">
        <f>IF(ISERROR(発注情報!V178)=TRUE,"",IF(OR(発注情報!V178="",発注情報!V178=0),"",発注情報!V178))</f>
        <v/>
      </c>
      <c r="M41" s="149" t="str">
        <f>IF(ISERROR(発注情報!W178)=TRUE,"",IF(OR(発注情報!W178="",発注情報!W178=0),"",発注情報!W178))</f>
        <v/>
      </c>
      <c r="N41" s="149" t="str">
        <f>IF(ISERROR(発注情報!X178)=TRUE,"",IF(OR(発注情報!X178="",発注情報!X178=0),"",発注情報!X178))</f>
        <v/>
      </c>
      <c r="O41" s="149" t="str">
        <f>IF(ISERROR(発注情報!Y178)=TRUE,"",IF(OR(発注情報!Y178="",発注情報!Y178=0),"",発注情報!Y178))</f>
        <v/>
      </c>
      <c r="P41" s="149" t="str">
        <f>IF(ISERROR(発注情報!Z178)=TRUE,"",IF(OR(発注情報!Z178="",発注情報!Z178=0),"",発注情報!Z178))</f>
        <v/>
      </c>
      <c r="Q41" s="149" t="str">
        <f>IF(ISERROR(発注情報!AA178)=TRUE,"",IF(OR(発注情報!AA178="",発注情報!AA178=0),"",発注情報!AA178))</f>
        <v/>
      </c>
      <c r="R41" s="149" t="str">
        <f>IF(ISERROR(発注情報!AB178)=TRUE,"",IF(OR(発注情報!AB178="",発注情報!AB178=0),"",発注情報!AB178))</f>
        <v/>
      </c>
      <c r="S41" s="149" t="str">
        <f>IF(ISERROR(発注情報!AC178)=TRUE,"",IF(OR(発注情報!AC178="",発注情報!AC178=0),"",発注情報!AC178))</f>
        <v/>
      </c>
      <c r="T41" s="149" t="str">
        <f>IF(ISERROR(発注情報!AD178)=TRUE,"",IF(OR(発注情報!AD178="",発注情報!AD178=0),"",発注情報!AD178))</f>
        <v/>
      </c>
      <c r="U41" s="149" t="str">
        <f>IF(ISERROR(発注情報!AE178)=TRUE,"",IF(OR(発注情報!AE178="",発注情報!AE178=0),"",発注情報!AE178))</f>
        <v/>
      </c>
      <c r="V41" s="149" t="str">
        <f>IF(ISERROR(発注情報!AF178)=TRUE,"",IF(OR(発注情報!AF178="",発注情報!AF178=0),"",発注情報!AF178))</f>
        <v/>
      </c>
      <c r="W41" s="149" t="str">
        <f>IF(ISERROR(発注情報!AG178)=TRUE,"",IF(OR(発注情報!AG178="",発注情報!AG178=0),"",発注情報!AG178))</f>
        <v/>
      </c>
      <c r="X41" s="149" t="str">
        <f>IF(ISERROR(発注情報!AH178)=TRUE,"",IF(OR(発注情報!AH178="",発注情報!AH178=0),"",発注情報!AH178))</f>
        <v/>
      </c>
      <c r="Y41" s="149" t="str">
        <f>IF(ISERROR(発注情報!AI178)=TRUE,"",IF(OR(発注情報!AI178="",発注情報!AI178=0),"",発注情報!AI178))</f>
        <v/>
      </c>
      <c r="Z41" s="149" t="str">
        <f>IF(ISERROR(発注情報!AJ178)=TRUE,"",IF(OR(発注情報!AJ178="",発注情報!AJ178=0),"",発注情報!AJ178))</f>
        <v/>
      </c>
      <c r="AA41" s="149" t="str">
        <f>IF(ISERROR(発注情報!AK178)=TRUE,"",IF(OR(発注情報!AK178="",発注情報!AK178=0),"",発注情報!AK178))</f>
        <v/>
      </c>
      <c r="AB41" s="149" t="str">
        <f>IF(ISERROR(発注情報!AL178)=TRUE,"",IF(OR(発注情報!AL178="",発注情報!AL178=0),"",発注情報!AL178))</f>
        <v/>
      </c>
      <c r="AC41" s="149" t="str">
        <f>IF(ISERROR(発注情報!AM178)=TRUE,"",IF(OR(発注情報!AM178="",発注情報!AM178=0),"",発注情報!AM178))</f>
        <v/>
      </c>
      <c r="AD41" s="149" t="str">
        <f>IF(ISERROR(発注情報!AN178)=TRUE,"",IF(OR(発注情報!AN178="",発注情報!AN178=0),"",発注情報!AN178))</f>
        <v/>
      </c>
      <c r="AE41" s="149" t="str">
        <f>IF(ISERROR(発注情報!AO178)=TRUE,"",IF(OR(発注情報!AO178="",発注情報!AO178=0),"",発注情報!AO178))</f>
        <v/>
      </c>
      <c r="AF41" s="149" t="str">
        <f>IF(ISERROR(発注情報!AP178)=TRUE,"",IF(OR(発注情報!AP178="",発注情報!AP178=0),"",発注情報!AP178))</f>
        <v/>
      </c>
      <c r="AG41" s="149" t="str">
        <f>IF(ISERROR(発注情報!AQ178)=TRUE,"",IF(OR(発注情報!AQ178="",発注情報!AQ178=0),"",発注情報!AQ178))</f>
        <v/>
      </c>
      <c r="AH41" s="149" t="str">
        <f>IF(ISERROR(発注情報!AR178)=TRUE,"",IF(OR(発注情報!AR178="",発注情報!AR178=0),"",発注情報!AR178))</f>
        <v/>
      </c>
      <c r="AI41" s="258" t="str">
        <f>IF(ISERROR(発注情報!AS178)=TRUE,"",IF(OR(発注情報!AS178="",発注情報!AS178=0),"",発注情報!AS178))</f>
        <v/>
      </c>
      <c r="AJ41" s="259" t="str">
        <f>IF(ISERROR(発注情報!AT178)=TRUE,"",IF(OR(発注情報!AT178="",発注情報!AT178=0),"",発注情報!AT178))</f>
        <v/>
      </c>
      <c r="AK41" s="148" t="str">
        <f>IF(ISERROR(発注情報!AU178)=TRUE,"",IF(OR(発注情報!AU178="",発注情報!AU178=0),"",発注情報!AU178))</f>
        <v/>
      </c>
    </row>
    <row r="42" spans="1:58" ht="18.75" customHeight="1" x14ac:dyDescent="0.15">
      <c r="A42" s="137" t="str">
        <f>IF(発注情報!$B35&lt;&gt;"",発注情報!A35,"")</f>
        <v/>
      </c>
      <c r="B42" s="143" t="str">
        <f>IF(ISERROR(発注情報!L179)=TRUE,"",IF(OR(発注情報!L179="",発注情報!L179=0),"",発注情報!L179))</f>
        <v/>
      </c>
      <c r="C42" s="139" t="str">
        <f>IF(ISERROR(発注情報!M179)=TRUE,"",IF(OR(発注情報!M179="",発注情報!M179=0),"",発注情報!M179))</f>
        <v/>
      </c>
      <c r="D42" s="139" t="str">
        <f>IF(C42="","",C42*発注情報!$D$2)</f>
        <v/>
      </c>
      <c r="E42" s="237" t="str">
        <f>IF(ISERROR(発注情報!O179)=TRUE,"",IF(OR(発注情報!O179="",発注情報!O179=0),"",発注情報!O179))</f>
        <v/>
      </c>
      <c r="F42" s="237" t="str">
        <f>IF(ISERROR(発注情報!P179)=TRUE,"",IF(OR(発注情報!P179="",発注情報!P179=0),"",発注情報!P179))</f>
        <v/>
      </c>
      <c r="G42" s="237" t="str">
        <f>IF(ISERROR(発注情報!Q179)=TRUE,"",IF(OR(発注情報!Q179="",発注情報!Q179=0),"",発注情報!Q179))</f>
        <v/>
      </c>
      <c r="H42" s="258" t="str">
        <f>IF(ISERROR(発注情報!R179)=TRUE,"",IF(OR(発注情報!R179="",発注情報!R179=0),"",発注情報!R179))</f>
        <v/>
      </c>
      <c r="I42" s="259" t="str">
        <f>IF(ISERROR(発注情報!S179)=TRUE,"",IF(OR(発注情報!S179="",発注情報!S179=0),"",発注情報!S179))</f>
        <v/>
      </c>
      <c r="J42" s="148" t="str">
        <f>IF(ISERROR(発注情報!T179)=TRUE,"",IF(OR(発注情報!T179="",発注情報!T179=0),"",発注情報!T179))</f>
        <v/>
      </c>
      <c r="K42" s="149" t="str">
        <f>IF(ISERROR(発注情報!U179)=TRUE,"",IF(OR(発注情報!U179="",発注情報!U179=0),"",発注情報!U179))</f>
        <v/>
      </c>
      <c r="L42" s="149" t="str">
        <f>IF(ISERROR(発注情報!V179)=TRUE,"",IF(OR(発注情報!V179="",発注情報!V179=0),"",発注情報!V179))</f>
        <v/>
      </c>
      <c r="M42" s="149" t="str">
        <f>IF(ISERROR(発注情報!W179)=TRUE,"",IF(OR(発注情報!W179="",発注情報!W179=0),"",発注情報!W179))</f>
        <v/>
      </c>
      <c r="N42" s="149" t="str">
        <f>IF(ISERROR(発注情報!X179)=TRUE,"",IF(OR(発注情報!X179="",発注情報!X179=0),"",発注情報!X179))</f>
        <v/>
      </c>
      <c r="O42" s="149" t="str">
        <f>IF(ISERROR(発注情報!Y179)=TRUE,"",IF(OR(発注情報!Y179="",発注情報!Y179=0),"",発注情報!Y179))</f>
        <v/>
      </c>
      <c r="P42" s="149" t="str">
        <f>IF(ISERROR(発注情報!Z179)=TRUE,"",IF(OR(発注情報!Z179="",発注情報!Z179=0),"",発注情報!Z179))</f>
        <v/>
      </c>
      <c r="Q42" s="149" t="str">
        <f>IF(ISERROR(発注情報!AA179)=TRUE,"",IF(OR(発注情報!AA179="",発注情報!AA179=0),"",発注情報!AA179))</f>
        <v/>
      </c>
      <c r="R42" s="149" t="str">
        <f>IF(ISERROR(発注情報!AB179)=TRUE,"",IF(OR(発注情報!AB179="",発注情報!AB179=0),"",発注情報!AB179))</f>
        <v/>
      </c>
      <c r="S42" s="149" t="str">
        <f>IF(ISERROR(発注情報!AC179)=TRUE,"",IF(OR(発注情報!AC179="",発注情報!AC179=0),"",発注情報!AC179))</f>
        <v/>
      </c>
      <c r="T42" s="149" t="str">
        <f>IF(ISERROR(発注情報!AD179)=TRUE,"",IF(OR(発注情報!AD179="",発注情報!AD179=0),"",発注情報!AD179))</f>
        <v/>
      </c>
      <c r="U42" s="149" t="str">
        <f>IF(ISERROR(発注情報!AE179)=TRUE,"",IF(OR(発注情報!AE179="",発注情報!AE179=0),"",発注情報!AE179))</f>
        <v/>
      </c>
      <c r="V42" s="149" t="str">
        <f>IF(ISERROR(発注情報!AF179)=TRUE,"",IF(OR(発注情報!AF179="",発注情報!AF179=0),"",発注情報!AF179))</f>
        <v/>
      </c>
      <c r="W42" s="149" t="str">
        <f>IF(ISERROR(発注情報!AG179)=TRUE,"",IF(OR(発注情報!AG179="",発注情報!AG179=0),"",発注情報!AG179))</f>
        <v/>
      </c>
      <c r="X42" s="149" t="str">
        <f>IF(ISERROR(発注情報!AH179)=TRUE,"",IF(OR(発注情報!AH179="",発注情報!AH179=0),"",発注情報!AH179))</f>
        <v/>
      </c>
      <c r="Y42" s="149" t="str">
        <f>IF(ISERROR(発注情報!AI179)=TRUE,"",IF(OR(発注情報!AI179="",発注情報!AI179=0),"",発注情報!AI179))</f>
        <v/>
      </c>
      <c r="Z42" s="149" t="str">
        <f>IF(ISERROR(発注情報!AJ179)=TRUE,"",IF(OR(発注情報!AJ179="",発注情報!AJ179=0),"",発注情報!AJ179))</f>
        <v/>
      </c>
      <c r="AA42" s="149" t="str">
        <f>IF(ISERROR(発注情報!AK179)=TRUE,"",IF(OR(発注情報!AK179="",発注情報!AK179=0),"",発注情報!AK179))</f>
        <v/>
      </c>
      <c r="AB42" s="149" t="str">
        <f>IF(ISERROR(発注情報!AL179)=TRUE,"",IF(OR(発注情報!AL179="",発注情報!AL179=0),"",発注情報!AL179))</f>
        <v/>
      </c>
      <c r="AC42" s="149" t="str">
        <f>IF(ISERROR(発注情報!AM179)=TRUE,"",IF(OR(発注情報!AM179="",発注情報!AM179=0),"",発注情報!AM179))</f>
        <v/>
      </c>
      <c r="AD42" s="149" t="str">
        <f>IF(ISERROR(発注情報!AN179)=TRUE,"",IF(OR(発注情報!AN179="",発注情報!AN179=0),"",発注情報!AN179))</f>
        <v/>
      </c>
      <c r="AE42" s="149" t="str">
        <f>IF(ISERROR(発注情報!AO179)=TRUE,"",IF(OR(発注情報!AO179="",発注情報!AO179=0),"",発注情報!AO179))</f>
        <v/>
      </c>
      <c r="AF42" s="149" t="str">
        <f>IF(ISERROR(発注情報!AP179)=TRUE,"",IF(OR(発注情報!AP179="",発注情報!AP179=0),"",発注情報!AP179))</f>
        <v/>
      </c>
      <c r="AG42" s="149" t="str">
        <f>IF(ISERROR(発注情報!AQ179)=TRUE,"",IF(OR(発注情報!AQ179="",発注情報!AQ179=0),"",発注情報!AQ179))</f>
        <v/>
      </c>
      <c r="AH42" s="149" t="str">
        <f>IF(ISERROR(発注情報!AR179)=TRUE,"",IF(OR(発注情報!AR179="",発注情報!AR179=0),"",発注情報!AR179))</f>
        <v/>
      </c>
      <c r="AI42" s="258" t="str">
        <f>IF(ISERROR(発注情報!AS179)=TRUE,"",IF(OR(発注情報!AS179="",発注情報!AS179=0),"",発注情報!AS179))</f>
        <v/>
      </c>
      <c r="AJ42" s="259" t="str">
        <f>IF(ISERROR(発注情報!AT179)=TRUE,"",IF(OR(発注情報!AT179="",発注情報!AT179=0),"",発注情報!AT179))</f>
        <v/>
      </c>
      <c r="AK42" s="148" t="str">
        <f>IF(ISERROR(発注情報!AU179)=TRUE,"",IF(OR(発注情報!AU179="",発注情報!AU179=0),"",発注情報!AU179))</f>
        <v/>
      </c>
    </row>
    <row r="43" spans="1:58" ht="18.75" customHeight="1" x14ac:dyDescent="0.15">
      <c r="A43" s="137" t="str">
        <f>IF(発注情報!$B36&lt;&gt;"",発注情報!A36,"")</f>
        <v/>
      </c>
      <c r="B43" s="143" t="str">
        <f>IF(ISERROR(発注情報!L180)=TRUE,"",IF(OR(発注情報!L180="",発注情報!L180=0),"",発注情報!L180))</f>
        <v/>
      </c>
      <c r="C43" s="139" t="str">
        <f>IF(ISERROR(発注情報!M180)=TRUE,"",IF(OR(発注情報!M180="",発注情報!M180=0),"",発注情報!M180))</f>
        <v/>
      </c>
      <c r="D43" s="139" t="str">
        <f>IF(C43="","",C43*発注情報!$D$2)</f>
        <v/>
      </c>
      <c r="E43" s="237" t="str">
        <f>IF(ISERROR(発注情報!O180)=TRUE,"",IF(OR(発注情報!O180="",発注情報!O180=0),"",発注情報!O180))</f>
        <v/>
      </c>
      <c r="F43" s="237" t="str">
        <f>IF(ISERROR(発注情報!P180)=TRUE,"",IF(OR(発注情報!P180="",発注情報!P180=0),"",発注情報!P180))</f>
        <v/>
      </c>
      <c r="G43" s="237" t="str">
        <f>IF(ISERROR(発注情報!Q180)=TRUE,"",IF(OR(発注情報!Q180="",発注情報!Q180=0),"",発注情報!Q180))</f>
        <v/>
      </c>
      <c r="H43" s="258" t="str">
        <f>IF(ISERROR(発注情報!R180)=TRUE,"",IF(OR(発注情報!R180="",発注情報!R180=0),"",発注情報!R180))</f>
        <v/>
      </c>
      <c r="I43" s="259" t="str">
        <f>IF(ISERROR(発注情報!S180)=TRUE,"",IF(OR(発注情報!S180="",発注情報!S180=0),"",発注情報!S180))</f>
        <v/>
      </c>
      <c r="J43" s="148" t="str">
        <f>IF(ISERROR(発注情報!T180)=TRUE,"",IF(OR(発注情報!T180="",発注情報!T180=0),"",発注情報!T180))</f>
        <v/>
      </c>
      <c r="K43" s="149" t="str">
        <f>IF(ISERROR(発注情報!U180)=TRUE,"",IF(OR(発注情報!U180="",発注情報!U180=0),"",発注情報!U180))</f>
        <v/>
      </c>
      <c r="L43" s="149" t="str">
        <f>IF(ISERROR(発注情報!V180)=TRUE,"",IF(OR(発注情報!V180="",発注情報!V180=0),"",発注情報!V180))</f>
        <v/>
      </c>
      <c r="M43" s="149" t="str">
        <f>IF(ISERROR(発注情報!W180)=TRUE,"",IF(OR(発注情報!W180="",発注情報!W180=0),"",発注情報!W180))</f>
        <v/>
      </c>
      <c r="N43" s="149" t="str">
        <f>IF(ISERROR(発注情報!X180)=TRUE,"",IF(OR(発注情報!X180="",発注情報!X180=0),"",発注情報!X180))</f>
        <v/>
      </c>
      <c r="O43" s="149" t="str">
        <f>IF(ISERROR(発注情報!Y180)=TRUE,"",IF(OR(発注情報!Y180="",発注情報!Y180=0),"",発注情報!Y180))</f>
        <v/>
      </c>
      <c r="P43" s="149" t="str">
        <f>IF(ISERROR(発注情報!Z180)=TRUE,"",IF(OR(発注情報!Z180="",発注情報!Z180=0),"",発注情報!Z180))</f>
        <v/>
      </c>
      <c r="Q43" s="149" t="str">
        <f>IF(ISERROR(発注情報!AA180)=TRUE,"",IF(OR(発注情報!AA180="",発注情報!AA180=0),"",発注情報!AA180))</f>
        <v/>
      </c>
      <c r="R43" s="149" t="str">
        <f>IF(ISERROR(発注情報!AB180)=TRUE,"",IF(OR(発注情報!AB180="",発注情報!AB180=0),"",発注情報!AB180))</f>
        <v/>
      </c>
      <c r="S43" s="149" t="str">
        <f>IF(ISERROR(発注情報!AC180)=TRUE,"",IF(OR(発注情報!AC180="",発注情報!AC180=0),"",発注情報!AC180))</f>
        <v/>
      </c>
      <c r="T43" s="149" t="str">
        <f>IF(ISERROR(発注情報!AD180)=TRUE,"",IF(OR(発注情報!AD180="",発注情報!AD180=0),"",発注情報!AD180))</f>
        <v/>
      </c>
      <c r="U43" s="149" t="str">
        <f>IF(ISERROR(発注情報!AE180)=TRUE,"",IF(OR(発注情報!AE180="",発注情報!AE180=0),"",発注情報!AE180))</f>
        <v/>
      </c>
      <c r="V43" s="149" t="str">
        <f>IF(ISERROR(発注情報!AF180)=TRUE,"",IF(OR(発注情報!AF180="",発注情報!AF180=0),"",発注情報!AF180))</f>
        <v/>
      </c>
      <c r="W43" s="149" t="str">
        <f>IF(ISERROR(発注情報!AG180)=TRUE,"",IF(OR(発注情報!AG180="",発注情報!AG180=0),"",発注情報!AG180))</f>
        <v/>
      </c>
      <c r="X43" s="149" t="str">
        <f>IF(ISERROR(発注情報!AH180)=TRUE,"",IF(OR(発注情報!AH180="",発注情報!AH180=0),"",発注情報!AH180))</f>
        <v/>
      </c>
      <c r="Y43" s="149" t="str">
        <f>IF(ISERROR(発注情報!AI180)=TRUE,"",IF(OR(発注情報!AI180="",発注情報!AI180=0),"",発注情報!AI180))</f>
        <v/>
      </c>
      <c r="Z43" s="149" t="str">
        <f>IF(ISERROR(発注情報!AJ180)=TRUE,"",IF(OR(発注情報!AJ180="",発注情報!AJ180=0),"",発注情報!AJ180))</f>
        <v/>
      </c>
      <c r="AA43" s="149" t="str">
        <f>IF(ISERROR(発注情報!AK180)=TRUE,"",IF(OR(発注情報!AK180="",発注情報!AK180=0),"",発注情報!AK180))</f>
        <v/>
      </c>
      <c r="AB43" s="149" t="str">
        <f>IF(ISERROR(発注情報!AL180)=TRUE,"",IF(OR(発注情報!AL180="",発注情報!AL180=0),"",発注情報!AL180))</f>
        <v/>
      </c>
      <c r="AC43" s="149" t="str">
        <f>IF(ISERROR(発注情報!AM180)=TRUE,"",IF(OR(発注情報!AM180="",発注情報!AM180=0),"",発注情報!AM180))</f>
        <v/>
      </c>
      <c r="AD43" s="149" t="str">
        <f>IF(ISERROR(発注情報!AN180)=TRUE,"",IF(OR(発注情報!AN180="",発注情報!AN180=0),"",発注情報!AN180))</f>
        <v/>
      </c>
      <c r="AE43" s="149" t="str">
        <f>IF(ISERROR(発注情報!AO180)=TRUE,"",IF(OR(発注情報!AO180="",発注情報!AO180=0),"",発注情報!AO180))</f>
        <v/>
      </c>
      <c r="AF43" s="149" t="str">
        <f>IF(ISERROR(発注情報!AP180)=TRUE,"",IF(OR(発注情報!AP180="",発注情報!AP180=0),"",発注情報!AP180))</f>
        <v/>
      </c>
      <c r="AG43" s="149" t="str">
        <f>IF(ISERROR(発注情報!AQ180)=TRUE,"",IF(OR(発注情報!AQ180="",発注情報!AQ180=0),"",発注情報!AQ180))</f>
        <v/>
      </c>
      <c r="AH43" s="149" t="str">
        <f>IF(ISERROR(発注情報!AR180)=TRUE,"",IF(OR(発注情報!AR180="",発注情報!AR180=0),"",発注情報!AR180))</f>
        <v/>
      </c>
      <c r="AI43" s="258" t="str">
        <f>IF(ISERROR(発注情報!AS180)=TRUE,"",IF(OR(発注情報!AS180="",発注情報!AS180=0),"",発注情報!AS180))</f>
        <v/>
      </c>
      <c r="AJ43" s="259" t="str">
        <f>IF(ISERROR(発注情報!AT180)=TRUE,"",IF(OR(発注情報!AT180="",発注情報!AT180=0),"",発注情報!AT180))</f>
        <v/>
      </c>
      <c r="AK43" s="148" t="str">
        <f>IF(ISERROR(発注情報!AU180)=TRUE,"",IF(OR(発注情報!AU180="",発注情報!AU180=0),"",発注情報!AU180))</f>
        <v/>
      </c>
    </row>
    <row r="44" spans="1:58" ht="18.75" customHeight="1" x14ac:dyDescent="0.15">
      <c r="A44" s="137" t="str">
        <f>IF(発注情報!$B37&lt;&gt;"",発注情報!A37,"")</f>
        <v/>
      </c>
      <c r="B44" s="143" t="str">
        <f>IF(ISERROR(発注情報!L181)=TRUE,"",IF(OR(発注情報!L181="",発注情報!L181=0),"",発注情報!L181))</f>
        <v/>
      </c>
      <c r="C44" s="139" t="str">
        <f>IF(ISERROR(発注情報!M181)=TRUE,"",IF(OR(発注情報!M181="",発注情報!M181=0),"",発注情報!M181))</f>
        <v/>
      </c>
      <c r="D44" s="139" t="str">
        <f>IF(C44="","",C44*発注情報!$D$2)</f>
        <v/>
      </c>
      <c r="E44" s="237" t="str">
        <f>IF(ISERROR(発注情報!O181)=TRUE,"",IF(OR(発注情報!O181="",発注情報!O181=0),"",発注情報!O181))</f>
        <v/>
      </c>
      <c r="F44" s="237" t="str">
        <f>IF(ISERROR(発注情報!P181)=TRUE,"",IF(OR(発注情報!P181="",発注情報!P181=0),"",発注情報!P181))</f>
        <v/>
      </c>
      <c r="G44" s="237" t="str">
        <f>IF(ISERROR(発注情報!Q181)=TRUE,"",IF(OR(発注情報!Q181="",発注情報!Q181=0),"",発注情報!Q181))</f>
        <v/>
      </c>
      <c r="H44" s="258" t="str">
        <f>IF(ISERROR(発注情報!R181)=TRUE,"",IF(OR(発注情報!R181="",発注情報!R181=0),"",発注情報!R181))</f>
        <v/>
      </c>
      <c r="I44" s="259" t="str">
        <f>IF(ISERROR(発注情報!S181)=TRUE,"",IF(OR(発注情報!S181="",発注情報!S181=0),"",発注情報!S181))</f>
        <v/>
      </c>
      <c r="J44" s="148" t="str">
        <f>IF(ISERROR(発注情報!T181)=TRUE,"",IF(OR(発注情報!T181="",発注情報!T181=0),"",発注情報!T181))</f>
        <v/>
      </c>
      <c r="K44" s="149" t="str">
        <f>IF(ISERROR(発注情報!U181)=TRUE,"",IF(OR(発注情報!U181="",発注情報!U181=0),"",発注情報!U181))</f>
        <v/>
      </c>
      <c r="L44" s="149" t="str">
        <f>IF(ISERROR(発注情報!V181)=TRUE,"",IF(OR(発注情報!V181="",発注情報!V181=0),"",発注情報!V181))</f>
        <v/>
      </c>
      <c r="M44" s="149" t="str">
        <f>IF(ISERROR(発注情報!W181)=TRUE,"",IF(OR(発注情報!W181="",発注情報!W181=0),"",発注情報!W181))</f>
        <v/>
      </c>
      <c r="N44" s="149" t="str">
        <f>IF(ISERROR(発注情報!X181)=TRUE,"",IF(OR(発注情報!X181="",発注情報!X181=0),"",発注情報!X181))</f>
        <v/>
      </c>
      <c r="O44" s="149" t="str">
        <f>IF(ISERROR(発注情報!Y181)=TRUE,"",IF(OR(発注情報!Y181="",発注情報!Y181=0),"",発注情報!Y181))</f>
        <v/>
      </c>
      <c r="P44" s="149" t="str">
        <f>IF(ISERROR(発注情報!Z181)=TRUE,"",IF(OR(発注情報!Z181="",発注情報!Z181=0),"",発注情報!Z181))</f>
        <v/>
      </c>
      <c r="Q44" s="149" t="str">
        <f>IF(ISERROR(発注情報!AA181)=TRUE,"",IF(OR(発注情報!AA181="",発注情報!AA181=0),"",発注情報!AA181))</f>
        <v/>
      </c>
      <c r="R44" s="149" t="str">
        <f>IF(ISERROR(発注情報!AB181)=TRUE,"",IF(OR(発注情報!AB181="",発注情報!AB181=0),"",発注情報!AB181))</f>
        <v/>
      </c>
      <c r="S44" s="149" t="str">
        <f>IF(ISERROR(発注情報!AC181)=TRUE,"",IF(OR(発注情報!AC181="",発注情報!AC181=0),"",発注情報!AC181))</f>
        <v/>
      </c>
      <c r="T44" s="149" t="str">
        <f>IF(ISERROR(発注情報!AD181)=TRUE,"",IF(OR(発注情報!AD181="",発注情報!AD181=0),"",発注情報!AD181))</f>
        <v/>
      </c>
      <c r="U44" s="149" t="str">
        <f>IF(ISERROR(発注情報!AE181)=TRUE,"",IF(OR(発注情報!AE181="",発注情報!AE181=0),"",発注情報!AE181))</f>
        <v/>
      </c>
      <c r="V44" s="149" t="str">
        <f>IF(ISERROR(発注情報!AF181)=TRUE,"",IF(OR(発注情報!AF181="",発注情報!AF181=0),"",発注情報!AF181))</f>
        <v/>
      </c>
      <c r="W44" s="149" t="str">
        <f>IF(ISERROR(発注情報!AG181)=TRUE,"",IF(OR(発注情報!AG181="",発注情報!AG181=0),"",発注情報!AG181))</f>
        <v/>
      </c>
      <c r="X44" s="149" t="str">
        <f>IF(ISERROR(発注情報!AH181)=TRUE,"",IF(OR(発注情報!AH181="",発注情報!AH181=0),"",発注情報!AH181))</f>
        <v/>
      </c>
      <c r="Y44" s="149" t="str">
        <f>IF(ISERROR(発注情報!AI181)=TRUE,"",IF(OR(発注情報!AI181="",発注情報!AI181=0),"",発注情報!AI181))</f>
        <v/>
      </c>
      <c r="Z44" s="149" t="str">
        <f>IF(ISERROR(発注情報!AJ181)=TRUE,"",IF(OR(発注情報!AJ181="",発注情報!AJ181=0),"",発注情報!AJ181))</f>
        <v/>
      </c>
      <c r="AA44" s="149" t="str">
        <f>IF(ISERROR(発注情報!AK181)=TRUE,"",IF(OR(発注情報!AK181="",発注情報!AK181=0),"",発注情報!AK181))</f>
        <v/>
      </c>
      <c r="AB44" s="149" t="str">
        <f>IF(ISERROR(発注情報!AL181)=TRUE,"",IF(OR(発注情報!AL181="",発注情報!AL181=0),"",発注情報!AL181))</f>
        <v/>
      </c>
      <c r="AC44" s="149" t="str">
        <f>IF(ISERROR(発注情報!AM181)=TRUE,"",IF(OR(発注情報!AM181="",発注情報!AM181=0),"",発注情報!AM181))</f>
        <v/>
      </c>
      <c r="AD44" s="149" t="str">
        <f>IF(ISERROR(発注情報!AN181)=TRUE,"",IF(OR(発注情報!AN181="",発注情報!AN181=0),"",発注情報!AN181))</f>
        <v/>
      </c>
      <c r="AE44" s="149" t="str">
        <f>IF(ISERROR(発注情報!AO181)=TRUE,"",IF(OR(発注情報!AO181="",発注情報!AO181=0),"",発注情報!AO181))</f>
        <v/>
      </c>
      <c r="AF44" s="149" t="str">
        <f>IF(ISERROR(発注情報!AP181)=TRUE,"",IF(OR(発注情報!AP181="",発注情報!AP181=0),"",発注情報!AP181))</f>
        <v/>
      </c>
      <c r="AG44" s="149" t="str">
        <f>IF(ISERROR(発注情報!AQ181)=TRUE,"",IF(OR(発注情報!AQ181="",発注情報!AQ181=0),"",発注情報!AQ181))</f>
        <v/>
      </c>
      <c r="AH44" s="149" t="str">
        <f>IF(ISERROR(発注情報!AR181)=TRUE,"",IF(OR(発注情報!AR181="",発注情報!AR181=0),"",発注情報!AR181))</f>
        <v/>
      </c>
      <c r="AI44" s="258" t="str">
        <f>IF(ISERROR(発注情報!AS181)=TRUE,"",IF(OR(発注情報!AS181="",発注情報!AS181=0),"",発注情報!AS181))</f>
        <v/>
      </c>
      <c r="AJ44" s="259" t="str">
        <f>IF(ISERROR(発注情報!AT181)=TRUE,"",IF(OR(発注情報!AT181="",発注情報!AT181=0),"",発注情報!AT181))</f>
        <v/>
      </c>
      <c r="AK44" s="148" t="str">
        <f>IF(ISERROR(発注情報!AU181)=TRUE,"",IF(OR(発注情報!AU181="",発注情報!AU181=0),"",発注情報!AU181))</f>
        <v/>
      </c>
    </row>
    <row r="45" spans="1:58" ht="18.75" customHeight="1" x14ac:dyDescent="0.15">
      <c r="A45" s="137" t="str">
        <f>IF(発注情報!$B38&lt;&gt;"",発注情報!A38,"")</f>
        <v/>
      </c>
      <c r="B45" s="143" t="str">
        <f>IF(ISERROR(発注情報!L182)=TRUE,"",IF(OR(発注情報!L182="",発注情報!L182=0),"",発注情報!L182))</f>
        <v/>
      </c>
      <c r="C45" s="139" t="str">
        <f>IF(ISERROR(発注情報!M182)=TRUE,"",IF(OR(発注情報!M182="",発注情報!M182=0),"",発注情報!M182))</f>
        <v/>
      </c>
      <c r="D45" s="139" t="str">
        <f>IF(C45="","",C45*発注情報!$D$2)</f>
        <v/>
      </c>
      <c r="E45" s="237" t="str">
        <f>IF(ISERROR(発注情報!O182)=TRUE,"",IF(OR(発注情報!O182="",発注情報!O182=0),"",発注情報!O182))</f>
        <v/>
      </c>
      <c r="F45" s="237" t="str">
        <f>IF(ISERROR(発注情報!P182)=TRUE,"",IF(OR(発注情報!P182="",発注情報!P182=0),"",発注情報!P182))</f>
        <v/>
      </c>
      <c r="G45" s="237" t="str">
        <f>IF(ISERROR(発注情報!Q182)=TRUE,"",IF(OR(発注情報!Q182="",発注情報!Q182=0),"",発注情報!Q182))</f>
        <v/>
      </c>
      <c r="H45" s="258" t="str">
        <f>IF(ISERROR(発注情報!R182)=TRUE,"",IF(OR(発注情報!R182="",発注情報!R182=0),"",発注情報!R182))</f>
        <v/>
      </c>
      <c r="I45" s="259" t="str">
        <f>IF(ISERROR(発注情報!S182)=TRUE,"",IF(OR(発注情報!S182="",発注情報!S182=0),"",発注情報!S182))</f>
        <v/>
      </c>
      <c r="J45" s="148" t="str">
        <f>IF(ISERROR(発注情報!T182)=TRUE,"",IF(OR(発注情報!T182="",発注情報!T182=0),"",発注情報!T182))</f>
        <v/>
      </c>
      <c r="K45" s="149" t="str">
        <f>IF(ISERROR(発注情報!U182)=TRUE,"",IF(OR(発注情報!U182="",発注情報!U182=0),"",発注情報!U182))</f>
        <v/>
      </c>
      <c r="L45" s="149" t="str">
        <f>IF(ISERROR(発注情報!V182)=TRUE,"",IF(OR(発注情報!V182="",発注情報!V182=0),"",発注情報!V182))</f>
        <v/>
      </c>
      <c r="M45" s="149" t="str">
        <f>IF(ISERROR(発注情報!W182)=TRUE,"",IF(OR(発注情報!W182="",発注情報!W182=0),"",発注情報!W182))</f>
        <v/>
      </c>
      <c r="N45" s="149" t="str">
        <f>IF(ISERROR(発注情報!X182)=TRUE,"",IF(OR(発注情報!X182="",発注情報!X182=0),"",発注情報!X182))</f>
        <v/>
      </c>
      <c r="O45" s="149" t="str">
        <f>IF(ISERROR(発注情報!Y182)=TRUE,"",IF(OR(発注情報!Y182="",発注情報!Y182=0),"",発注情報!Y182))</f>
        <v/>
      </c>
      <c r="P45" s="149" t="str">
        <f>IF(ISERROR(発注情報!Z182)=TRUE,"",IF(OR(発注情報!Z182="",発注情報!Z182=0),"",発注情報!Z182))</f>
        <v/>
      </c>
      <c r="Q45" s="149" t="str">
        <f>IF(ISERROR(発注情報!AA182)=TRUE,"",IF(OR(発注情報!AA182="",発注情報!AA182=0),"",発注情報!AA182))</f>
        <v/>
      </c>
      <c r="R45" s="149" t="str">
        <f>IF(ISERROR(発注情報!AB182)=TRUE,"",IF(OR(発注情報!AB182="",発注情報!AB182=0),"",発注情報!AB182))</f>
        <v/>
      </c>
      <c r="S45" s="149" t="str">
        <f>IF(ISERROR(発注情報!AC182)=TRUE,"",IF(OR(発注情報!AC182="",発注情報!AC182=0),"",発注情報!AC182))</f>
        <v/>
      </c>
      <c r="T45" s="149" t="str">
        <f>IF(ISERROR(発注情報!AD182)=TRUE,"",IF(OR(発注情報!AD182="",発注情報!AD182=0),"",発注情報!AD182))</f>
        <v/>
      </c>
      <c r="U45" s="149" t="str">
        <f>IF(ISERROR(発注情報!AE182)=TRUE,"",IF(OR(発注情報!AE182="",発注情報!AE182=0),"",発注情報!AE182))</f>
        <v/>
      </c>
      <c r="V45" s="149" t="str">
        <f>IF(ISERROR(発注情報!AF182)=TRUE,"",IF(OR(発注情報!AF182="",発注情報!AF182=0),"",発注情報!AF182))</f>
        <v/>
      </c>
      <c r="W45" s="149" t="str">
        <f>IF(ISERROR(発注情報!AG182)=TRUE,"",IF(OR(発注情報!AG182="",発注情報!AG182=0),"",発注情報!AG182))</f>
        <v/>
      </c>
      <c r="X45" s="149" t="str">
        <f>IF(ISERROR(発注情報!AH182)=TRUE,"",IF(OR(発注情報!AH182="",発注情報!AH182=0),"",発注情報!AH182))</f>
        <v/>
      </c>
      <c r="Y45" s="149" t="str">
        <f>IF(ISERROR(発注情報!AI182)=TRUE,"",IF(OR(発注情報!AI182="",発注情報!AI182=0),"",発注情報!AI182))</f>
        <v/>
      </c>
      <c r="Z45" s="149" t="str">
        <f>IF(ISERROR(発注情報!AJ182)=TRUE,"",IF(OR(発注情報!AJ182="",発注情報!AJ182=0),"",発注情報!AJ182))</f>
        <v/>
      </c>
      <c r="AA45" s="149" t="str">
        <f>IF(ISERROR(発注情報!AK182)=TRUE,"",IF(OR(発注情報!AK182="",発注情報!AK182=0),"",発注情報!AK182))</f>
        <v/>
      </c>
      <c r="AB45" s="149" t="str">
        <f>IF(ISERROR(発注情報!AL182)=TRUE,"",IF(OR(発注情報!AL182="",発注情報!AL182=0),"",発注情報!AL182))</f>
        <v/>
      </c>
      <c r="AC45" s="149" t="str">
        <f>IF(ISERROR(発注情報!AM182)=TRUE,"",IF(OR(発注情報!AM182="",発注情報!AM182=0),"",発注情報!AM182))</f>
        <v/>
      </c>
      <c r="AD45" s="149" t="str">
        <f>IF(ISERROR(発注情報!AN182)=TRUE,"",IF(OR(発注情報!AN182="",発注情報!AN182=0),"",発注情報!AN182))</f>
        <v/>
      </c>
      <c r="AE45" s="149" t="str">
        <f>IF(ISERROR(発注情報!AO182)=TRUE,"",IF(OR(発注情報!AO182="",発注情報!AO182=0),"",発注情報!AO182))</f>
        <v/>
      </c>
      <c r="AF45" s="149" t="str">
        <f>IF(ISERROR(発注情報!AP182)=TRUE,"",IF(OR(発注情報!AP182="",発注情報!AP182=0),"",発注情報!AP182))</f>
        <v/>
      </c>
      <c r="AG45" s="149" t="str">
        <f>IF(ISERROR(発注情報!AQ182)=TRUE,"",IF(OR(発注情報!AQ182="",発注情報!AQ182=0),"",発注情報!AQ182))</f>
        <v/>
      </c>
      <c r="AH45" s="149" t="str">
        <f>IF(ISERROR(発注情報!AR182)=TRUE,"",IF(OR(発注情報!AR182="",発注情報!AR182=0),"",発注情報!AR182))</f>
        <v/>
      </c>
      <c r="AI45" s="258" t="str">
        <f>IF(ISERROR(発注情報!AS182)=TRUE,"",IF(OR(発注情報!AS182="",発注情報!AS182=0),"",発注情報!AS182))</f>
        <v/>
      </c>
      <c r="AJ45" s="259" t="str">
        <f>IF(ISERROR(発注情報!AT182)=TRUE,"",IF(OR(発注情報!AT182="",発注情報!AT182=0),"",発注情報!AT182))</f>
        <v/>
      </c>
      <c r="AK45" s="148" t="str">
        <f>IF(ISERROR(発注情報!AU182)=TRUE,"",IF(OR(発注情報!AU182="",発注情報!AU182=0),"",発注情報!AU182))</f>
        <v/>
      </c>
    </row>
    <row r="46" spans="1:58" ht="18.75" customHeight="1" x14ac:dyDescent="0.15">
      <c r="A46" s="137" t="str">
        <f>IF(発注情報!$B39&lt;&gt;"",発注情報!A39,"")</f>
        <v/>
      </c>
      <c r="B46" s="143" t="str">
        <f>IF(ISERROR(発注情報!L183)=TRUE,"",IF(OR(発注情報!L183="",発注情報!L183=0),"",発注情報!L183))</f>
        <v/>
      </c>
      <c r="C46" s="139" t="str">
        <f>IF(ISERROR(発注情報!M183)=TRUE,"",IF(OR(発注情報!M183="",発注情報!M183=0),"",発注情報!M183))</f>
        <v/>
      </c>
      <c r="D46" s="139" t="str">
        <f>IF(C46="","",C46*発注情報!$D$2)</f>
        <v/>
      </c>
      <c r="E46" s="237" t="str">
        <f>IF(ISERROR(発注情報!O183)=TRUE,"",IF(OR(発注情報!O183="",発注情報!O183=0),"",発注情報!O183))</f>
        <v/>
      </c>
      <c r="F46" s="237" t="str">
        <f>IF(ISERROR(発注情報!P183)=TRUE,"",IF(OR(発注情報!P183="",発注情報!P183=0),"",発注情報!P183))</f>
        <v/>
      </c>
      <c r="G46" s="237" t="str">
        <f>IF(ISERROR(発注情報!Q183)=TRUE,"",IF(OR(発注情報!Q183="",発注情報!Q183=0),"",発注情報!Q183))</f>
        <v/>
      </c>
      <c r="H46" s="258" t="str">
        <f>IF(ISERROR(発注情報!R183)=TRUE,"",IF(OR(発注情報!R183="",発注情報!R183=0),"",発注情報!R183))</f>
        <v/>
      </c>
      <c r="I46" s="259" t="str">
        <f>IF(ISERROR(発注情報!S183)=TRUE,"",IF(OR(発注情報!S183="",発注情報!S183=0),"",発注情報!S183))</f>
        <v/>
      </c>
      <c r="J46" s="148" t="str">
        <f>IF(ISERROR(発注情報!T183)=TRUE,"",IF(OR(発注情報!T183="",発注情報!T183=0),"",発注情報!T183))</f>
        <v/>
      </c>
      <c r="K46" s="149" t="str">
        <f>IF(ISERROR(発注情報!U183)=TRUE,"",IF(OR(発注情報!U183="",発注情報!U183=0),"",発注情報!U183))</f>
        <v/>
      </c>
      <c r="L46" s="149" t="str">
        <f>IF(ISERROR(発注情報!V183)=TRUE,"",IF(OR(発注情報!V183="",発注情報!V183=0),"",発注情報!V183))</f>
        <v/>
      </c>
      <c r="M46" s="149" t="str">
        <f>IF(ISERROR(発注情報!W183)=TRUE,"",IF(OR(発注情報!W183="",発注情報!W183=0),"",発注情報!W183))</f>
        <v/>
      </c>
      <c r="N46" s="149" t="str">
        <f>IF(ISERROR(発注情報!X183)=TRUE,"",IF(OR(発注情報!X183="",発注情報!X183=0),"",発注情報!X183))</f>
        <v/>
      </c>
      <c r="O46" s="149" t="str">
        <f>IF(ISERROR(発注情報!Y183)=TRUE,"",IF(OR(発注情報!Y183="",発注情報!Y183=0),"",発注情報!Y183))</f>
        <v/>
      </c>
      <c r="P46" s="149" t="str">
        <f>IF(ISERROR(発注情報!Z183)=TRUE,"",IF(OR(発注情報!Z183="",発注情報!Z183=0),"",発注情報!Z183))</f>
        <v/>
      </c>
      <c r="Q46" s="149" t="str">
        <f>IF(ISERROR(発注情報!AA183)=TRUE,"",IF(OR(発注情報!AA183="",発注情報!AA183=0),"",発注情報!AA183))</f>
        <v/>
      </c>
      <c r="R46" s="149" t="str">
        <f>IF(ISERROR(発注情報!AB183)=TRUE,"",IF(OR(発注情報!AB183="",発注情報!AB183=0),"",発注情報!AB183))</f>
        <v/>
      </c>
      <c r="S46" s="149" t="str">
        <f>IF(ISERROR(発注情報!AC183)=TRUE,"",IF(OR(発注情報!AC183="",発注情報!AC183=0),"",発注情報!AC183))</f>
        <v/>
      </c>
      <c r="T46" s="149" t="str">
        <f>IF(ISERROR(発注情報!AD183)=TRUE,"",IF(OR(発注情報!AD183="",発注情報!AD183=0),"",発注情報!AD183))</f>
        <v/>
      </c>
      <c r="U46" s="149" t="str">
        <f>IF(ISERROR(発注情報!AE183)=TRUE,"",IF(OR(発注情報!AE183="",発注情報!AE183=0),"",発注情報!AE183))</f>
        <v/>
      </c>
      <c r="V46" s="149" t="str">
        <f>IF(ISERROR(発注情報!AF183)=TRUE,"",IF(OR(発注情報!AF183="",発注情報!AF183=0),"",発注情報!AF183))</f>
        <v/>
      </c>
      <c r="W46" s="149" t="str">
        <f>IF(ISERROR(発注情報!AG183)=TRUE,"",IF(OR(発注情報!AG183="",発注情報!AG183=0),"",発注情報!AG183))</f>
        <v/>
      </c>
      <c r="X46" s="149" t="str">
        <f>IF(ISERROR(発注情報!AH183)=TRUE,"",IF(OR(発注情報!AH183="",発注情報!AH183=0),"",発注情報!AH183))</f>
        <v/>
      </c>
      <c r="Y46" s="149" t="str">
        <f>IF(ISERROR(発注情報!AI183)=TRUE,"",IF(OR(発注情報!AI183="",発注情報!AI183=0),"",発注情報!AI183))</f>
        <v/>
      </c>
      <c r="Z46" s="149" t="str">
        <f>IF(ISERROR(発注情報!AJ183)=TRUE,"",IF(OR(発注情報!AJ183="",発注情報!AJ183=0),"",発注情報!AJ183))</f>
        <v/>
      </c>
      <c r="AA46" s="149" t="str">
        <f>IF(ISERROR(発注情報!AK183)=TRUE,"",IF(OR(発注情報!AK183="",発注情報!AK183=0),"",発注情報!AK183))</f>
        <v/>
      </c>
      <c r="AB46" s="149" t="str">
        <f>IF(ISERROR(発注情報!AL183)=TRUE,"",IF(OR(発注情報!AL183="",発注情報!AL183=0),"",発注情報!AL183))</f>
        <v/>
      </c>
      <c r="AC46" s="149" t="str">
        <f>IF(ISERROR(発注情報!AM183)=TRUE,"",IF(OR(発注情報!AM183="",発注情報!AM183=0),"",発注情報!AM183))</f>
        <v/>
      </c>
      <c r="AD46" s="149" t="str">
        <f>IF(ISERROR(発注情報!AN183)=TRUE,"",IF(OR(発注情報!AN183="",発注情報!AN183=0),"",発注情報!AN183))</f>
        <v/>
      </c>
      <c r="AE46" s="149" t="str">
        <f>IF(ISERROR(発注情報!AO183)=TRUE,"",IF(OR(発注情報!AO183="",発注情報!AO183=0),"",発注情報!AO183))</f>
        <v/>
      </c>
      <c r="AF46" s="149" t="str">
        <f>IF(ISERROR(発注情報!AP183)=TRUE,"",IF(OR(発注情報!AP183="",発注情報!AP183=0),"",発注情報!AP183))</f>
        <v/>
      </c>
      <c r="AG46" s="149" t="str">
        <f>IF(ISERROR(発注情報!AQ183)=TRUE,"",IF(OR(発注情報!AQ183="",発注情報!AQ183=0),"",発注情報!AQ183))</f>
        <v/>
      </c>
      <c r="AH46" s="149" t="str">
        <f>IF(ISERROR(発注情報!AR183)=TRUE,"",IF(OR(発注情報!AR183="",発注情報!AR183=0),"",発注情報!AR183))</f>
        <v/>
      </c>
      <c r="AI46" s="258" t="str">
        <f>IF(ISERROR(発注情報!AS183)=TRUE,"",IF(OR(発注情報!AS183="",発注情報!AS183=0),"",発注情報!AS183))</f>
        <v/>
      </c>
      <c r="AJ46" s="259" t="str">
        <f>IF(ISERROR(発注情報!AT183)=TRUE,"",IF(OR(発注情報!AT183="",発注情報!AT183=0),"",発注情報!AT183))</f>
        <v/>
      </c>
      <c r="AK46" s="148" t="str">
        <f>IF(ISERROR(発注情報!AU183)=TRUE,"",IF(OR(発注情報!AU183="",発注情報!AU183=0),"",発注情報!AU183))</f>
        <v/>
      </c>
    </row>
    <row r="47" spans="1:58" ht="18.75" customHeight="1" x14ac:dyDescent="0.15">
      <c r="A47" s="137" t="str">
        <f>IF(発注情報!$B40&lt;&gt;"",発注情報!A40,"")</f>
        <v/>
      </c>
      <c r="B47" s="143" t="str">
        <f>IF(ISERROR(発注情報!L184)=TRUE,"",IF(OR(発注情報!L184="",発注情報!L184=0),"",発注情報!L184))</f>
        <v/>
      </c>
      <c r="C47" s="139" t="str">
        <f>IF(ISERROR(発注情報!M184)=TRUE,"",IF(OR(発注情報!M184="",発注情報!M184=0),"",発注情報!M184))</f>
        <v/>
      </c>
      <c r="D47" s="139" t="str">
        <f>IF(C47="","",C47*発注情報!$D$2)</f>
        <v/>
      </c>
      <c r="E47" s="237" t="str">
        <f>IF(ISERROR(発注情報!O184)=TRUE,"",IF(OR(発注情報!O184="",発注情報!O184=0),"",発注情報!O184))</f>
        <v/>
      </c>
      <c r="F47" s="237" t="str">
        <f>IF(ISERROR(発注情報!P184)=TRUE,"",IF(OR(発注情報!P184="",発注情報!P184=0),"",発注情報!P184))</f>
        <v/>
      </c>
      <c r="G47" s="237" t="str">
        <f>IF(ISERROR(発注情報!Q184)=TRUE,"",IF(OR(発注情報!Q184="",発注情報!Q184=0),"",発注情報!Q184))</f>
        <v/>
      </c>
      <c r="H47" s="258" t="str">
        <f>IF(ISERROR(発注情報!R184)=TRUE,"",IF(OR(発注情報!R184="",発注情報!R184=0),"",発注情報!R184))</f>
        <v/>
      </c>
      <c r="I47" s="259" t="str">
        <f>IF(ISERROR(発注情報!S184)=TRUE,"",IF(OR(発注情報!S184="",発注情報!S184=0),"",発注情報!S184))</f>
        <v/>
      </c>
      <c r="J47" s="148" t="str">
        <f>IF(ISERROR(発注情報!T184)=TRUE,"",IF(OR(発注情報!T184="",発注情報!T184=0),"",発注情報!T184))</f>
        <v/>
      </c>
      <c r="K47" s="149" t="str">
        <f>IF(ISERROR(発注情報!U184)=TRUE,"",IF(OR(発注情報!U184="",発注情報!U184=0),"",発注情報!U184))</f>
        <v/>
      </c>
      <c r="L47" s="149" t="str">
        <f>IF(ISERROR(発注情報!V184)=TRUE,"",IF(OR(発注情報!V184="",発注情報!V184=0),"",発注情報!V184))</f>
        <v/>
      </c>
      <c r="M47" s="149" t="str">
        <f>IF(ISERROR(発注情報!W184)=TRUE,"",IF(OR(発注情報!W184="",発注情報!W184=0),"",発注情報!W184))</f>
        <v/>
      </c>
      <c r="N47" s="149" t="str">
        <f>IF(ISERROR(発注情報!X184)=TRUE,"",IF(OR(発注情報!X184="",発注情報!X184=0),"",発注情報!X184))</f>
        <v/>
      </c>
      <c r="O47" s="149" t="str">
        <f>IF(ISERROR(発注情報!Y184)=TRUE,"",IF(OR(発注情報!Y184="",発注情報!Y184=0),"",発注情報!Y184))</f>
        <v/>
      </c>
      <c r="P47" s="149" t="str">
        <f>IF(ISERROR(発注情報!Z184)=TRUE,"",IF(OR(発注情報!Z184="",発注情報!Z184=0),"",発注情報!Z184))</f>
        <v/>
      </c>
      <c r="Q47" s="149" t="str">
        <f>IF(ISERROR(発注情報!AA184)=TRUE,"",IF(OR(発注情報!AA184="",発注情報!AA184=0),"",発注情報!AA184))</f>
        <v/>
      </c>
      <c r="R47" s="149" t="str">
        <f>IF(ISERROR(発注情報!AB184)=TRUE,"",IF(OR(発注情報!AB184="",発注情報!AB184=0),"",発注情報!AB184))</f>
        <v/>
      </c>
      <c r="S47" s="149" t="str">
        <f>IF(ISERROR(発注情報!AC184)=TRUE,"",IF(OR(発注情報!AC184="",発注情報!AC184=0),"",発注情報!AC184))</f>
        <v/>
      </c>
      <c r="T47" s="149" t="str">
        <f>IF(ISERROR(発注情報!AD184)=TRUE,"",IF(OR(発注情報!AD184="",発注情報!AD184=0),"",発注情報!AD184))</f>
        <v/>
      </c>
      <c r="U47" s="149" t="str">
        <f>IF(ISERROR(発注情報!AE184)=TRUE,"",IF(OR(発注情報!AE184="",発注情報!AE184=0),"",発注情報!AE184))</f>
        <v/>
      </c>
      <c r="V47" s="149" t="str">
        <f>IF(ISERROR(発注情報!AF184)=TRUE,"",IF(OR(発注情報!AF184="",発注情報!AF184=0),"",発注情報!AF184))</f>
        <v/>
      </c>
      <c r="W47" s="149" t="str">
        <f>IF(ISERROR(発注情報!AG184)=TRUE,"",IF(OR(発注情報!AG184="",発注情報!AG184=0),"",発注情報!AG184))</f>
        <v/>
      </c>
      <c r="X47" s="149" t="str">
        <f>IF(ISERROR(発注情報!AH184)=TRUE,"",IF(OR(発注情報!AH184="",発注情報!AH184=0),"",発注情報!AH184))</f>
        <v/>
      </c>
      <c r="Y47" s="149" t="str">
        <f>IF(ISERROR(発注情報!AI184)=TRUE,"",IF(OR(発注情報!AI184="",発注情報!AI184=0),"",発注情報!AI184))</f>
        <v/>
      </c>
      <c r="Z47" s="149" t="str">
        <f>IF(ISERROR(発注情報!AJ184)=TRUE,"",IF(OR(発注情報!AJ184="",発注情報!AJ184=0),"",発注情報!AJ184))</f>
        <v/>
      </c>
      <c r="AA47" s="149" t="str">
        <f>IF(ISERROR(発注情報!AK184)=TRUE,"",IF(OR(発注情報!AK184="",発注情報!AK184=0),"",発注情報!AK184))</f>
        <v/>
      </c>
      <c r="AB47" s="149" t="str">
        <f>IF(ISERROR(発注情報!AL184)=TRUE,"",IF(OR(発注情報!AL184="",発注情報!AL184=0),"",発注情報!AL184))</f>
        <v/>
      </c>
      <c r="AC47" s="149" t="str">
        <f>IF(ISERROR(発注情報!AM184)=TRUE,"",IF(OR(発注情報!AM184="",発注情報!AM184=0),"",発注情報!AM184))</f>
        <v/>
      </c>
      <c r="AD47" s="149" t="str">
        <f>IF(ISERROR(発注情報!AN184)=TRUE,"",IF(OR(発注情報!AN184="",発注情報!AN184=0),"",発注情報!AN184))</f>
        <v/>
      </c>
      <c r="AE47" s="149" t="str">
        <f>IF(ISERROR(発注情報!AO184)=TRUE,"",IF(OR(発注情報!AO184="",発注情報!AO184=0),"",発注情報!AO184))</f>
        <v/>
      </c>
      <c r="AF47" s="149" t="str">
        <f>IF(ISERROR(発注情報!AP184)=TRUE,"",IF(OR(発注情報!AP184="",発注情報!AP184=0),"",発注情報!AP184))</f>
        <v/>
      </c>
      <c r="AG47" s="149" t="str">
        <f>IF(ISERROR(発注情報!AQ184)=TRUE,"",IF(OR(発注情報!AQ184="",発注情報!AQ184=0),"",発注情報!AQ184))</f>
        <v/>
      </c>
      <c r="AH47" s="149" t="str">
        <f>IF(ISERROR(発注情報!AR184)=TRUE,"",IF(OR(発注情報!AR184="",発注情報!AR184=0),"",発注情報!AR184))</f>
        <v/>
      </c>
      <c r="AI47" s="258" t="str">
        <f>IF(ISERROR(発注情報!AS184)=TRUE,"",IF(OR(発注情報!AS184="",発注情報!AS184=0),"",発注情報!AS184))</f>
        <v/>
      </c>
      <c r="AJ47" s="259" t="str">
        <f>IF(ISERROR(発注情報!AT184)=TRUE,"",IF(OR(発注情報!AT184="",発注情報!AT184=0),"",発注情報!AT184))</f>
        <v/>
      </c>
      <c r="AK47" s="148" t="str">
        <f>IF(ISERROR(発注情報!AU184)=TRUE,"",IF(OR(発注情報!AU184="",発注情報!AU184=0),"",発注情報!AU184))</f>
        <v/>
      </c>
    </row>
    <row r="48" spans="1:58" ht="18.75" customHeight="1" x14ac:dyDescent="0.15">
      <c r="B48" s="183"/>
      <c r="D48" s="87"/>
      <c r="H48" s="184"/>
      <c r="I48" s="185"/>
      <c r="J48" s="185"/>
      <c r="K48" s="28" t="str">
        <f>IF(OR(COUNTIF(K36:AH47,"A'")&gt;0,COUNTIF(K36:AH47,"B'")&gt;0,COUNTIF(K36:AH47,"A'B'")&gt;0),"A'＝上配管形バルブAポート、B'＝上配管形バルブBポート","")</f>
        <v/>
      </c>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4"/>
      <c r="AJ48" s="185"/>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row>
    <row r="56" spans="2:36" ht="15.75" customHeight="1" x14ac:dyDescent="0.15">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row>
    <row r="57" spans="2:36" ht="15.75" customHeight="1" x14ac:dyDescent="0.15">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row>
    <row r="58" spans="2:36" ht="15.75" customHeight="1" x14ac:dyDescent="0.15">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row>
    <row r="59" spans="2:36" ht="15.75" customHeight="1" x14ac:dyDescent="0.15">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row>
    <row r="60" spans="2:36" ht="15.75" customHeight="1" x14ac:dyDescent="0.15">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row>
    <row r="61" spans="2:36" ht="15.75" customHeight="1" x14ac:dyDescent="0.15">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row>
    <row r="62" spans="2:36" ht="15.75" customHeight="1" x14ac:dyDescent="0.15">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row>
    <row r="63" spans="2:36" ht="17.25" customHeight="1" x14ac:dyDescent="0.15">
      <c r="AI63" s="806" t="str">
        <f>IF(B33="","",$AG$33)</f>
        <v/>
      </c>
      <c r="AJ63" s="806"/>
    </row>
  </sheetData>
  <sheetProtection password="CC67" sheet="1" objects="1" formatCells="0" selectLockedCells="1"/>
  <mergeCells count="31">
    <mergeCell ref="AJ1:AK1"/>
    <mergeCell ref="H35:J35"/>
    <mergeCell ref="V2:AK3"/>
    <mergeCell ref="I4:AK4"/>
    <mergeCell ref="AI6:AK6"/>
    <mergeCell ref="H32:J32"/>
    <mergeCell ref="AI32:AK32"/>
    <mergeCell ref="H30:J30"/>
    <mergeCell ref="O2:P2"/>
    <mergeCell ref="Q2:Q3"/>
    <mergeCell ref="AI63:AJ63"/>
    <mergeCell ref="AI5:AK5"/>
    <mergeCell ref="AI35:AK35"/>
    <mergeCell ref="AI31:AK31"/>
    <mergeCell ref="AI33:AJ33"/>
    <mergeCell ref="AI30:AK30"/>
    <mergeCell ref="H31:J31"/>
    <mergeCell ref="H5:J5"/>
    <mergeCell ref="L2:M2"/>
    <mergeCell ref="D4:H4"/>
    <mergeCell ref="H1:L1"/>
    <mergeCell ref="Q1:R1"/>
    <mergeCell ref="S1:U1"/>
    <mergeCell ref="D2:H3"/>
    <mergeCell ref="I2:K2"/>
    <mergeCell ref="I3:K3"/>
    <mergeCell ref="U2:U3"/>
    <mergeCell ref="R2:T3"/>
    <mergeCell ref="L3:P3"/>
    <mergeCell ref="C1:D1"/>
    <mergeCell ref="N1:P1"/>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2025-03-05T00:10:47Z</cp:lastPrinted>
  <dcterms:created xsi:type="dcterms:W3CDTF">2009-11-25T00:43:57Z</dcterms:created>
  <dcterms:modified xsi:type="dcterms:W3CDTF">2025-03-05T00:10:48Z</dcterms:modified>
</cp:coreProperties>
</file>