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51S5-d\"/>
    </mc:Choice>
  </mc:AlternateContent>
  <xr:revisionPtr revIDLastSave="0" documentId="13_ncr:1_{84E914A1-464D-4BF4-9E5B-0D01B9415DA0}" xr6:coauthVersionLast="47" xr6:coauthVersionMax="47" xr10:uidLastSave="{00000000-0000-0000-0000-000000000000}"/>
  <bookViews>
    <workbookView xWindow="-120" yWindow="-120" windowWidth="51840" windowHeight="21120" tabRatio="430" xr2:uid="{00000000-000D-0000-FFFF-FFFF00000000}"/>
  </bookViews>
  <sheets>
    <sheet name="基本情報" sheetId="6" r:id="rId1"/>
    <sheet name="ベース" sheetId="1" r:id="rId2"/>
    <sheet name="バルブ" sheetId="5" r:id="rId3"/>
    <sheet name="仕様書作成" sheetId="11" r:id="rId4"/>
    <sheet name="発注情報" sheetId="12"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11" l="1"/>
  <c r="U42" i="11"/>
  <c r="T42" i="11"/>
  <c r="S42" i="11"/>
  <c r="R42" i="11"/>
  <c r="Q42" i="11"/>
  <c r="P42" i="11"/>
  <c r="O42" i="11"/>
  <c r="N42" i="11"/>
  <c r="M42" i="11"/>
  <c r="L42" i="11"/>
  <c r="K42" i="11"/>
  <c r="C42" i="11"/>
  <c r="V36" i="11"/>
  <c r="C36" i="11" s="1"/>
  <c r="U36" i="11"/>
  <c r="T36" i="11"/>
  <c r="S36" i="11"/>
  <c r="R36" i="11"/>
  <c r="Q36" i="11"/>
  <c r="P36" i="11"/>
  <c r="O36" i="11"/>
  <c r="N36" i="11"/>
  <c r="M36" i="11"/>
  <c r="L36" i="11"/>
  <c r="K36" i="11"/>
  <c r="I3" i="10"/>
  <c r="L145" i="12"/>
  <c r="M145" i="12" s="1"/>
  <c r="N145" i="12" s="1"/>
  <c r="K145" i="12"/>
  <c r="AH92" i="11"/>
  <c r="AG92" i="11"/>
  <c r="AF92" i="11"/>
  <c r="AE92" i="11"/>
  <c r="AD92" i="11"/>
  <c r="AC92" i="11"/>
  <c r="AB92" i="11"/>
  <c r="AA92" i="11"/>
  <c r="Z92" i="11"/>
  <c r="Y92" i="11"/>
  <c r="X92" i="11"/>
  <c r="W92" i="11"/>
  <c r="F10" i="5"/>
  <c r="R10" i="5" s="1"/>
  <c r="F7" i="1"/>
  <c r="R7" i="1"/>
  <c r="M49" i="1"/>
  <c r="F7" i="5"/>
  <c r="R7" i="5"/>
  <c r="S87" i="11" s="1"/>
  <c r="E3" i="1"/>
  <c r="L2" i="12"/>
  <c r="R2" i="11"/>
  <c r="P2" i="11"/>
  <c r="M2" i="11"/>
  <c r="L61" i="11"/>
  <c r="M61" i="11"/>
  <c r="N61" i="11"/>
  <c r="O61" i="11"/>
  <c r="P61" i="11"/>
  <c r="Q61" i="11"/>
  <c r="R61" i="11"/>
  <c r="S61" i="11"/>
  <c r="T61" i="11"/>
  <c r="U61" i="11"/>
  <c r="V61" i="11"/>
  <c r="DC30" i="11"/>
  <c r="AF192" i="12"/>
  <c r="DB30" i="11"/>
  <c r="AE192" i="12" s="1"/>
  <c r="DA30" i="11"/>
  <c r="AD192" i="12"/>
  <c r="AD42" i="12" s="1"/>
  <c r="CZ30" i="11"/>
  <c r="AC192" i="12" s="1"/>
  <c r="AC56" i="12" s="1"/>
  <c r="CY30" i="11"/>
  <c r="AB192" i="12"/>
  <c r="CX30" i="11"/>
  <c r="CW30" i="11"/>
  <c r="Z192" i="12"/>
  <c r="CV30" i="11"/>
  <c r="CU30" i="11"/>
  <c r="X192" i="12"/>
  <c r="CT30" i="11"/>
  <c r="W192" i="12" s="1"/>
  <c r="CS30" i="11"/>
  <c r="V192" i="12"/>
  <c r="CR30" i="11"/>
  <c r="U192" i="12" s="1"/>
  <c r="F19" i="5"/>
  <c r="U19" i="5" s="1"/>
  <c r="V19" i="5" s="1"/>
  <c r="R19" i="5"/>
  <c r="K20" i="11"/>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AF204" i="12"/>
  <c r="AE204" i="12"/>
  <c r="AD204" i="12"/>
  <c r="AC204" i="12"/>
  <c r="AB204" i="12"/>
  <c r="AA204" i="12"/>
  <c r="Z204" i="12"/>
  <c r="Y204" i="12"/>
  <c r="X204" i="12"/>
  <c r="W204" i="12"/>
  <c r="V204" i="12"/>
  <c r="U204" i="12"/>
  <c r="AF203" i="12"/>
  <c r="AE203" i="12"/>
  <c r="AD203" i="12"/>
  <c r="AC203" i="12"/>
  <c r="AB203" i="12"/>
  <c r="AA203" i="12"/>
  <c r="Z203" i="12"/>
  <c r="Y203" i="12"/>
  <c r="X203" i="12"/>
  <c r="W203" i="12"/>
  <c r="V203" i="12"/>
  <c r="U203" i="12"/>
  <c r="AF202" i="12"/>
  <c r="AE202" i="12"/>
  <c r="AD202" i="12"/>
  <c r="AC202" i="12"/>
  <c r="AB202" i="12"/>
  <c r="AA202" i="12"/>
  <c r="Z202" i="12"/>
  <c r="Y202" i="12"/>
  <c r="X202" i="12"/>
  <c r="W202" i="12"/>
  <c r="V202" i="12"/>
  <c r="U202" i="12"/>
  <c r="AF201" i="12"/>
  <c r="AF64" i="12" s="1"/>
  <c r="AE201" i="12"/>
  <c r="AE64" i="12" s="1"/>
  <c r="AD201" i="12"/>
  <c r="AD64" i="12" s="1"/>
  <c r="AC201" i="12"/>
  <c r="AC64" i="12"/>
  <c r="AB201" i="12"/>
  <c r="AB64" i="12" s="1"/>
  <c r="AA201" i="12"/>
  <c r="AA64" i="12" s="1"/>
  <c r="Z201" i="12"/>
  <c r="Y201" i="12"/>
  <c r="Y64" i="12"/>
  <c r="X201" i="12"/>
  <c r="W201" i="12"/>
  <c r="W64" i="12" s="1"/>
  <c r="V201" i="12"/>
  <c r="V64" i="12" s="1"/>
  <c r="U201" i="12"/>
  <c r="U64" i="12"/>
  <c r="AF200" i="12"/>
  <c r="AE200" i="12"/>
  <c r="AE63" i="12" s="1"/>
  <c r="AD200" i="12"/>
  <c r="AD63" i="12" s="1"/>
  <c r="AC200" i="12"/>
  <c r="AC63" i="12"/>
  <c r="AB200" i="12"/>
  <c r="AB63" i="12" s="1"/>
  <c r="AA200" i="12"/>
  <c r="AA63" i="12" s="1"/>
  <c r="Z200" i="12"/>
  <c r="Z63" i="12" s="1"/>
  <c r="Y200" i="12"/>
  <c r="Y63" i="12" s="1"/>
  <c r="X200" i="12"/>
  <c r="W200" i="12"/>
  <c r="W63" i="12" s="1"/>
  <c r="V200" i="12"/>
  <c r="U200" i="12"/>
  <c r="U63" i="12"/>
  <c r="DC31" i="11"/>
  <c r="AF193" i="12"/>
  <c r="DB31" i="11"/>
  <c r="AE193" i="12"/>
  <c r="DA31" i="11"/>
  <c r="AD193" i="12" s="1"/>
  <c r="CZ31" i="11"/>
  <c r="AC193" i="12"/>
  <c r="CY31" i="11"/>
  <c r="AB193" i="12" s="1"/>
  <c r="CX31" i="11"/>
  <c r="AA193" i="12"/>
  <c r="CW31" i="11"/>
  <c r="Z193" i="12"/>
  <c r="CV31" i="11"/>
  <c r="Y193" i="12"/>
  <c r="CU31" i="11"/>
  <c r="X193" i="12"/>
  <c r="CT31" i="11"/>
  <c r="W193" i="12" s="1"/>
  <c r="CS31" i="11"/>
  <c r="V193" i="12"/>
  <c r="CR31" i="11"/>
  <c r="U193" i="12" s="1"/>
  <c r="AA192" i="12"/>
  <c r="Y192" i="12"/>
  <c r="Y52" i="12" s="1"/>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L69" i="12"/>
  <c r="L68"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AE87" i="11"/>
  <c r="AC87" i="11"/>
  <c r="AA87" i="11"/>
  <c r="Y87" i="11"/>
  <c r="W87" i="11"/>
  <c r="U87" i="11"/>
  <c r="Q87" i="11"/>
  <c r="O87" i="11"/>
  <c r="M87" i="11"/>
  <c r="K87" i="11"/>
  <c r="B1" i="10"/>
  <c r="S1" i="10" s="1"/>
  <c r="M1" i="10"/>
  <c r="B4" i="10"/>
  <c r="B3" i="10"/>
  <c r="B2" i="10"/>
  <c r="D48" i="12"/>
  <c r="C48" i="12"/>
  <c r="B48" i="12"/>
  <c r="D47" i="12"/>
  <c r="C47" i="12"/>
  <c r="B47" i="12"/>
  <c r="B8" i="11"/>
  <c r="AO6" i="11"/>
  <c r="K2" i="11"/>
  <c r="E2" i="11"/>
  <c r="B2" i="11"/>
  <c r="Z64" i="12"/>
  <c r="X64" i="12"/>
  <c r="AF63" i="12"/>
  <c r="X63" i="12"/>
  <c r="V63" i="12"/>
  <c r="AF26" i="12"/>
  <c r="AE26" i="12"/>
  <c r="AD26" i="12"/>
  <c r="AC26" i="12"/>
  <c r="AB26" i="12"/>
  <c r="AA26" i="12"/>
  <c r="Z26" i="12"/>
  <c r="Y26" i="12"/>
  <c r="X26" i="12"/>
  <c r="W26" i="12"/>
  <c r="V26" i="12"/>
  <c r="U26" i="12"/>
  <c r="P26" i="12"/>
  <c r="G26" i="12"/>
  <c r="K26" i="12" s="1"/>
  <c r="AF25" i="12"/>
  <c r="AE25" i="12"/>
  <c r="AD25" i="12"/>
  <c r="AC25" i="12"/>
  <c r="AB25" i="12"/>
  <c r="AA25" i="12"/>
  <c r="Z25" i="12"/>
  <c r="Y25" i="12"/>
  <c r="X25" i="12"/>
  <c r="W25" i="12"/>
  <c r="V25" i="12"/>
  <c r="U25" i="12"/>
  <c r="P25" i="12"/>
  <c r="G25" i="12"/>
  <c r="K25" i="12" s="1"/>
  <c r="AF24" i="12"/>
  <c r="AE24" i="12"/>
  <c r="AD24" i="12"/>
  <c r="AC24" i="12"/>
  <c r="AB24" i="12"/>
  <c r="AA24" i="12"/>
  <c r="Z24" i="12"/>
  <c r="Y24" i="12"/>
  <c r="X24" i="12"/>
  <c r="W24" i="12"/>
  <c r="V24" i="12"/>
  <c r="U24" i="12"/>
  <c r="P24" i="12"/>
  <c r="G24" i="12"/>
  <c r="K24" i="12" s="1"/>
  <c r="AF23" i="12"/>
  <c r="AE23" i="12"/>
  <c r="AD23" i="12"/>
  <c r="AC23" i="12"/>
  <c r="AB23" i="12"/>
  <c r="AA23" i="12"/>
  <c r="Z23" i="12"/>
  <c r="Y23" i="12"/>
  <c r="X23" i="12"/>
  <c r="W23" i="12"/>
  <c r="V23" i="12"/>
  <c r="U23" i="12"/>
  <c r="P23" i="12"/>
  <c r="G23" i="12"/>
  <c r="K23" i="12" s="1"/>
  <c r="AF22" i="12"/>
  <c r="AE22" i="12"/>
  <c r="AD22" i="12"/>
  <c r="AC22" i="12"/>
  <c r="AB22" i="12"/>
  <c r="AA22" i="12"/>
  <c r="Z22" i="12"/>
  <c r="Y22" i="12"/>
  <c r="X22" i="12"/>
  <c r="W22" i="12"/>
  <c r="V22" i="12"/>
  <c r="U22" i="12"/>
  <c r="P22" i="12"/>
  <c r="K22" i="12" s="1"/>
  <c r="G22" i="12"/>
  <c r="AF21" i="12"/>
  <c r="AE21" i="12"/>
  <c r="AD21" i="12"/>
  <c r="AC21" i="12"/>
  <c r="AB21" i="12"/>
  <c r="AA21" i="12"/>
  <c r="Z21" i="12"/>
  <c r="Y21" i="12"/>
  <c r="X21" i="12"/>
  <c r="W21" i="12"/>
  <c r="V21" i="12"/>
  <c r="U21" i="12"/>
  <c r="P21" i="12"/>
  <c r="G21" i="12"/>
  <c r="AF20" i="12"/>
  <c r="AE20" i="12"/>
  <c r="AD20" i="12"/>
  <c r="AC20" i="12"/>
  <c r="AB20" i="12"/>
  <c r="AA20" i="12"/>
  <c r="Z20" i="12"/>
  <c r="Y20" i="12"/>
  <c r="X20" i="12"/>
  <c r="W20" i="12"/>
  <c r="V20" i="12"/>
  <c r="U20" i="12"/>
  <c r="P20" i="12"/>
  <c r="G20" i="12"/>
  <c r="K20" i="12" s="1"/>
  <c r="AF19" i="12"/>
  <c r="AE19" i="12"/>
  <c r="AD19" i="12"/>
  <c r="AC19" i="12"/>
  <c r="AB19" i="12"/>
  <c r="AA19" i="12"/>
  <c r="Z19" i="12"/>
  <c r="Y19" i="12"/>
  <c r="X19" i="12"/>
  <c r="W19" i="12"/>
  <c r="V19" i="12"/>
  <c r="U19" i="12"/>
  <c r="P19" i="12"/>
  <c r="G19" i="12"/>
  <c r="K19" i="12"/>
  <c r="AF18" i="12"/>
  <c r="AE18" i="12"/>
  <c r="AD18" i="12"/>
  <c r="AC18" i="12"/>
  <c r="AB18" i="12"/>
  <c r="AA18" i="12"/>
  <c r="Z18" i="12"/>
  <c r="Y18" i="12"/>
  <c r="X18" i="12"/>
  <c r="W18" i="12"/>
  <c r="V18" i="12"/>
  <c r="U18" i="12"/>
  <c r="P18" i="12"/>
  <c r="G18" i="12"/>
  <c r="K18" i="12" s="1"/>
  <c r="AF17" i="12"/>
  <c r="AE17" i="12"/>
  <c r="AD17" i="12"/>
  <c r="AC17" i="12"/>
  <c r="AB17" i="12"/>
  <c r="AA17" i="12"/>
  <c r="Z17" i="12"/>
  <c r="Y17" i="12"/>
  <c r="X17" i="12"/>
  <c r="W17" i="12"/>
  <c r="V17" i="12"/>
  <c r="U17" i="12"/>
  <c r="P17" i="12"/>
  <c r="G17" i="12"/>
  <c r="K17" i="12" s="1"/>
  <c r="AF16" i="12"/>
  <c r="AE16" i="12"/>
  <c r="AD16" i="12"/>
  <c r="AC16" i="12"/>
  <c r="AB16" i="12"/>
  <c r="AA16" i="12"/>
  <c r="Z16" i="12"/>
  <c r="Y16" i="12"/>
  <c r="X16" i="12"/>
  <c r="W16" i="12"/>
  <c r="V16" i="12"/>
  <c r="U16" i="12"/>
  <c r="P16" i="12"/>
  <c r="G16" i="12"/>
  <c r="K16" i="12" s="1"/>
  <c r="AF15" i="12"/>
  <c r="AE15" i="12"/>
  <c r="AD15" i="12"/>
  <c r="AC15" i="12"/>
  <c r="AB15" i="12"/>
  <c r="AA15" i="12"/>
  <c r="Z15" i="12"/>
  <c r="Y15" i="12"/>
  <c r="X15" i="12"/>
  <c r="W15" i="12"/>
  <c r="V15" i="12"/>
  <c r="U15" i="12"/>
  <c r="P15" i="12"/>
  <c r="G15" i="12"/>
  <c r="K15" i="12" s="1"/>
  <c r="DS161" i="11"/>
  <c r="AU144" i="12"/>
  <c r="DR161" i="11"/>
  <c r="AT144" i="12"/>
  <c r="DQ161" i="11"/>
  <c r="AS144" i="12"/>
  <c r="DP161" i="11"/>
  <c r="DC161" i="11"/>
  <c r="AF144" i="12"/>
  <c r="DB161" i="11"/>
  <c r="AE144" i="12"/>
  <c r="DA161" i="11"/>
  <c r="AD144" i="12"/>
  <c r="CZ161" i="11"/>
  <c r="AC144" i="12" s="1"/>
  <c r="CY161" i="11"/>
  <c r="AB144" i="12"/>
  <c r="CX161" i="11"/>
  <c r="AA144" i="12"/>
  <c r="CW161" i="11"/>
  <c r="Z144" i="12"/>
  <c r="CV161" i="11"/>
  <c r="Y144" i="12"/>
  <c r="CU161" i="11"/>
  <c r="X144" i="12"/>
  <c r="CT161" i="11"/>
  <c r="W144" i="12" s="1"/>
  <c r="CS161" i="11"/>
  <c r="V144" i="12" s="1"/>
  <c r="CR161" i="11"/>
  <c r="U144" i="12"/>
  <c r="CQ161" i="11"/>
  <c r="T144" i="12" s="1"/>
  <c r="CP161" i="11"/>
  <c r="S144" i="12"/>
  <c r="CO161" i="11"/>
  <c r="R144" i="12"/>
  <c r="DS160" i="11"/>
  <c r="AU143" i="12"/>
  <c r="DR160" i="11"/>
  <c r="AT143" i="12"/>
  <c r="DQ160" i="11"/>
  <c r="AS143" i="12" s="1"/>
  <c r="DP160" i="11"/>
  <c r="DC160" i="11"/>
  <c r="AF143" i="12"/>
  <c r="DB160" i="11"/>
  <c r="AE143" i="12" s="1"/>
  <c r="DA160" i="11"/>
  <c r="AD143" i="12" s="1"/>
  <c r="CZ160" i="11"/>
  <c r="AC143" i="12"/>
  <c r="CY160" i="11"/>
  <c r="AB143" i="12"/>
  <c r="CX160" i="11"/>
  <c r="AA143" i="12"/>
  <c r="CW160" i="11"/>
  <c r="Z143" i="12" s="1"/>
  <c r="CV160" i="11"/>
  <c r="Y143" i="12"/>
  <c r="CU160" i="11"/>
  <c r="X143" i="12"/>
  <c r="CT160" i="11"/>
  <c r="W143" i="12" s="1"/>
  <c r="CS160" i="11"/>
  <c r="V143" i="12" s="1"/>
  <c r="CR160" i="11"/>
  <c r="U143" i="12"/>
  <c r="CQ160" i="11"/>
  <c r="T143" i="12"/>
  <c r="CP160" i="11"/>
  <c r="S143" i="12" s="1"/>
  <c r="CO160" i="11"/>
  <c r="R143" i="12"/>
  <c r="DS159" i="11"/>
  <c r="AU142" i="12"/>
  <c r="DR159" i="11"/>
  <c r="AT142" i="12" s="1"/>
  <c r="DQ159" i="11"/>
  <c r="AS142" i="12"/>
  <c r="DP159" i="11"/>
  <c r="DC159" i="11"/>
  <c r="AF142" i="12"/>
  <c r="DB159" i="11"/>
  <c r="AE142" i="12"/>
  <c r="DA159" i="11"/>
  <c r="AD142" i="12" s="1"/>
  <c r="CZ159" i="11"/>
  <c r="AC142" i="12"/>
  <c r="CY159" i="11"/>
  <c r="AB142" i="12"/>
  <c r="CX159" i="11"/>
  <c r="AA142" i="12"/>
  <c r="CW159" i="11"/>
  <c r="Z142" i="12"/>
  <c r="CV159" i="11"/>
  <c r="Y142" i="12" s="1"/>
  <c r="CU159" i="11"/>
  <c r="X142" i="12"/>
  <c r="CT159" i="11"/>
  <c r="W142" i="12" s="1"/>
  <c r="CS159" i="11"/>
  <c r="V142" i="12"/>
  <c r="CR159" i="11"/>
  <c r="U142" i="12"/>
  <c r="CQ159" i="11"/>
  <c r="T142" i="12"/>
  <c r="CP159" i="11"/>
  <c r="S142" i="12"/>
  <c r="CO159" i="11"/>
  <c r="R142" i="12" s="1"/>
  <c r="DS158" i="11"/>
  <c r="AU141" i="12"/>
  <c r="DR158" i="11"/>
  <c r="AT141" i="12" s="1"/>
  <c r="DQ158" i="11"/>
  <c r="AS141" i="12"/>
  <c r="DP158" i="11"/>
  <c r="DC158" i="11"/>
  <c r="AF141" i="12" s="1"/>
  <c r="DB158" i="11"/>
  <c r="AE141" i="12" s="1"/>
  <c r="DA158" i="11"/>
  <c r="AD141" i="12"/>
  <c r="CZ158" i="11"/>
  <c r="AC141" i="12" s="1"/>
  <c r="CY158" i="11"/>
  <c r="AB141" i="12" s="1"/>
  <c r="CX158" i="11"/>
  <c r="AA141" i="12" s="1"/>
  <c r="CW158" i="11"/>
  <c r="Z141" i="12"/>
  <c r="CV158" i="11"/>
  <c r="Y141" i="12" s="1"/>
  <c r="CU158" i="11"/>
  <c r="X141" i="12"/>
  <c r="CT158" i="11"/>
  <c r="W141" i="12" s="1"/>
  <c r="CS158" i="11"/>
  <c r="V141" i="12"/>
  <c r="CR158" i="11"/>
  <c r="U141" i="12"/>
  <c r="CQ158" i="11"/>
  <c r="T141" i="12" s="1"/>
  <c r="CP158" i="11"/>
  <c r="S141" i="12" s="1"/>
  <c r="CO158" i="11"/>
  <c r="R141" i="12" s="1"/>
  <c r="DS157" i="11"/>
  <c r="AU140" i="12"/>
  <c r="DR157" i="11"/>
  <c r="AT140" i="12"/>
  <c r="DQ157" i="11"/>
  <c r="AS140" i="12" s="1"/>
  <c r="DP157" i="11"/>
  <c r="DC157" i="11"/>
  <c r="AF140" i="12"/>
  <c r="DB157" i="11"/>
  <c r="AE140" i="12"/>
  <c r="DA157" i="11"/>
  <c r="AD140" i="12" s="1"/>
  <c r="CZ157" i="11"/>
  <c r="AC140" i="12"/>
  <c r="CY157" i="11"/>
  <c r="AB140" i="12"/>
  <c r="CX157" i="11"/>
  <c r="AA140" i="12"/>
  <c r="CW157" i="11"/>
  <c r="Z140" i="12" s="1"/>
  <c r="CV157" i="11"/>
  <c r="Y140" i="12"/>
  <c r="CU157" i="11"/>
  <c r="X140" i="12"/>
  <c r="CT157" i="11"/>
  <c r="W140" i="12" s="1"/>
  <c r="CS157" i="11"/>
  <c r="V140" i="12"/>
  <c r="CR157" i="11"/>
  <c r="U140" i="12" s="1"/>
  <c r="CQ157" i="11"/>
  <c r="T140" i="12"/>
  <c r="CP157" i="11"/>
  <c r="S140" i="12"/>
  <c r="CO157" i="11"/>
  <c r="R140" i="12"/>
  <c r="DS156" i="11"/>
  <c r="AU139" i="12"/>
  <c r="DR156" i="11"/>
  <c r="AT139" i="12" s="1"/>
  <c r="DQ156" i="11"/>
  <c r="AS139" i="12"/>
  <c r="DP156" i="11"/>
  <c r="DC156" i="11"/>
  <c r="AF139" i="12" s="1"/>
  <c r="DB156" i="11"/>
  <c r="AE139" i="12"/>
  <c r="DA156" i="11"/>
  <c r="AD139" i="12"/>
  <c r="CZ156" i="11"/>
  <c r="AC139" i="12"/>
  <c r="CY156" i="11"/>
  <c r="AB139" i="12" s="1"/>
  <c r="CX156" i="11"/>
  <c r="AA139" i="12" s="1"/>
  <c r="CW156" i="11"/>
  <c r="Z139" i="12"/>
  <c r="CV156" i="11"/>
  <c r="Y139" i="12"/>
  <c r="CU156" i="11"/>
  <c r="X139" i="12" s="1"/>
  <c r="CT156" i="11"/>
  <c r="W139" i="12"/>
  <c r="CS156" i="11"/>
  <c r="V139" i="12"/>
  <c r="CR156" i="11"/>
  <c r="U139" i="12"/>
  <c r="CQ156" i="11"/>
  <c r="T139" i="12" s="1"/>
  <c r="CP156" i="11"/>
  <c r="S139" i="12"/>
  <c r="CO156" i="11"/>
  <c r="R139" i="12"/>
  <c r="DS155" i="11"/>
  <c r="AU138" i="12"/>
  <c r="DR155" i="11"/>
  <c r="AT138" i="12" s="1"/>
  <c r="DQ155" i="11"/>
  <c r="AS138" i="12"/>
  <c r="DP155" i="11"/>
  <c r="DC155" i="11"/>
  <c r="AF138" i="12"/>
  <c r="DB155" i="11"/>
  <c r="AE138" i="12"/>
  <c r="DA155" i="11"/>
  <c r="AD138" i="12"/>
  <c r="CZ155" i="11"/>
  <c r="AC138" i="12"/>
  <c r="CY155" i="11"/>
  <c r="AB138" i="12" s="1"/>
  <c r="CX155" i="11"/>
  <c r="AA138" i="12"/>
  <c r="CW155" i="11"/>
  <c r="Z138" i="12"/>
  <c r="CV155" i="11"/>
  <c r="Y138" i="12"/>
  <c r="CU155" i="11"/>
  <c r="X138" i="12"/>
  <c r="CT155" i="11"/>
  <c r="W138" i="12"/>
  <c r="CS155" i="11"/>
  <c r="V138" i="12"/>
  <c r="CR155" i="11"/>
  <c r="U138" i="12" s="1"/>
  <c r="CQ155" i="11"/>
  <c r="T138" i="12"/>
  <c r="CP155" i="11"/>
  <c r="S138" i="12"/>
  <c r="CO155" i="11"/>
  <c r="R138" i="12"/>
  <c r="DS154" i="11"/>
  <c r="AU137" i="12"/>
  <c r="DR154" i="11"/>
  <c r="AT137" i="12"/>
  <c r="DQ154" i="11"/>
  <c r="AS137" i="12"/>
  <c r="DP154" i="11"/>
  <c r="DC154" i="11"/>
  <c r="AF137" i="12" s="1"/>
  <c r="DB154" i="11"/>
  <c r="AE137" i="12"/>
  <c r="DA154" i="11"/>
  <c r="AD137" i="12" s="1"/>
  <c r="CZ154" i="11"/>
  <c r="AC137" i="12" s="1"/>
  <c r="CY154" i="11"/>
  <c r="AB137" i="12" s="1"/>
  <c r="CX154" i="11"/>
  <c r="AA137" i="12"/>
  <c r="CW154" i="11"/>
  <c r="Z137" i="12"/>
  <c r="CV154" i="11"/>
  <c r="Y137" i="12"/>
  <c r="CU154" i="11"/>
  <c r="X137" i="12" s="1"/>
  <c r="CT154" i="11"/>
  <c r="W137" i="12"/>
  <c r="CS154" i="11"/>
  <c r="V137" i="12" s="1"/>
  <c r="CR154" i="11"/>
  <c r="U137" i="12" s="1"/>
  <c r="CQ154" i="11"/>
  <c r="T137" i="12"/>
  <c r="CP154" i="11"/>
  <c r="S137" i="12"/>
  <c r="CO154" i="11"/>
  <c r="R137" i="12"/>
  <c r="DS153" i="11"/>
  <c r="AU136" i="12"/>
  <c r="DR153" i="11"/>
  <c r="AT136" i="12" s="1"/>
  <c r="DQ153" i="11"/>
  <c r="AS136" i="12" s="1"/>
  <c r="DP153" i="11"/>
  <c r="DC153" i="11"/>
  <c r="AF136" i="12" s="1"/>
  <c r="DB153" i="11"/>
  <c r="AE136" i="12"/>
  <c r="DA153" i="11"/>
  <c r="AD136" i="12"/>
  <c r="CZ153" i="11"/>
  <c r="AC136" i="12"/>
  <c r="CY153" i="11"/>
  <c r="AB136" i="12"/>
  <c r="CX153" i="11"/>
  <c r="AA136" i="12"/>
  <c r="CW153" i="11"/>
  <c r="Z136" i="12"/>
  <c r="CV153" i="11"/>
  <c r="Y136" i="12" s="1"/>
  <c r="CU153" i="11"/>
  <c r="X136" i="12"/>
  <c r="CT153" i="11"/>
  <c r="W136" i="12"/>
  <c r="CS153" i="11"/>
  <c r="V136" i="12"/>
  <c r="CR153" i="11"/>
  <c r="U136" i="12"/>
  <c r="CQ153" i="11"/>
  <c r="T136" i="12"/>
  <c r="CP153" i="11"/>
  <c r="S136" i="12"/>
  <c r="CO153" i="11"/>
  <c r="R136" i="12" s="1"/>
  <c r="DS152" i="11"/>
  <c r="AU135" i="12"/>
  <c r="DR152" i="11"/>
  <c r="AT135" i="12"/>
  <c r="DQ152" i="11"/>
  <c r="AS135" i="12"/>
  <c r="DP152" i="11"/>
  <c r="DC152" i="11"/>
  <c r="AF135" i="12"/>
  <c r="DB152" i="11"/>
  <c r="AE135" i="12" s="1"/>
  <c r="DA152" i="11"/>
  <c r="AD135" i="12"/>
  <c r="CZ152" i="11"/>
  <c r="AC135" i="12" s="1"/>
  <c r="CY152" i="11"/>
  <c r="AB135" i="12"/>
  <c r="CX152" i="11"/>
  <c r="AA135" i="12"/>
  <c r="CW152" i="11"/>
  <c r="Z135" i="12"/>
  <c r="CV152" i="11"/>
  <c r="Y135" i="12"/>
  <c r="CU152" i="11"/>
  <c r="X135" i="12" s="1"/>
  <c r="CT152" i="11"/>
  <c r="W135" i="12"/>
  <c r="CS152" i="11"/>
  <c r="V135" i="12"/>
  <c r="CR152" i="11"/>
  <c r="U135" i="12" s="1"/>
  <c r="CQ152" i="11"/>
  <c r="T135" i="12"/>
  <c r="CP152" i="11"/>
  <c r="S135" i="12" s="1"/>
  <c r="CO152" i="11"/>
  <c r="R135" i="12"/>
  <c r="DS151" i="11"/>
  <c r="AU134" i="12" s="1"/>
  <c r="DR151" i="11"/>
  <c r="AT134" i="12"/>
  <c r="DQ151" i="11"/>
  <c r="AS134" i="12"/>
  <c r="DP151" i="11"/>
  <c r="DC151" i="11"/>
  <c r="AF134" i="12" s="1"/>
  <c r="DB151" i="11"/>
  <c r="AE134" i="12"/>
  <c r="DA151" i="11"/>
  <c r="AD134" i="12"/>
  <c r="CZ151" i="11"/>
  <c r="AC134" i="12"/>
  <c r="CY151" i="11"/>
  <c r="AB134" i="12"/>
  <c r="CX151" i="11"/>
  <c r="AA134" i="12"/>
  <c r="CW151" i="11"/>
  <c r="Z134" i="12"/>
  <c r="CV151" i="11"/>
  <c r="Y134" i="12" s="1"/>
  <c r="CU151" i="11"/>
  <c r="X134" i="12"/>
  <c r="CT151" i="11"/>
  <c r="W134" i="12" s="1"/>
  <c r="CS151" i="11"/>
  <c r="V134" i="12" s="1"/>
  <c r="CR151" i="11"/>
  <c r="U134" i="12"/>
  <c r="CQ151" i="11"/>
  <c r="T134" i="12"/>
  <c r="CP151" i="11"/>
  <c r="S134" i="12"/>
  <c r="CO151" i="11"/>
  <c r="R134" i="12" s="1"/>
  <c r="DS150" i="11"/>
  <c r="AU133" i="12"/>
  <c r="DR150" i="11"/>
  <c r="AT133" i="12"/>
  <c r="DQ150" i="11"/>
  <c r="AS133" i="12" s="1"/>
  <c r="DP150" i="11"/>
  <c r="DC150" i="11"/>
  <c r="AF133" i="12"/>
  <c r="DB150" i="11"/>
  <c r="AE133" i="12"/>
  <c r="DA150" i="11"/>
  <c r="AD133" i="12" s="1"/>
  <c r="CZ150" i="11"/>
  <c r="AC133" i="12"/>
  <c r="CY150" i="11"/>
  <c r="AB133" i="12"/>
  <c r="CX150" i="11"/>
  <c r="AA133" i="12"/>
  <c r="CW150" i="11"/>
  <c r="Z133" i="12" s="1"/>
  <c r="CV150" i="11"/>
  <c r="Y133" i="12" s="1"/>
  <c r="CU150" i="11"/>
  <c r="X133" i="12"/>
  <c r="CT150" i="11"/>
  <c r="W133" i="12"/>
  <c r="CS150" i="11"/>
  <c r="V133" i="12" s="1"/>
  <c r="CR150" i="11"/>
  <c r="U133" i="12"/>
  <c r="CQ150" i="11"/>
  <c r="T133" i="12" s="1"/>
  <c r="CP150" i="11"/>
  <c r="S133" i="12" s="1"/>
  <c r="CO150" i="11"/>
  <c r="R133" i="12"/>
  <c r="DS149" i="11"/>
  <c r="AU132" i="12" s="1"/>
  <c r="DR149" i="11"/>
  <c r="AT132" i="12"/>
  <c r="DQ149" i="11"/>
  <c r="AS132" i="12" s="1"/>
  <c r="DP149" i="11"/>
  <c r="DC149" i="11"/>
  <c r="AF132" i="12"/>
  <c r="DB149" i="11"/>
  <c r="AE132" i="12"/>
  <c r="DA149" i="11"/>
  <c r="AD132" i="12"/>
  <c r="CZ149" i="11"/>
  <c r="AC132" i="12"/>
  <c r="CY149" i="11"/>
  <c r="AB132" i="12" s="1"/>
  <c r="CX149" i="11"/>
  <c r="AA132" i="12"/>
  <c r="CW149" i="11"/>
  <c r="Z132" i="12" s="1"/>
  <c r="CV149" i="11"/>
  <c r="Y132" i="12"/>
  <c r="CU149" i="11"/>
  <c r="X132" i="12"/>
  <c r="CT149" i="11"/>
  <c r="W132" i="12"/>
  <c r="CS149" i="11"/>
  <c r="V132" i="12" s="1"/>
  <c r="CR149" i="11"/>
  <c r="U132" i="12"/>
  <c r="CQ149" i="11"/>
  <c r="T132" i="12"/>
  <c r="CP149" i="11"/>
  <c r="S132" i="12" s="1"/>
  <c r="CO149" i="11"/>
  <c r="R132" i="12"/>
  <c r="DS148" i="11"/>
  <c r="AU131" i="12"/>
  <c r="DR148" i="11"/>
  <c r="AT131" i="12"/>
  <c r="DQ148" i="11"/>
  <c r="AS131" i="12"/>
  <c r="DP148" i="11"/>
  <c r="DC148" i="11"/>
  <c r="AF131" i="12"/>
  <c r="DB148" i="11"/>
  <c r="AE131" i="12" s="1"/>
  <c r="DA148" i="11"/>
  <c r="AD131" i="12"/>
  <c r="CZ148" i="11"/>
  <c r="AC131" i="12"/>
  <c r="CY148" i="11"/>
  <c r="AB131" i="12" s="1"/>
  <c r="CX148" i="11"/>
  <c r="AA131" i="12"/>
  <c r="CW148" i="11"/>
  <c r="Z131" i="12"/>
  <c r="CV148" i="11"/>
  <c r="Y131" i="12" s="1"/>
  <c r="CU148" i="11"/>
  <c r="X131" i="12"/>
  <c r="CT148" i="11"/>
  <c r="W131" i="12" s="1"/>
  <c r="CS148" i="11"/>
  <c r="V131" i="12"/>
  <c r="CR148" i="11"/>
  <c r="U131" i="12" s="1"/>
  <c r="CQ148" i="11"/>
  <c r="T131" i="12"/>
  <c r="CP148" i="11"/>
  <c r="S131" i="12"/>
  <c r="CO148" i="11"/>
  <c r="R131" i="12"/>
  <c r="DS147" i="11"/>
  <c r="AU130" i="12" s="1"/>
  <c r="DR147" i="11"/>
  <c r="AT130" i="12" s="1"/>
  <c r="DQ147" i="11"/>
  <c r="AS130" i="12"/>
  <c r="DP147" i="11"/>
  <c r="DC147" i="11"/>
  <c r="AF130" i="12"/>
  <c r="DB147" i="11"/>
  <c r="AE130" i="12"/>
  <c r="DA147" i="11"/>
  <c r="AD130" i="12"/>
  <c r="CZ147" i="11"/>
  <c r="AC130" i="12"/>
  <c r="CY147" i="11"/>
  <c r="AB130" i="12" s="1"/>
  <c r="CX147" i="11"/>
  <c r="AA130" i="12" s="1"/>
  <c r="CW147" i="11"/>
  <c r="Z130" i="12"/>
  <c r="CV147" i="11"/>
  <c r="Y130" i="12"/>
  <c r="CU147" i="11"/>
  <c r="X130" i="12"/>
  <c r="CT147" i="11"/>
  <c r="W130" i="12"/>
  <c r="CS147" i="11"/>
  <c r="V130" i="12"/>
  <c r="CR147" i="11"/>
  <c r="U130" i="12"/>
  <c r="CQ147" i="11"/>
  <c r="T130" i="12" s="1"/>
  <c r="CP147" i="11"/>
  <c r="S130" i="12"/>
  <c r="CO147" i="11"/>
  <c r="R130" i="12"/>
  <c r="DS146" i="11"/>
  <c r="AU129" i="12"/>
  <c r="DR146" i="11"/>
  <c r="AT129" i="12"/>
  <c r="DQ146" i="11"/>
  <c r="AS129" i="12"/>
  <c r="DP146" i="11"/>
  <c r="DC146" i="11"/>
  <c r="AF129" i="12" s="1"/>
  <c r="DB146" i="11"/>
  <c r="AE129" i="12"/>
  <c r="DA146" i="11"/>
  <c r="AD129" i="12" s="1"/>
  <c r="CZ146" i="11"/>
  <c r="AC129" i="12" s="1"/>
  <c r="CY146" i="11"/>
  <c r="AB129" i="12"/>
  <c r="CX146" i="11"/>
  <c r="AA129" i="12"/>
  <c r="CW146" i="11"/>
  <c r="Z129" i="12"/>
  <c r="CV146" i="11"/>
  <c r="Y129" i="12"/>
  <c r="CU146" i="11"/>
  <c r="X129" i="12" s="1"/>
  <c r="CT146" i="11"/>
  <c r="W129" i="12" s="1"/>
  <c r="CS146" i="11"/>
  <c r="V129" i="12"/>
  <c r="CR146" i="11"/>
  <c r="U129" i="12" s="1"/>
  <c r="CQ146" i="11"/>
  <c r="T129" i="12"/>
  <c r="CP146" i="11"/>
  <c r="S129" i="12" s="1"/>
  <c r="CO146" i="11"/>
  <c r="R129" i="12"/>
  <c r="DS145" i="11"/>
  <c r="AU128" i="12" s="1"/>
  <c r="DR145" i="11"/>
  <c r="AT128" i="12" s="1"/>
  <c r="DQ145" i="11"/>
  <c r="AS128" i="12"/>
  <c r="DP145" i="11"/>
  <c r="DC145" i="11"/>
  <c r="AF128" i="12"/>
  <c r="DB145" i="11"/>
  <c r="AE128" i="12"/>
  <c r="DA145" i="11"/>
  <c r="AD128" i="12" s="1"/>
  <c r="CZ145" i="11"/>
  <c r="AC128" i="12"/>
  <c r="CY145" i="11"/>
  <c r="AB128" i="12" s="1"/>
  <c r="CX145" i="11"/>
  <c r="AA128" i="12"/>
  <c r="CW145" i="11"/>
  <c r="Z128" i="12"/>
  <c r="CV145" i="11"/>
  <c r="Y128" i="12"/>
  <c r="CU145" i="11"/>
  <c r="X128" i="12" s="1"/>
  <c r="CT145" i="11"/>
  <c r="W128" i="12"/>
  <c r="CS145" i="11"/>
  <c r="V128" i="12" s="1"/>
  <c r="CR145" i="11"/>
  <c r="U128" i="12" s="1"/>
  <c r="CQ145" i="11"/>
  <c r="T128" i="12"/>
  <c r="CP145" i="11"/>
  <c r="S128" i="12"/>
  <c r="CO145" i="11"/>
  <c r="R128" i="12"/>
  <c r="DS144" i="11"/>
  <c r="AU127" i="12"/>
  <c r="DR144" i="11"/>
  <c r="AT127" i="12"/>
  <c r="DQ144" i="11"/>
  <c r="AS127" i="12" s="1"/>
  <c r="DP144" i="11"/>
  <c r="DC144" i="11"/>
  <c r="AF127" i="12" s="1"/>
  <c r="DB144" i="11"/>
  <c r="AE127" i="12"/>
  <c r="DA144" i="11"/>
  <c r="AD127" i="12"/>
  <c r="CZ144" i="11"/>
  <c r="AC127" i="12"/>
  <c r="CY144" i="11"/>
  <c r="AB127" i="12"/>
  <c r="CX144" i="11"/>
  <c r="AA127" i="12"/>
  <c r="CW144" i="11"/>
  <c r="Z127" i="12" s="1"/>
  <c r="CV144" i="11"/>
  <c r="Y127" i="12" s="1"/>
  <c r="CU144" i="11"/>
  <c r="X127" i="12" s="1"/>
  <c r="CT144" i="11"/>
  <c r="W127" i="12"/>
  <c r="CS144" i="11"/>
  <c r="V127" i="12"/>
  <c r="CR144" i="11"/>
  <c r="U127" i="12"/>
  <c r="CQ144" i="11"/>
  <c r="T127" i="12"/>
  <c r="CP144" i="11"/>
  <c r="S127" i="12"/>
  <c r="CO144" i="11"/>
  <c r="R127" i="12" s="1"/>
  <c r="DS143" i="11"/>
  <c r="AU126" i="12" s="1"/>
  <c r="DR143" i="11"/>
  <c r="AT126" i="12"/>
  <c r="DQ143" i="11"/>
  <c r="AS126" i="12"/>
  <c r="DP143" i="11"/>
  <c r="DC143" i="11"/>
  <c r="AF126" i="12"/>
  <c r="DB143" i="11"/>
  <c r="AE126" i="12"/>
  <c r="DA143" i="11"/>
  <c r="AD126" i="12" s="1"/>
  <c r="CZ143" i="11"/>
  <c r="AC126" i="12"/>
  <c r="CY143" i="11"/>
  <c r="AB126" i="12" s="1"/>
  <c r="CX143" i="11"/>
  <c r="AA126" i="12"/>
  <c r="CW143" i="11"/>
  <c r="Z126" i="12"/>
  <c r="CV143" i="11"/>
  <c r="Y126" i="12"/>
  <c r="CU143" i="11"/>
  <c r="X126" i="12"/>
  <c r="CT143" i="11"/>
  <c r="W126" i="12"/>
  <c r="CS143" i="11"/>
  <c r="V126" i="12"/>
  <c r="CR143" i="11"/>
  <c r="U126" i="12" s="1"/>
  <c r="CQ143" i="11"/>
  <c r="T126" i="12"/>
  <c r="CP143" i="11"/>
  <c r="S126" i="12" s="1"/>
  <c r="CO143" i="11"/>
  <c r="R126" i="12"/>
  <c r="DS142" i="11"/>
  <c r="AU125" i="12"/>
  <c r="DR142" i="11"/>
  <c r="AT125" i="12"/>
  <c r="DQ142" i="11"/>
  <c r="AS125" i="12"/>
  <c r="DP142" i="11"/>
  <c r="DC142" i="11"/>
  <c r="AF125" i="12"/>
  <c r="DB142" i="11"/>
  <c r="AE125" i="12"/>
  <c r="DA142" i="11"/>
  <c r="AD125" i="12"/>
  <c r="CZ142" i="11"/>
  <c r="AC125" i="12"/>
  <c r="CY142" i="11"/>
  <c r="AB125" i="12"/>
  <c r="CX142" i="11"/>
  <c r="AA125" i="12" s="1"/>
  <c r="CW142" i="11"/>
  <c r="Z125" i="12" s="1"/>
  <c r="CV142" i="11"/>
  <c r="Y125" i="12" s="1"/>
  <c r="CU142" i="11"/>
  <c r="X125" i="12"/>
  <c r="CT142" i="11"/>
  <c r="W125" i="12"/>
  <c r="CS142" i="11"/>
  <c r="V125" i="12" s="1"/>
  <c r="CR142" i="11"/>
  <c r="U125" i="12"/>
  <c r="CQ142" i="11"/>
  <c r="T125" i="12" s="1"/>
  <c r="CP142" i="11"/>
  <c r="S125" i="12"/>
  <c r="CO142" i="11"/>
  <c r="R125" i="12" s="1"/>
  <c r="DS141" i="11"/>
  <c r="AU124" i="12"/>
  <c r="DR141" i="11"/>
  <c r="AT124" i="12"/>
  <c r="DQ141" i="11"/>
  <c r="AS124" i="12"/>
  <c r="DP141" i="11"/>
  <c r="DC141" i="11"/>
  <c r="AF124" i="12"/>
  <c r="DB141" i="11"/>
  <c r="AE124" i="12"/>
  <c r="DA141" i="11"/>
  <c r="AD124" i="12"/>
  <c r="CZ141" i="11"/>
  <c r="AC124" i="12" s="1"/>
  <c r="CY141" i="11"/>
  <c r="AB124" i="12"/>
  <c r="CX141" i="11"/>
  <c r="AA124" i="12"/>
  <c r="CW141" i="11"/>
  <c r="Z124" i="12"/>
  <c r="CV141" i="11"/>
  <c r="Y124" i="12" s="1"/>
  <c r="CU141" i="11"/>
  <c r="X124" i="12"/>
  <c r="CT141" i="11"/>
  <c r="W124" i="12"/>
  <c r="CS141" i="11"/>
  <c r="V124" i="12" s="1"/>
  <c r="CR141" i="11"/>
  <c r="U124" i="12"/>
  <c r="CQ141" i="11"/>
  <c r="T124" i="12"/>
  <c r="CP141" i="11"/>
  <c r="S124" i="12"/>
  <c r="CO141" i="11"/>
  <c r="R124" i="12" s="1"/>
  <c r="DS140" i="11"/>
  <c r="AU123" i="12"/>
  <c r="DR140" i="11"/>
  <c r="AT123" i="12"/>
  <c r="DQ140" i="11"/>
  <c r="AS123" i="12" s="1"/>
  <c r="DP140" i="11"/>
  <c r="DC140" i="11"/>
  <c r="AF123" i="12"/>
  <c r="DB140" i="11"/>
  <c r="AE123" i="12"/>
  <c r="DA140" i="11"/>
  <c r="AD123" i="12"/>
  <c r="CZ140" i="11"/>
  <c r="AC123" i="12" s="1"/>
  <c r="CY140" i="11"/>
  <c r="AB123" i="12" s="1"/>
  <c r="CX140" i="11"/>
  <c r="AA123" i="12"/>
  <c r="CW140" i="11"/>
  <c r="Z123" i="12" s="1"/>
  <c r="CV140" i="11"/>
  <c r="Y123" i="12"/>
  <c r="CU140" i="11"/>
  <c r="X123" i="12" s="1"/>
  <c r="CT140" i="11"/>
  <c r="W123" i="12"/>
  <c r="CS140" i="11"/>
  <c r="V123" i="12" s="1"/>
  <c r="CR140" i="11"/>
  <c r="U123" i="12"/>
  <c r="CQ140" i="11"/>
  <c r="T123" i="12" s="1"/>
  <c r="CP140" i="11"/>
  <c r="S123" i="12" s="1"/>
  <c r="CO140" i="11"/>
  <c r="R123" i="12"/>
  <c r="DS139" i="11"/>
  <c r="AU122" i="12"/>
  <c r="DR139" i="11"/>
  <c r="AT122" i="12" s="1"/>
  <c r="DQ139" i="11"/>
  <c r="AS122" i="12" s="1"/>
  <c r="DP139" i="11"/>
  <c r="DC139" i="11"/>
  <c r="AF122" i="12"/>
  <c r="DB139" i="11"/>
  <c r="AE122" i="12"/>
  <c r="DA139" i="11"/>
  <c r="AD122" i="12" s="1"/>
  <c r="CZ139" i="11"/>
  <c r="AC122" i="12"/>
  <c r="CY139" i="11"/>
  <c r="AB122" i="12"/>
  <c r="CX139" i="11"/>
  <c r="AA122" i="12"/>
  <c r="CW139" i="11"/>
  <c r="Z122" i="12"/>
  <c r="CV139" i="11"/>
  <c r="Y122" i="12"/>
  <c r="CU139" i="11"/>
  <c r="X122" i="12"/>
  <c r="CT139" i="11"/>
  <c r="W122" i="12" s="1"/>
  <c r="CS139" i="11"/>
  <c r="V122" i="12"/>
  <c r="CR139" i="11"/>
  <c r="U122" i="12"/>
  <c r="CQ139" i="11"/>
  <c r="T122" i="12"/>
  <c r="CP139" i="11"/>
  <c r="S122" i="12"/>
  <c r="CO139" i="11"/>
  <c r="R122" i="12"/>
  <c r="DS138" i="11"/>
  <c r="AU121" i="12"/>
  <c r="DR138" i="11"/>
  <c r="AT121" i="12" s="1"/>
  <c r="DQ138" i="11"/>
  <c r="AS121" i="12"/>
  <c r="DP138" i="11"/>
  <c r="DC138" i="11"/>
  <c r="AF121" i="12"/>
  <c r="DB138" i="11"/>
  <c r="AE121" i="12" s="1"/>
  <c r="DA138" i="11"/>
  <c r="AD121" i="12"/>
  <c r="CZ138" i="11"/>
  <c r="AC121" i="12"/>
  <c r="CY138" i="11"/>
  <c r="AB121" i="12"/>
  <c r="CX138" i="11"/>
  <c r="AA121" i="12" s="1"/>
  <c r="CW138" i="11"/>
  <c r="Z121" i="12"/>
  <c r="CV138" i="11"/>
  <c r="Y121" i="12"/>
  <c r="CU138" i="11"/>
  <c r="X121" i="12" s="1"/>
  <c r="CT138" i="11"/>
  <c r="W121" i="12"/>
  <c r="CS138" i="11"/>
  <c r="V121" i="12"/>
  <c r="CR138" i="11"/>
  <c r="U121" i="12"/>
  <c r="CQ138" i="11"/>
  <c r="T121" i="12"/>
  <c r="CP138" i="11"/>
  <c r="S121" i="12" s="1"/>
  <c r="CO138" i="11"/>
  <c r="R121" i="12"/>
  <c r="DS137" i="11"/>
  <c r="AU120" i="12" s="1"/>
  <c r="DR137" i="11"/>
  <c r="AT120" i="12" s="1"/>
  <c r="DQ137" i="11"/>
  <c r="AS120" i="12"/>
  <c r="DP137" i="11"/>
  <c r="DC137" i="11"/>
  <c r="AF120" i="12" s="1"/>
  <c r="DB137" i="11"/>
  <c r="AE120" i="12"/>
  <c r="DA137" i="11"/>
  <c r="AD120" i="12" s="1"/>
  <c r="CZ137" i="11"/>
  <c r="AC120" i="12"/>
  <c r="CY137" i="11"/>
  <c r="AB120" i="12"/>
  <c r="CX137" i="11"/>
  <c r="AA120" i="12" s="1"/>
  <c r="CW137" i="11"/>
  <c r="Z120" i="12"/>
  <c r="CV137" i="11"/>
  <c r="Y120" i="12"/>
  <c r="CU137" i="11"/>
  <c r="X120" i="12"/>
  <c r="CT137" i="11"/>
  <c r="W120" i="12" s="1"/>
  <c r="CS137" i="11"/>
  <c r="V120" i="12"/>
  <c r="CR137" i="11"/>
  <c r="U120" i="12"/>
  <c r="CQ137" i="11"/>
  <c r="T120" i="12"/>
  <c r="CP137" i="11"/>
  <c r="S120" i="12" s="1"/>
  <c r="CO137" i="11"/>
  <c r="R120" i="12"/>
  <c r="DS136" i="11"/>
  <c r="AU119" i="12" s="1"/>
  <c r="DR136" i="11"/>
  <c r="AT119" i="12" s="1"/>
  <c r="DQ136" i="11"/>
  <c r="AS119" i="12"/>
  <c r="DP136" i="11"/>
  <c r="DC136" i="11"/>
  <c r="AF119" i="12"/>
  <c r="DB136" i="11"/>
  <c r="AE119" i="12"/>
  <c r="DA136" i="11"/>
  <c r="AD119" i="12" s="1"/>
  <c r="CZ136" i="11"/>
  <c r="AC119" i="12"/>
  <c r="CY136" i="11"/>
  <c r="AB119" i="12" s="1"/>
  <c r="CX136" i="11"/>
  <c r="AA119" i="12"/>
  <c r="CW136" i="11"/>
  <c r="Z119" i="12" s="1"/>
  <c r="CV136" i="11"/>
  <c r="Y119" i="12"/>
  <c r="CU136" i="11"/>
  <c r="X119" i="12"/>
  <c r="CT136" i="11"/>
  <c r="W119" i="12"/>
  <c r="CS136" i="11"/>
  <c r="V119" i="12" s="1"/>
  <c r="CR136" i="11"/>
  <c r="U119" i="12"/>
  <c r="CQ136" i="11"/>
  <c r="T119" i="12" s="1"/>
  <c r="CP136" i="11"/>
  <c r="S119" i="12" s="1"/>
  <c r="CO136" i="11"/>
  <c r="R119" i="12"/>
  <c r="DS135" i="11"/>
  <c r="AU118" i="12"/>
  <c r="DR135" i="11"/>
  <c r="AT118" i="12" s="1"/>
  <c r="DQ135" i="11"/>
  <c r="AS118" i="12"/>
  <c r="DP135" i="11"/>
  <c r="DC135" i="11"/>
  <c r="AF118" i="12" s="1"/>
  <c r="DB135" i="11"/>
  <c r="AE118" i="12" s="1"/>
  <c r="DA135" i="11"/>
  <c r="AD118" i="12"/>
  <c r="CZ135" i="11"/>
  <c r="AC118" i="12"/>
  <c r="CY135" i="11"/>
  <c r="AB118" i="12"/>
  <c r="CX135" i="11"/>
  <c r="AA118" i="12"/>
  <c r="CW135" i="11"/>
  <c r="Z118" i="12"/>
  <c r="CV135" i="11"/>
  <c r="Y118" i="12" s="1"/>
  <c r="CU135" i="11"/>
  <c r="X118" i="12" s="1"/>
  <c r="CT135" i="11"/>
  <c r="W118" i="12"/>
  <c r="CS135" i="11"/>
  <c r="V118" i="12"/>
  <c r="CR135" i="11"/>
  <c r="U118" i="12"/>
  <c r="CQ135" i="11"/>
  <c r="T118" i="12"/>
  <c r="CP135" i="11"/>
  <c r="S118" i="12"/>
  <c r="CO135" i="11"/>
  <c r="R118" i="12"/>
  <c r="DS134" i="11"/>
  <c r="AU117" i="12" s="1"/>
  <c r="DR134" i="11"/>
  <c r="AT117" i="12"/>
  <c r="DQ134" i="11"/>
  <c r="AS117" i="12" s="1"/>
  <c r="DP134" i="11"/>
  <c r="DC134" i="11"/>
  <c r="AF117" i="12"/>
  <c r="DB134" i="11"/>
  <c r="AE117" i="12"/>
  <c r="DA134" i="11"/>
  <c r="AD117" i="12"/>
  <c r="CZ134" i="11"/>
  <c r="AC117" i="12" s="1"/>
  <c r="CY134" i="11"/>
  <c r="AB117" i="12" s="1"/>
  <c r="CX134" i="11"/>
  <c r="AA117" i="12"/>
  <c r="CW134" i="11"/>
  <c r="Z117" i="12"/>
  <c r="CV134" i="11"/>
  <c r="Y117" i="12"/>
  <c r="CU134" i="11"/>
  <c r="X117" i="12"/>
  <c r="CT134" i="11"/>
  <c r="W117" i="12"/>
  <c r="CS134" i="11"/>
  <c r="V117" i="12"/>
  <c r="CR134" i="11"/>
  <c r="U117" i="12" s="1"/>
  <c r="CQ134" i="11"/>
  <c r="T117" i="12"/>
  <c r="CP134" i="11"/>
  <c r="S117" i="12"/>
  <c r="CO134" i="11"/>
  <c r="R117" i="12" s="1"/>
  <c r="DS133" i="11"/>
  <c r="AU116" i="12"/>
  <c r="DR133" i="11"/>
  <c r="AT116" i="12"/>
  <c r="DQ133" i="11"/>
  <c r="AS116" i="12"/>
  <c r="DP133" i="11"/>
  <c r="DC133" i="11"/>
  <c r="AF116" i="12"/>
  <c r="DB133" i="11"/>
  <c r="AE116" i="12"/>
  <c r="DA133" i="11"/>
  <c r="AD116" i="12" s="1"/>
  <c r="CZ133" i="11"/>
  <c r="AC116" i="12"/>
  <c r="CY133" i="11"/>
  <c r="AB116" i="12"/>
  <c r="CX133" i="11"/>
  <c r="AA116" i="12"/>
  <c r="CW133" i="11"/>
  <c r="Z116" i="12"/>
  <c r="CV133" i="11"/>
  <c r="Y116" i="12"/>
  <c r="CU133" i="11"/>
  <c r="X116" i="12"/>
  <c r="CT133" i="11"/>
  <c r="W116" i="12" s="1"/>
  <c r="CS133" i="11"/>
  <c r="V116" i="12"/>
  <c r="CR133" i="11"/>
  <c r="U116" i="12"/>
  <c r="CQ133" i="11"/>
  <c r="T116" i="12"/>
  <c r="CP133" i="11"/>
  <c r="S116" i="12"/>
  <c r="CO133" i="11"/>
  <c r="R116" i="12"/>
  <c r="DS132" i="11"/>
  <c r="AU115" i="12"/>
  <c r="DR132" i="11"/>
  <c r="AT115" i="12" s="1"/>
  <c r="DQ132" i="11"/>
  <c r="AS115" i="12"/>
  <c r="DP132" i="11"/>
  <c r="DC132" i="11"/>
  <c r="AF115" i="12"/>
  <c r="DB132" i="11"/>
  <c r="AE115" i="12"/>
  <c r="DA132" i="11"/>
  <c r="AD115" i="12" s="1"/>
  <c r="CZ132" i="11"/>
  <c r="AC115" i="12" s="1"/>
  <c r="CY132" i="11"/>
  <c r="AB115" i="12"/>
  <c r="CX132" i="11"/>
  <c r="AA115" i="12" s="1"/>
  <c r="CW132" i="11"/>
  <c r="Z115" i="12" s="1"/>
  <c r="CV132" i="11"/>
  <c r="Y115" i="12"/>
  <c r="CU132" i="11"/>
  <c r="X115" i="12"/>
  <c r="CT132" i="11"/>
  <c r="W115" i="12" s="1"/>
  <c r="CS132" i="11"/>
  <c r="V115" i="12" s="1"/>
  <c r="CR132" i="11"/>
  <c r="U115" i="12"/>
  <c r="CQ132" i="11"/>
  <c r="T115" i="12"/>
  <c r="CP132" i="11"/>
  <c r="S115" i="12"/>
  <c r="CO132" i="11"/>
  <c r="R115" i="12" s="1"/>
  <c r="DS131" i="11"/>
  <c r="AU114" i="12"/>
  <c r="DR131" i="11"/>
  <c r="AT114" i="12" s="1"/>
  <c r="DQ131" i="11"/>
  <c r="AS114" i="12"/>
  <c r="DP131" i="11"/>
  <c r="DC131" i="11"/>
  <c r="AF114" i="12"/>
  <c r="DB131" i="11"/>
  <c r="AE114" i="12"/>
  <c r="DA131" i="11"/>
  <c r="AD114" i="12"/>
  <c r="CZ131" i="11"/>
  <c r="AC114" i="12" s="1"/>
  <c r="CY131" i="11"/>
  <c r="AB114" i="12"/>
  <c r="CX131" i="11"/>
  <c r="AA114" i="12"/>
  <c r="CW131" i="11"/>
  <c r="Z114" i="12" s="1"/>
  <c r="CV131" i="11"/>
  <c r="Y114" i="12"/>
  <c r="CU131" i="11"/>
  <c r="X114" i="12"/>
  <c r="CT131" i="11"/>
  <c r="W114" i="12"/>
  <c r="CS131" i="11"/>
  <c r="V114" i="12"/>
  <c r="CR131" i="11"/>
  <c r="U114" i="12"/>
  <c r="CQ131" i="11"/>
  <c r="T114" i="12"/>
  <c r="CP131" i="11"/>
  <c r="S114" i="12" s="1"/>
  <c r="CO131" i="11"/>
  <c r="R114" i="12"/>
  <c r="DS130" i="11"/>
  <c r="AU113" i="12"/>
  <c r="DR130" i="11"/>
  <c r="AT113" i="12"/>
  <c r="DQ130" i="11"/>
  <c r="AS113" i="12"/>
  <c r="DP130" i="11"/>
  <c r="DC130" i="11"/>
  <c r="AF113" i="12" s="1"/>
  <c r="DB130" i="11"/>
  <c r="AE113" i="12"/>
  <c r="DA130" i="11"/>
  <c r="AD113" i="12" s="1"/>
  <c r="CZ130" i="11"/>
  <c r="AC113" i="12"/>
  <c r="CY130" i="11"/>
  <c r="AB113" i="12"/>
  <c r="CX130" i="11"/>
  <c r="AA113" i="12"/>
  <c r="CW130" i="11"/>
  <c r="Z113" i="12"/>
  <c r="CV130" i="11"/>
  <c r="Y113" i="12" s="1"/>
  <c r="CU130" i="11"/>
  <c r="X113" i="12" s="1"/>
  <c r="CT130" i="11"/>
  <c r="W113" i="12"/>
  <c r="CS130" i="11"/>
  <c r="V113" i="12" s="1"/>
  <c r="CR130" i="11"/>
  <c r="U113" i="12"/>
  <c r="CQ130" i="11"/>
  <c r="T113" i="12"/>
  <c r="CP130" i="11"/>
  <c r="S113" i="12"/>
  <c r="CO130" i="11"/>
  <c r="R113" i="12" s="1"/>
  <c r="DS129" i="11"/>
  <c r="AU112" i="12"/>
  <c r="DR129" i="11"/>
  <c r="AT112" i="12" s="1"/>
  <c r="DQ129" i="11"/>
  <c r="AS112" i="12" s="1"/>
  <c r="DP129" i="11"/>
  <c r="DC129" i="11"/>
  <c r="AF112" i="12"/>
  <c r="DB129" i="11"/>
  <c r="AE112" i="12"/>
  <c r="DA129" i="11"/>
  <c r="AD112" i="12"/>
  <c r="CZ129" i="11"/>
  <c r="AC112" i="12"/>
  <c r="CY129" i="11"/>
  <c r="AB112" i="12"/>
  <c r="CX129" i="11"/>
  <c r="AA112" i="12" s="1"/>
  <c r="CW129" i="11"/>
  <c r="Z112" i="12" s="1"/>
  <c r="CV129" i="11"/>
  <c r="Y112" i="12"/>
  <c r="CU129" i="11"/>
  <c r="X112" i="12" s="1"/>
  <c r="CT129" i="11"/>
  <c r="W112" i="12"/>
  <c r="CS129" i="11"/>
  <c r="V112" i="12"/>
  <c r="CR129" i="11"/>
  <c r="U112" i="12"/>
  <c r="CQ129" i="11"/>
  <c r="T112" i="12"/>
  <c r="CP129" i="11"/>
  <c r="S112" i="12" s="1"/>
  <c r="CO129" i="11"/>
  <c r="R112" i="12"/>
  <c r="DS128" i="11"/>
  <c r="AU111" i="12" s="1"/>
  <c r="DR128" i="11"/>
  <c r="AT111" i="12"/>
  <c r="DQ128" i="11"/>
  <c r="AS111" i="12"/>
  <c r="DP128" i="11"/>
  <c r="DC128" i="11"/>
  <c r="AF111" i="12"/>
  <c r="DB128" i="11"/>
  <c r="AE111" i="12" s="1"/>
  <c r="DA128" i="11"/>
  <c r="AD111" i="12"/>
  <c r="CZ128" i="11"/>
  <c r="AC111" i="12"/>
  <c r="CY128" i="11"/>
  <c r="AB111" i="12" s="1"/>
  <c r="CX128" i="11"/>
  <c r="AA111" i="12" s="1"/>
  <c r="CW128" i="11"/>
  <c r="Z111" i="12"/>
  <c r="CV128" i="11"/>
  <c r="Y111" i="12"/>
  <c r="CU128" i="11"/>
  <c r="X111" i="12"/>
  <c r="CT128" i="11"/>
  <c r="W111" i="12" s="1"/>
  <c r="CS128" i="11"/>
  <c r="V111" i="12"/>
  <c r="CR128" i="11"/>
  <c r="U111" i="12"/>
  <c r="CQ128" i="11"/>
  <c r="T111" i="12" s="1"/>
  <c r="CP128" i="11"/>
  <c r="S111" i="12" s="1"/>
  <c r="CO128" i="11"/>
  <c r="R111" i="12"/>
  <c r="DS127" i="11"/>
  <c r="AU110" i="12"/>
  <c r="DR127" i="11"/>
  <c r="AT110" i="12" s="1"/>
  <c r="DQ127" i="11"/>
  <c r="AS110" i="12"/>
  <c r="DP127" i="11"/>
  <c r="DC127" i="11"/>
  <c r="AF110" i="12"/>
  <c r="DB127" i="11"/>
  <c r="AE110" i="12"/>
  <c r="DA127" i="11"/>
  <c r="AD110" i="12" s="1"/>
  <c r="CZ127" i="11"/>
  <c r="AC110" i="12"/>
  <c r="CY127" i="11"/>
  <c r="AB110" i="12"/>
  <c r="CX127" i="11"/>
  <c r="AA110" i="12" s="1"/>
  <c r="CW127" i="11"/>
  <c r="Z110" i="12"/>
  <c r="CV127" i="11"/>
  <c r="Y110" i="12" s="1"/>
  <c r="CU127" i="11"/>
  <c r="X110" i="12"/>
  <c r="CT127" i="11"/>
  <c r="W110" i="12"/>
  <c r="CS127" i="11"/>
  <c r="V110" i="12" s="1"/>
  <c r="CR127" i="11"/>
  <c r="U110" i="12"/>
  <c r="CQ127" i="11"/>
  <c r="T110" i="12" s="1"/>
  <c r="CP127" i="11"/>
  <c r="S110" i="12"/>
  <c r="CO127" i="11"/>
  <c r="R110" i="12"/>
  <c r="DS126" i="11"/>
  <c r="AU109" i="12"/>
  <c r="DR126" i="11"/>
  <c r="AT109" i="12"/>
  <c r="DQ126" i="11"/>
  <c r="AS109" i="12" s="1"/>
  <c r="DP126" i="11"/>
  <c r="DC126" i="11"/>
  <c r="AF109" i="12" s="1"/>
  <c r="DB126" i="11"/>
  <c r="AE109" i="12"/>
  <c r="DA126" i="11"/>
  <c r="AD109" i="12"/>
  <c r="CZ126" i="11"/>
  <c r="AC109" i="12" s="1"/>
  <c r="CY126" i="11"/>
  <c r="AB109" i="12" s="1"/>
  <c r="CX126" i="11"/>
  <c r="AA109" i="12"/>
  <c r="CW126" i="11"/>
  <c r="Z109" i="12"/>
  <c r="CV126" i="11"/>
  <c r="Y109" i="12" s="1"/>
  <c r="CU126" i="11"/>
  <c r="X109" i="12" s="1"/>
  <c r="CT126" i="11"/>
  <c r="W109" i="12"/>
  <c r="CS126" i="11"/>
  <c r="V109" i="12" s="1"/>
  <c r="CR126" i="11"/>
  <c r="U109" i="12"/>
  <c r="CQ126" i="11"/>
  <c r="T109" i="12" s="1"/>
  <c r="CP126" i="11"/>
  <c r="S109" i="12"/>
  <c r="CO126" i="11"/>
  <c r="R109" i="12"/>
  <c r="DS125" i="11"/>
  <c r="AU108" i="12" s="1"/>
  <c r="DR125" i="11"/>
  <c r="AT108" i="12"/>
  <c r="DQ125" i="11"/>
  <c r="AS108" i="12" s="1"/>
  <c r="DP125" i="11"/>
  <c r="DC125" i="11"/>
  <c r="AF108" i="12"/>
  <c r="DB125" i="11"/>
  <c r="AE108" i="12"/>
  <c r="DA125" i="11"/>
  <c r="AD108" i="12"/>
  <c r="CZ125" i="11"/>
  <c r="AC108" i="12" s="1"/>
  <c r="CY125" i="11"/>
  <c r="AB108" i="12" s="1"/>
  <c r="CX125" i="11"/>
  <c r="AA108" i="12"/>
  <c r="CW125" i="11"/>
  <c r="Z108" i="12"/>
  <c r="CV125" i="11"/>
  <c r="Y108" i="12"/>
  <c r="CU125" i="11"/>
  <c r="X108" i="12"/>
  <c r="CT125" i="11"/>
  <c r="W108" i="12" s="1"/>
  <c r="CS125" i="11"/>
  <c r="V108" i="12"/>
  <c r="CR125" i="11"/>
  <c r="U108" i="12" s="1"/>
  <c r="CQ125" i="11"/>
  <c r="T108" i="12"/>
  <c r="CP125" i="11"/>
  <c r="S108" i="12"/>
  <c r="CO125" i="11"/>
  <c r="R108" i="12" s="1"/>
  <c r="DS124" i="11"/>
  <c r="AU107" i="12"/>
  <c r="DR124" i="11"/>
  <c r="AT107" i="12"/>
  <c r="DQ124" i="11"/>
  <c r="AS107" i="12"/>
  <c r="DP124" i="11"/>
  <c r="DC124" i="11"/>
  <c r="AF107" i="12" s="1"/>
  <c r="DB124" i="11"/>
  <c r="AE107" i="12" s="1"/>
  <c r="DA124" i="11"/>
  <c r="AD107" i="12"/>
  <c r="CZ124" i="11"/>
  <c r="AC107" i="12" s="1"/>
  <c r="CY124" i="11"/>
  <c r="AB107" i="12"/>
  <c r="CX124" i="11"/>
  <c r="AA107" i="12"/>
  <c r="CW124" i="11"/>
  <c r="Z107" i="12" s="1"/>
  <c r="CV124" i="11"/>
  <c r="Y107" i="12" s="1"/>
  <c r="CU124" i="11"/>
  <c r="X107" i="12" s="1"/>
  <c r="CT124" i="11"/>
  <c r="W107" i="12"/>
  <c r="CS124" i="11"/>
  <c r="V107" i="12"/>
  <c r="CR124" i="11"/>
  <c r="U107" i="12"/>
  <c r="CQ124" i="11"/>
  <c r="T107" i="12" s="1"/>
  <c r="CP124" i="11"/>
  <c r="S107" i="12"/>
  <c r="CO124" i="11"/>
  <c r="R107" i="12" s="1"/>
  <c r="DS123" i="11"/>
  <c r="AU106" i="12" s="1"/>
  <c r="DR123" i="11"/>
  <c r="AT106" i="12"/>
  <c r="DQ123" i="11"/>
  <c r="AS106" i="12"/>
  <c r="DP123" i="11"/>
  <c r="DC123" i="11"/>
  <c r="AF106" i="12"/>
  <c r="DB123" i="11"/>
  <c r="AE106" i="12" s="1"/>
  <c r="DA123" i="11"/>
  <c r="AD106" i="12"/>
  <c r="CZ123" i="11"/>
  <c r="AC106" i="12" s="1"/>
  <c r="CY123" i="11"/>
  <c r="AB106" i="12"/>
  <c r="CX123" i="11"/>
  <c r="AA106" i="12"/>
  <c r="CW123" i="11"/>
  <c r="Z106" i="12"/>
  <c r="CV123" i="11"/>
  <c r="Y106" i="12"/>
  <c r="CU123" i="11"/>
  <c r="X106" i="12"/>
  <c r="CT123" i="11"/>
  <c r="W106" i="12" s="1"/>
  <c r="CS123" i="11"/>
  <c r="V106" i="12" s="1"/>
  <c r="CR123" i="11"/>
  <c r="U106" i="12"/>
  <c r="CQ123" i="11"/>
  <c r="T106" i="12"/>
  <c r="CP123" i="11"/>
  <c r="S106" i="12"/>
  <c r="CO123" i="11"/>
  <c r="R106" i="12"/>
  <c r="DS122" i="11"/>
  <c r="AU105" i="12"/>
  <c r="DR122" i="11"/>
  <c r="AT105" i="12" s="1"/>
  <c r="DQ122" i="11"/>
  <c r="AS105" i="12" s="1"/>
  <c r="DP122" i="11"/>
  <c r="DC122" i="11"/>
  <c r="AF105" i="12"/>
  <c r="DB122" i="11"/>
  <c r="AE105" i="12"/>
  <c r="DA122" i="11"/>
  <c r="AD105" i="12"/>
  <c r="CZ122" i="11"/>
  <c r="AC105" i="12"/>
  <c r="CY122" i="11"/>
  <c r="AB105" i="12"/>
  <c r="CX122" i="11"/>
  <c r="AA105" i="12" s="1"/>
  <c r="CW122" i="11"/>
  <c r="Z105" i="12" s="1"/>
  <c r="CV122" i="11"/>
  <c r="Y105" i="12" s="1"/>
  <c r="CU122" i="11"/>
  <c r="X105" i="12"/>
  <c r="CT122" i="11"/>
  <c r="W105" i="12"/>
  <c r="CS122" i="11"/>
  <c r="V105" i="12"/>
  <c r="CR122" i="11"/>
  <c r="U105" i="12"/>
  <c r="CQ122" i="11"/>
  <c r="T105" i="12"/>
  <c r="CP122" i="11"/>
  <c r="S105" i="12" s="1"/>
  <c r="CO122" i="11"/>
  <c r="R105" i="12" s="1"/>
  <c r="DS121" i="11"/>
  <c r="AU104" i="12"/>
  <c r="DR121" i="11"/>
  <c r="AT104" i="12"/>
  <c r="DQ121" i="11"/>
  <c r="AS104" i="12"/>
  <c r="DP121" i="11"/>
  <c r="DC121" i="11"/>
  <c r="AF104" i="12"/>
  <c r="DB121" i="11"/>
  <c r="AE104" i="12"/>
  <c r="DA121" i="11"/>
  <c r="AD104" i="12"/>
  <c r="CZ121" i="11"/>
  <c r="AC104" i="12" s="1"/>
  <c r="CY121" i="11"/>
  <c r="AB104" i="12"/>
  <c r="CX121" i="11"/>
  <c r="AA104" i="12"/>
  <c r="CW121" i="11"/>
  <c r="Z104" i="12"/>
  <c r="CV121" i="11"/>
  <c r="Y104" i="12"/>
  <c r="CU121" i="11"/>
  <c r="X104" i="12"/>
  <c r="CT121" i="11"/>
  <c r="W104" i="12"/>
  <c r="CS121" i="11"/>
  <c r="V104" i="12" s="1"/>
  <c r="CR121" i="11"/>
  <c r="U104" i="12"/>
  <c r="CQ121" i="11"/>
  <c r="T104" i="12"/>
  <c r="CP121" i="11"/>
  <c r="S104" i="12"/>
  <c r="CO121" i="11"/>
  <c r="R104" i="12"/>
  <c r="DS120" i="11"/>
  <c r="AU103" i="12"/>
  <c r="DR120" i="11"/>
  <c r="AT103" i="12"/>
  <c r="DQ120" i="11"/>
  <c r="AS103" i="12" s="1"/>
  <c r="DP120" i="11"/>
  <c r="DC120" i="11"/>
  <c r="AF103" i="12"/>
  <c r="DB120" i="11"/>
  <c r="AE103" i="12"/>
  <c r="DA120" i="11"/>
  <c r="AD103" i="12"/>
  <c r="CZ120" i="11"/>
  <c r="AC103" i="12"/>
  <c r="CY120" i="11"/>
  <c r="AB103" i="12" s="1"/>
  <c r="CX120" i="11"/>
  <c r="AA103" i="12"/>
  <c r="CW120" i="11"/>
  <c r="Z103" i="12" s="1"/>
  <c r="CV120" i="11"/>
  <c r="Y103" i="12"/>
  <c r="CU120" i="11"/>
  <c r="X103" i="12" s="1"/>
  <c r="CT120" i="11"/>
  <c r="W103" i="12"/>
  <c r="CS120" i="11"/>
  <c r="V103" i="12"/>
  <c r="CR120" i="11"/>
  <c r="U103" i="12" s="1"/>
  <c r="CQ120" i="11"/>
  <c r="T103" i="12"/>
  <c r="CP120" i="11"/>
  <c r="S103" i="12" s="1"/>
  <c r="CO120" i="11"/>
  <c r="R103" i="12"/>
  <c r="DS119" i="11"/>
  <c r="AU102" i="12"/>
  <c r="DR119" i="11"/>
  <c r="AT102" i="12" s="1"/>
  <c r="DQ119" i="11"/>
  <c r="AS102" i="12"/>
  <c r="DP119" i="11"/>
  <c r="DC119" i="11"/>
  <c r="AF102" i="12"/>
  <c r="DB119" i="11"/>
  <c r="AE102" i="12"/>
  <c r="DA119" i="11"/>
  <c r="AD102" i="12" s="1"/>
  <c r="CZ119" i="11"/>
  <c r="AC102" i="12"/>
  <c r="CY119" i="11"/>
  <c r="AB102" i="12"/>
  <c r="CX119" i="11"/>
  <c r="AA102" i="12" s="1"/>
  <c r="CW119" i="11"/>
  <c r="Z102" i="12"/>
  <c r="CV119" i="11"/>
  <c r="Y102" i="12"/>
  <c r="CU119" i="11"/>
  <c r="X102" i="12"/>
  <c r="CT119" i="11"/>
  <c r="W102" i="12" s="1"/>
  <c r="CS119" i="11"/>
  <c r="V102" i="12"/>
  <c r="CR119" i="11"/>
  <c r="U102" i="12"/>
  <c r="CQ119" i="11"/>
  <c r="T102" i="12"/>
  <c r="CP119" i="11"/>
  <c r="S102" i="12"/>
  <c r="CO119" i="11"/>
  <c r="R102" i="12"/>
  <c r="DS118" i="11"/>
  <c r="AU101" i="12"/>
  <c r="DR118" i="11"/>
  <c r="AT101" i="12" s="1"/>
  <c r="DQ118" i="11"/>
  <c r="AS101" i="12"/>
  <c r="DP118" i="11"/>
  <c r="DC118" i="11"/>
  <c r="AF101" i="12"/>
  <c r="DB118" i="11"/>
  <c r="AE101" i="12"/>
  <c r="DA118" i="11"/>
  <c r="AD101" i="12" s="1"/>
  <c r="CZ118" i="11"/>
  <c r="AC101" i="12"/>
  <c r="CY118" i="11"/>
  <c r="AB101" i="12"/>
  <c r="CX118" i="11"/>
  <c r="AA101" i="12" s="1"/>
  <c r="CW118" i="11"/>
  <c r="Z101" i="12"/>
  <c r="CV118" i="11"/>
  <c r="Y101" i="12"/>
  <c r="CU118" i="11"/>
  <c r="X101" i="12"/>
  <c r="CT118" i="11"/>
  <c r="W101" i="12" s="1"/>
  <c r="CS118" i="11"/>
  <c r="V101" i="12" s="1"/>
  <c r="CR118" i="11"/>
  <c r="U101" i="12"/>
  <c r="CQ118" i="11"/>
  <c r="T101" i="12" s="1"/>
  <c r="CP118" i="11"/>
  <c r="S101" i="12"/>
  <c r="CO118" i="11"/>
  <c r="R101" i="12"/>
  <c r="DS117" i="11"/>
  <c r="AU100" i="12"/>
  <c r="DR117" i="11"/>
  <c r="AT100" i="12" s="1"/>
  <c r="DQ117" i="11"/>
  <c r="AS100" i="12"/>
  <c r="DP117" i="11"/>
  <c r="DC117" i="11"/>
  <c r="AF100" i="12"/>
  <c r="DB117" i="11"/>
  <c r="AE100" i="12" s="1"/>
  <c r="DA117" i="11"/>
  <c r="AD100" i="12"/>
  <c r="CZ117" i="11"/>
  <c r="AC100" i="12"/>
  <c r="CY117" i="11"/>
  <c r="AB100" i="12"/>
  <c r="CX117" i="11"/>
  <c r="AA100" i="12"/>
  <c r="CW117" i="11"/>
  <c r="Z100" i="12"/>
  <c r="CV117" i="11"/>
  <c r="Y100" i="12" s="1"/>
  <c r="CU117" i="11"/>
  <c r="X100" i="12" s="1"/>
  <c r="CT117" i="11"/>
  <c r="W100" i="12"/>
  <c r="CS117" i="11"/>
  <c r="V100" i="12"/>
  <c r="CR117" i="11"/>
  <c r="U100" i="12"/>
  <c r="CQ117" i="11"/>
  <c r="T100" i="12"/>
  <c r="CP117" i="11"/>
  <c r="S100" i="12"/>
  <c r="CO117" i="11"/>
  <c r="R100" i="12"/>
  <c r="DS116" i="11"/>
  <c r="AU99" i="12" s="1"/>
  <c r="DR116" i="11"/>
  <c r="AT99" i="12"/>
  <c r="DQ116" i="11"/>
  <c r="AS99" i="12"/>
  <c r="DP116" i="11"/>
  <c r="DC116" i="11"/>
  <c r="AF99" i="12" s="1"/>
  <c r="DB116" i="11"/>
  <c r="AE99" i="12"/>
  <c r="DA116" i="11"/>
  <c r="AD99" i="12"/>
  <c r="CZ116" i="11"/>
  <c r="AC99" i="12"/>
  <c r="CY116" i="11"/>
  <c r="AB99" i="12" s="1"/>
  <c r="CX116" i="11"/>
  <c r="AA99" i="12"/>
  <c r="CW116" i="11"/>
  <c r="Z99" i="12"/>
  <c r="CV116" i="11"/>
  <c r="Y99" i="12" s="1"/>
  <c r="CU116" i="11"/>
  <c r="X99" i="12"/>
  <c r="CT116" i="11"/>
  <c r="W99" i="12"/>
  <c r="CS116" i="11"/>
  <c r="V99" i="12"/>
  <c r="CR116" i="11"/>
  <c r="U99" i="12"/>
  <c r="CQ116" i="11"/>
  <c r="T99" i="12" s="1"/>
  <c r="CP116" i="11"/>
  <c r="S99" i="12"/>
  <c r="CO116" i="11"/>
  <c r="R99" i="12" s="1"/>
  <c r="DS115" i="11"/>
  <c r="AU98" i="12" s="1"/>
  <c r="DR115" i="11"/>
  <c r="AT98" i="12"/>
  <c r="DQ115" i="11"/>
  <c r="AS98" i="12"/>
  <c r="DP115" i="11"/>
  <c r="DC115" i="11"/>
  <c r="AF98" i="12"/>
  <c r="DB115" i="11"/>
  <c r="AE98" i="12" s="1"/>
  <c r="DA115" i="11"/>
  <c r="AD98" i="12"/>
  <c r="CZ115" i="11"/>
  <c r="AC98" i="12"/>
  <c r="CY115" i="11"/>
  <c r="AB98" i="12" s="1"/>
  <c r="CX115" i="11"/>
  <c r="AA98" i="12"/>
  <c r="CW115" i="11"/>
  <c r="Z98" i="12"/>
  <c r="CV115" i="11"/>
  <c r="Y98" i="12"/>
  <c r="CU115" i="11"/>
  <c r="X98" i="12" s="1"/>
  <c r="CT115" i="11"/>
  <c r="W98" i="12"/>
  <c r="CS115" i="11"/>
  <c r="V98" i="12"/>
  <c r="CR115" i="11"/>
  <c r="U98" i="12"/>
  <c r="CQ115" i="11"/>
  <c r="T98" i="12" s="1"/>
  <c r="CP115" i="11"/>
  <c r="S98" i="12"/>
  <c r="CO115" i="11"/>
  <c r="R98" i="12"/>
  <c r="DS114" i="11"/>
  <c r="AU97" i="12" s="1"/>
  <c r="DR114" i="11"/>
  <c r="AT97" i="12"/>
  <c r="DQ114" i="11"/>
  <c r="AS97" i="12"/>
  <c r="DP114" i="11"/>
  <c r="DC114" i="11"/>
  <c r="AF97" i="12"/>
  <c r="DB114" i="11"/>
  <c r="AE97" i="12" s="1"/>
  <c r="DA114" i="11"/>
  <c r="AD97" i="12"/>
  <c r="CZ114" i="11"/>
  <c r="AC97" i="12" s="1"/>
  <c r="CY114" i="11"/>
  <c r="AB97" i="12"/>
  <c r="CX114" i="11"/>
  <c r="AA97" i="12" s="1"/>
  <c r="CW114" i="11"/>
  <c r="Z97" i="12"/>
  <c r="CV114" i="11"/>
  <c r="Y97" i="12"/>
  <c r="CU114" i="11"/>
  <c r="X97" i="12"/>
  <c r="CT114" i="11"/>
  <c r="W97" i="12" s="1"/>
  <c r="CS114" i="11"/>
  <c r="V97" i="12"/>
  <c r="CR114" i="11"/>
  <c r="U97" i="12" s="1"/>
  <c r="CQ114" i="11"/>
  <c r="T97" i="12" s="1"/>
  <c r="CP114" i="11"/>
  <c r="S97" i="12"/>
  <c r="CO114" i="11"/>
  <c r="R97" i="12"/>
  <c r="DS113" i="11"/>
  <c r="AU96" i="12"/>
  <c r="DR113" i="11"/>
  <c r="AT96" i="12"/>
  <c r="DQ113" i="11"/>
  <c r="AS96" i="12" s="1"/>
  <c r="DP113" i="11"/>
  <c r="DC113" i="11"/>
  <c r="AF96" i="12" s="1"/>
  <c r="DB113" i="11"/>
  <c r="AE96" i="12"/>
  <c r="DA113" i="11"/>
  <c r="AD96" i="12"/>
  <c r="CZ113" i="11"/>
  <c r="AC96" i="12" s="1"/>
  <c r="CY113" i="11"/>
  <c r="AB96" i="12"/>
  <c r="CX113" i="11"/>
  <c r="AA96" i="12"/>
  <c r="CW113" i="11"/>
  <c r="Z96" i="12" s="1"/>
  <c r="CV113" i="11"/>
  <c r="Y96" i="12" s="1"/>
  <c r="CU113" i="11"/>
  <c r="X96" i="12"/>
  <c r="CT113" i="11"/>
  <c r="W96" i="12"/>
  <c r="CS113" i="11"/>
  <c r="V96" i="12"/>
  <c r="CR113" i="11"/>
  <c r="U96" i="12" s="1"/>
  <c r="CQ113" i="11"/>
  <c r="T96" i="12"/>
  <c r="CP113" i="11"/>
  <c r="S96" i="12"/>
  <c r="CO113" i="11"/>
  <c r="R96" i="12" s="1"/>
  <c r="DS112" i="11"/>
  <c r="AU95" i="12"/>
  <c r="DR112" i="11"/>
  <c r="AT95" i="12"/>
  <c r="DQ112" i="11"/>
  <c r="AS95" i="12"/>
  <c r="DP112" i="11"/>
  <c r="DC112" i="11"/>
  <c r="AF95" i="12" s="1"/>
  <c r="DB112" i="11"/>
  <c r="AE95" i="12"/>
  <c r="DA112" i="11"/>
  <c r="AD95" i="12" s="1"/>
  <c r="CZ112" i="11"/>
  <c r="AC95" i="12" s="1"/>
  <c r="CY112" i="11"/>
  <c r="AB95" i="12"/>
  <c r="CX112" i="11"/>
  <c r="AA95" i="12"/>
  <c r="CW112" i="11"/>
  <c r="Z95" i="12"/>
  <c r="CV112" i="11"/>
  <c r="Y95" i="12"/>
  <c r="CU112" i="11"/>
  <c r="X95" i="12" s="1"/>
  <c r="CT112" i="11"/>
  <c r="W95" i="12"/>
  <c r="CS112" i="11"/>
  <c r="V95" i="12" s="1"/>
  <c r="CR112" i="11"/>
  <c r="U95" i="12"/>
  <c r="CQ112" i="11"/>
  <c r="T95" i="12"/>
  <c r="CP112" i="11"/>
  <c r="S95" i="12"/>
  <c r="CO112" i="11"/>
  <c r="R95" i="12"/>
  <c r="DS111" i="11"/>
  <c r="AU94" i="12"/>
  <c r="DR111" i="11"/>
  <c r="AT94" i="12"/>
  <c r="DQ111" i="11"/>
  <c r="AS94" i="12" s="1"/>
  <c r="DP111" i="11"/>
  <c r="DC111" i="11"/>
  <c r="AF94" i="12"/>
  <c r="DB111" i="11"/>
  <c r="AE94" i="12"/>
  <c r="DA111" i="11"/>
  <c r="AD94" i="12"/>
  <c r="CZ111" i="11"/>
  <c r="AC94" i="12"/>
  <c r="CY111" i="11"/>
  <c r="AB94" i="12"/>
  <c r="CX111" i="11"/>
  <c r="AA94" i="12"/>
  <c r="CW111" i="11"/>
  <c r="Z94" i="12"/>
  <c r="CV111" i="11"/>
  <c r="Y94" i="12"/>
  <c r="CU111" i="11"/>
  <c r="X94" i="12"/>
  <c r="CT111" i="11"/>
  <c r="W94" i="12"/>
  <c r="CS111" i="11"/>
  <c r="V94" i="12"/>
  <c r="CR111" i="11"/>
  <c r="U94" i="12"/>
  <c r="CQ111" i="11"/>
  <c r="T94" i="12"/>
  <c r="CP111" i="11"/>
  <c r="S94" i="12"/>
  <c r="CO111" i="11"/>
  <c r="R94" i="12"/>
  <c r="DS110" i="11"/>
  <c r="AU93" i="12"/>
  <c r="DR110" i="11"/>
  <c r="AT93" i="12"/>
  <c r="DQ110" i="11"/>
  <c r="AS93" i="12"/>
  <c r="DP110" i="11"/>
  <c r="DC110" i="11"/>
  <c r="AF93" i="12" s="1"/>
  <c r="DB110" i="11"/>
  <c r="AE93" i="12" s="1"/>
  <c r="DA110" i="11"/>
  <c r="AD93" i="12" s="1"/>
  <c r="CZ110" i="11"/>
  <c r="AC93" i="12"/>
  <c r="CY110" i="11"/>
  <c r="AB93" i="12"/>
  <c r="CX110" i="11"/>
  <c r="AA93" i="12" s="1"/>
  <c r="CW110" i="11"/>
  <c r="Z93" i="12"/>
  <c r="CV110" i="11"/>
  <c r="Y93" i="12"/>
  <c r="CU110" i="11"/>
  <c r="X93" i="12" s="1"/>
  <c r="CT110" i="11"/>
  <c r="W93" i="12"/>
  <c r="CS110" i="11"/>
  <c r="V93" i="12" s="1"/>
  <c r="CR110" i="11"/>
  <c r="U93" i="12"/>
  <c r="CQ110" i="11"/>
  <c r="T93" i="12"/>
  <c r="CP110" i="11"/>
  <c r="S93" i="12" s="1"/>
  <c r="CO110" i="11"/>
  <c r="R93" i="12"/>
  <c r="DS109" i="11"/>
  <c r="AU92" i="12" s="1"/>
  <c r="DR109" i="11"/>
  <c r="AT92" i="12"/>
  <c r="DQ109" i="11"/>
  <c r="AS92" i="12" s="1"/>
  <c r="DP109" i="11"/>
  <c r="DC109" i="11"/>
  <c r="AF92" i="12"/>
  <c r="DB109" i="11"/>
  <c r="AE92" i="12"/>
  <c r="DA109" i="11"/>
  <c r="AD92" i="12"/>
  <c r="CZ109" i="11"/>
  <c r="AC92" i="12" s="1"/>
  <c r="CY109" i="11"/>
  <c r="AB92" i="12"/>
  <c r="CX109" i="11"/>
  <c r="AA92" i="12"/>
  <c r="CW109" i="11"/>
  <c r="Z92" i="12" s="1"/>
  <c r="CV109" i="11"/>
  <c r="Y92" i="12"/>
  <c r="CU109" i="11"/>
  <c r="X92" i="12"/>
  <c r="CT109" i="11"/>
  <c r="W92" i="12"/>
  <c r="CS109" i="11"/>
  <c r="V92" i="12" s="1"/>
  <c r="CR109" i="11"/>
  <c r="U92" i="12"/>
  <c r="CQ109" i="11"/>
  <c r="T92" i="12"/>
  <c r="CP109" i="11"/>
  <c r="S92" i="12" s="1"/>
  <c r="CO109" i="11"/>
  <c r="R92" i="12"/>
  <c r="DS108" i="11"/>
  <c r="AU91" i="12"/>
  <c r="DR108" i="11"/>
  <c r="AT91" i="12"/>
  <c r="DQ108" i="11"/>
  <c r="AS91" i="12"/>
  <c r="DP108" i="11"/>
  <c r="DC108" i="11"/>
  <c r="AF91" i="12"/>
  <c r="DB108" i="11"/>
  <c r="AE91" i="12" s="1"/>
  <c r="DA108" i="11"/>
  <c r="AD91" i="12"/>
  <c r="CZ108" i="11"/>
  <c r="AC91" i="12"/>
  <c r="CY108" i="11"/>
  <c r="AB91" i="12"/>
  <c r="CX108" i="11"/>
  <c r="AA91" i="12"/>
  <c r="CW108" i="11"/>
  <c r="Z91" i="12" s="1"/>
  <c r="CV108" i="11"/>
  <c r="Y91" i="12" s="1"/>
  <c r="CU108" i="11"/>
  <c r="X91" i="12"/>
  <c r="CT108" i="11"/>
  <c r="W91" i="12" s="1"/>
  <c r="CS108" i="11"/>
  <c r="V91" i="12"/>
  <c r="CR108" i="11"/>
  <c r="U91" i="12"/>
  <c r="CQ108" i="11"/>
  <c r="T91" i="12"/>
  <c r="CP108" i="11"/>
  <c r="S91" i="12" s="1"/>
  <c r="CO108" i="11"/>
  <c r="R91" i="12"/>
  <c r="DS107" i="11"/>
  <c r="AU90" i="12" s="1"/>
  <c r="DR107" i="11"/>
  <c r="AT90" i="12" s="1"/>
  <c r="DQ107" i="11"/>
  <c r="AS90" i="12"/>
  <c r="DP107" i="11"/>
  <c r="DC107" i="11"/>
  <c r="AF90" i="12" s="1"/>
  <c r="DB107" i="11"/>
  <c r="AE90" i="12"/>
  <c r="DA107" i="11"/>
  <c r="AD90" i="12"/>
  <c r="CZ107" i="11"/>
  <c r="AC90" i="12"/>
  <c r="CY107" i="11"/>
  <c r="AB90" i="12"/>
  <c r="CX107" i="11"/>
  <c r="AA90" i="12" s="1"/>
  <c r="CW107" i="11"/>
  <c r="Z90" i="12"/>
  <c r="CV107" i="11"/>
  <c r="Y90" i="12"/>
  <c r="CU107" i="11"/>
  <c r="X90" i="12"/>
  <c r="CT107" i="11"/>
  <c r="W90" i="12"/>
  <c r="CS107" i="11"/>
  <c r="V90" i="12"/>
  <c r="CR107" i="11"/>
  <c r="U90" i="12"/>
  <c r="CQ107" i="11"/>
  <c r="T90" i="12" s="1"/>
  <c r="CP107" i="11"/>
  <c r="S90" i="12"/>
  <c r="CO107" i="11"/>
  <c r="R90" i="12"/>
  <c r="DS106" i="11"/>
  <c r="AU89" i="12" s="1"/>
  <c r="DR106" i="11"/>
  <c r="AT89" i="12"/>
  <c r="DQ106" i="11"/>
  <c r="AS89" i="12"/>
  <c r="DP106" i="11"/>
  <c r="DC106" i="11"/>
  <c r="AF89" i="12" s="1"/>
  <c r="DB106" i="11"/>
  <c r="AE89" i="12"/>
  <c r="DA106" i="11"/>
  <c r="AD89" i="12"/>
  <c r="CZ106" i="11"/>
  <c r="AC89" i="12"/>
  <c r="CY106" i="11"/>
  <c r="AB89" i="12" s="1"/>
  <c r="CX106" i="11"/>
  <c r="AA89" i="12"/>
  <c r="CW106" i="11"/>
  <c r="Z89" i="12"/>
  <c r="CV106" i="11"/>
  <c r="Y89" i="12"/>
  <c r="CU106" i="11"/>
  <c r="X89" i="12" s="1"/>
  <c r="CT106" i="11"/>
  <c r="W89" i="12"/>
  <c r="CS106" i="11"/>
  <c r="V89" i="12" s="1"/>
  <c r="CR106" i="11"/>
  <c r="U89" i="12" s="1"/>
  <c r="CQ106" i="11"/>
  <c r="T89" i="12"/>
  <c r="CP106" i="11"/>
  <c r="S89" i="12"/>
  <c r="CO106" i="11"/>
  <c r="R89" i="12"/>
  <c r="DS105" i="11"/>
  <c r="AU88" i="12" s="1"/>
  <c r="DR105" i="11"/>
  <c r="AT88" i="12"/>
  <c r="DQ105" i="11"/>
  <c r="AS88" i="12"/>
  <c r="DP105" i="11"/>
  <c r="DC105" i="11"/>
  <c r="AF88" i="12"/>
  <c r="DB105" i="11"/>
  <c r="AE88" i="12"/>
  <c r="DA105" i="11"/>
  <c r="AD88" i="12"/>
  <c r="CZ105" i="11"/>
  <c r="AC88" i="12"/>
  <c r="CY105" i="11"/>
  <c r="AB88" i="12" s="1"/>
  <c r="CX105" i="11"/>
  <c r="AA88" i="12"/>
  <c r="CW105" i="11"/>
  <c r="Z88" i="12"/>
  <c r="CV105" i="11"/>
  <c r="Y88" i="12"/>
  <c r="CU105" i="11"/>
  <c r="X88" i="12"/>
  <c r="CT105" i="11"/>
  <c r="W88" i="12" s="1"/>
  <c r="CS105" i="11"/>
  <c r="V88" i="12"/>
  <c r="CR105" i="11"/>
  <c r="U88" i="12" s="1"/>
  <c r="CQ105" i="11"/>
  <c r="T88" i="12"/>
  <c r="CP105" i="11"/>
  <c r="S88" i="12"/>
  <c r="CO105" i="11"/>
  <c r="R88" i="12"/>
  <c r="DS104" i="11"/>
  <c r="AU87" i="12" s="1"/>
  <c r="DR104" i="11"/>
  <c r="AT87" i="12"/>
  <c r="DQ104" i="11"/>
  <c r="AS87" i="12"/>
  <c r="DP104" i="11"/>
  <c r="DC104" i="11"/>
  <c r="AF87" i="12"/>
  <c r="DB104" i="11"/>
  <c r="AE87" i="12"/>
  <c r="DA104" i="11"/>
  <c r="AD87" i="12" s="1"/>
  <c r="CZ104" i="11"/>
  <c r="AC87" i="12"/>
  <c r="CY104" i="11"/>
  <c r="AB87" i="12" s="1"/>
  <c r="CX104" i="11"/>
  <c r="AA87" i="12"/>
  <c r="CW104" i="11"/>
  <c r="Z87" i="12"/>
  <c r="CV104" i="11"/>
  <c r="Y87" i="12" s="1"/>
  <c r="CU104" i="11"/>
  <c r="X87" i="12"/>
  <c r="CT104" i="11"/>
  <c r="W87" i="12" s="1"/>
  <c r="CS104" i="11"/>
  <c r="V87" i="12"/>
  <c r="CR104" i="11"/>
  <c r="U87" i="12"/>
  <c r="CQ104" i="11"/>
  <c r="T87" i="12" s="1"/>
  <c r="CP104" i="11"/>
  <c r="S87" i="12"/>
  <c r="CO104" i="11"/>
  <c r="R87" i="12" s="1"/>
  <c r="DS103" i="11"/>
  <c r="AU86" i="12"/>
  <c r="DR103" i="11"/>
  <c r="AT86" i="12" s="1"/>
  <c r="DQ103" i="11"/>
  <c r="AS86" i="12"/>
  <c r="DP103" i="11"/>
  <c r="DC103" i="11"/>
  <c r="AF86" i="12"/>
  <c r="DB103" i="11"/>
  <c r="AE86" i="12"/>
  <c r="DA103" i="11"/>
  <c r="AD86" i="12" s="1"/>
  <c r="CZ103" i="11"/>
  <c r="AC86" i="12" s="1"/>
  <c r="CY103" i="11"/>
  <c r="AB86" i="12"/>
  <c r="CX103" i="11"/>
  <c r="AA86" i="12"/>
  <c r="CW103" i="11"/>
  <c r="Z86" i="12"/>
  <c r="CV103" i="11"/>
  <c r="Y86" i="12"/>
  <c r="CU103" i="11"/>
  <c r="X86" i="12"/>
  <c r="CT103" i="11"/>
  <c r="W86" i="12" s="1"/>
  <c r="CS103" i="11"/>
  <c r="V86" i="12" s="1"/>
  <c r="CR103" i="11"/>
  <c r="U86" i="12"/>
  <c r="CQ103" i="11"/>
  <c r="T86" i="12"/>
  <c r="CP103" i="11"/>
  <c r="S86" i="12"/>
  <c r="CO103" i="11"/>
  <c r="R86" i="12"/>
  <c r="DS102" i="11"/>
  <c r="AU85" i="12"/>
  <c r="DR102" i="11"/>
  <c r="AT85" i="12"/>
  <c r="DQ102" i="11"/>
  <c r="AS85" i="12" s="1"/>
  <c r="DP102" i="11"/>
  <c r="DC102" i="11"/>
  <c r="AF85" i="12" s="1"/>
  <c r="DB102" i="11"/>
  <c r="AE85" i="12"/>
  <c r="DA102" i="11"/>
  <c r="AD85" i="12"/>
  <c r="CZ102" i="11"/>
  <c r="AC85" i="12"/>
  <c r="CY102" i="11"/>
  <c r="AB85" i="12"/>
  <c r="CX102" i="11"/>
  <c r="AA85" i="12"/>
  <c r="CW102" i="11"/>
  <c r="Z85" i="12" s="1"/>
  <c r="CV102" i="11"/>
  <c r="Y85" i="12" s="1"/>
  <c r="CU102" i="11"/>
  <c r="X85" i="12"/>
  <c r="CT102" i="11"/>
  <c r="W85" i="12"/>
  <c r="CS102" i="11"/>
  <c r="V85" i="12"/>
  <c r="CR102" i="11"/>
  <c r="U85" i="12"/>
  <c r="CQ102" i="11"/>
  <c r="T85" i="12"/>
  <c r="CP102" i="11"/>
  <c r="S85" i="12"/>
  <c r="CO102" i="11"/>
  <c r="R85" i="12" s="1"/>
  <c r="AH102" i="11"/>
  <c r="AG102" i="11"/>
  <c r="AF102" i="11"/>
  <c r="AE102" i="11"/>
  <c r="AD102" i="11"/>
  <c r="AC102" i="11"/>
  <c r="AB102" i="11"/>
  <c r="AA102" i="11"/>
  <c r="Z102" i="11"/>
  <c r="Y102" i="11"/>
  <c r="X102" i="11"/>
  <c r="W102" i="11"/>
  <c r="V102" i="11"/>
  <c r="U102" i="11"/>
  <c r="T102" i="11"/>
  <c r="S102" i="11"/>
  <c r="R102" i="11"/>
  <c r="Q102" i="11"/>
  <c r="P102" i="11"/>
  <c r="O102" i="11"/>
  <c r="N102" i="11"/>
  <c r="M102" i="11"/>
  <c r="L102" i="11"/>
  <c r="K102" i="11"/>
  <c r="DS101" i="11"/>
  <c r="AU84" i="12"/>
  <c r="DR101" i="11"/>
  <c r="AT84" i="12" s="1"/>
  <c r="DQ101" i="11"/>
  <c r="AS84" i="12" s="1"/>
  <c r="DP101" i="11"/>
  <c r="DC101" i="11"/>
  <c r="AF84" i="12"/>
  <c r="DB101" i="11"/>
  <c r="AE84" i="12"/>
  <c r="DA101" i="11"/>
  <c r="AD84" i="12"/>
  <c r="CZ101" i="11"/>
  <c r="AC84" i="12"/>
  <c r="CY101" i="11"/>
  <c r="AB84" i="12"/>
  <c r="CX101" i="11"/>
  <c r="AA84" i="12"/>
  <c r="CW101" i="11"/>
  <c r="Z84" i="12"/>
  <c r="CV101" i="11"/>
  <c r="Y84" i="12"/>
  <c r="CU101" i="11"/>
  <c r="X84" i="12"/>
  <c r="CT101" i="11"/>
  <c r="W84" i="12"/>
  <c r="CS101" i="11"/>
  <c r="V84" i="12"/>
  <c r="CR101" i="11"/>
  <c r="U84" i="12"/>
  <c r="CQ101" i="11"/>
  <c r="T84" i="12"/>
  <c r="CP101" i="11"/>
  <c r="S84" i="12"/>
  <c r="CO101" i="11"/>
  <c r="R84" i="12"/>
  <c r="DS100" i="11"/>
  <c r="AU83" i="12"/>
  <c r="DR100" i="11"/>
  <c r="AT83" i="12"/>
  <c r="DQ100" i="11"/>
  <c r="AS83" i="12"/>
  <c r="DP100" i="11"/>
  <c r="DC100" i="11"/>
  <c r="AF83" i="12" s="1"/>
  <c r="DB100" i="11"/>
  <c r="AE83" i="12" s="1"/>
  <c r="DA100" i="11"/>
  <c r="AD83" i="12"/>
  <c r="CZ100" i="11"/>
  <c r="AC83" i="12"/>
  <c r="CY100" i="11"/>
  <c r="AB83" i="12" s="1"/>
  <c r="CX100" i="11"/>
  <c r="AA83" i="12"/>
  <c r="CW100" i="11"/>
  <c r="Z83" i="12"/>
  <c r="CV100" i="11"/>
  <c r="Y83" i="12" s="1"/>
  <c r="CU100" i="11"/>
  <c r="X83" i="12"/>
  <c r="CT100" i="11"/>
  <c r="W83" i="12" s="1"/>
  <c r="CS100" i="11"/>
  <c r="V83" i="12"/>
  <c r="CR100" i="11"/>
  <c r="U83" i="12" s="1"/>
  <c r="CQ100" i="11"/>
  <c r="T83" i="12" s="1"/>
  <c r="CP100" i="11"/>
  <c r="S83" i="12"/>
  <c r="CO100" i="11"/>
  <c r="R83" i="12" s="1"/>
  <c r="DS99" i="11"/>
  <c r="AU82" i="12"/>
  <c r="DR99" i="11"/>
  <c r="AT82" i="12" s="1"/>
  <c r="DQ99" i="11"/>
  <c r="AS82" i="12"/>
  <c r="DP99" i="11"/>
  <c r="DC99" i="11"/>
  <c r="AF82" i="12"/>
  <c r="DB99" i="11"/>
  <c r="AE82" i="12" s="1"/>
  <c r="DA99" i="11"/>
  <c r="AD82" i="12"/>
  <c r="CZ99" i="11"/>
  <c r="AC82" i="12"/>
  <c r="CY99" i="11"/>
  <c r="AB82" i="12"/>
  <c r="CX99" i="11"/>
  <c r="AA82" i="12" s="1"/>
  <c r="CW99" i="11"/>
  <c r="Z82" i="12"/>
  <c r="CV99" i="11"/>
  <c r="Y82" i="12"/>
  <c r="CU99" i="11"/>
  <c r="X82" i="12"/>
  <c r="CT99" i="11"/>
  <c r="W82" i="12" s="1"/>
  <c r="CS99" i="11"/>
  <c r="V82" i="12"/>
  <c r="CR99" i="11"/>
  <c r="U82" i="12"/>
  <c r="CQ99" i="11"/>
  <c r="T82" i="12" s="1"/>
  <c r="CP99" i="11"/>
  <c r="S82" i="12"/>
  <c r="CO99" i="11"/>
  <c r="R82" i="12"/>
  <c r="DS98" i="11"/>
  <c r="AU81" i="12"/>
  <c r="DR98" i="11"/>
  <c r="AT81" i="12"/>
  <c r="DQ98" i="11"/>
  <c r="AS81" i="12"/>
  <c r="DP98" i="11"/>
  <c r="DC98" i="11"/>
  <c r="AF81" i="12" s="1"/>
  <c r="DB98" i="11"/>
  <c r="AE81" i="12"/>
  <c r="DA98" i="11"/>
  <c r="AD81" i="12"/>
  <c r="CZ98" i="11"/>
  <c r="AC81" i="12"/>
  <c r="CY98" i="11"/>
  <c r="AB81" i="12"/>
  <c r="CX98" i="11"/>
  <c r="AA81" i="12"/>
  <c r="CW98" i="11"/>
  <c r="Z81" i="12"/>
  <c r="CV98" i="11"/>
  <c r="Y81" i="12" s="1"/>
  <c r="CU98" i="11"/>
  <c r="X81" i="12"/>
  <c r="CT98" i="11"/>
  <c r="W81" i="12"/>
  <c r="CS98" i="11"/>
  <c r="V81" i="12"/>
  <c r="CR98" i="11"/>
  <c r="U81" i="12" s="1"/>
  <c r="CQ98" i="11"/>
  <c r="T81" i="12"/>
  <c r="CP98" i="11"/>
  <c r="S81" i="12" s="1"/>
  <c r="CO98" i="11"/>
  <c r="R81" i="12" s="1"/>
  <c r="DS97" i="11"/>
  <c r="AU80" i="12"/>
  <c r="DR97" i="11"/>
  <c r="AT80" i="12"/>
  <c r="DQ97" i="11"/>
  <c r="AS80" i="12"/>
  <c r="DP97" i="11"/>
  <c r="DC97" i="11"/>
  <c r="AF80" i="12"/>
  <c r="DB97" i="11"/>
  <c r="AE80" i="12"/>
  <c r="DA97" i="11"/>
  <c r="AD80" i="12" s="1"/>
  <c r="CZ97" i="11"/>
  <c r="AC80" i="12" s="1"/>
  <c r="CY97" i="11"/>
  <c r="AB80" i="12"/>
  <c r="CX97" i="11"/>
  <c r="AA80" i="12"/>
  <c r="CW97" i="11"/>
  <c r="Z80" i="12"/>
  <c r="CV97" i="11"/>
  <c r="Y80" i="12"/>
  <c r="CU97" i="11"/>
  <c r="X80" i="12"/>
  <c r="CT97" i="11"/>
  <c r="W80" i="12"/>
  <c r="CS97" i="11"/>
  <c r="V80" i="12" s="1"/>
  <c r="CR97" i="11"/>
  <c r="U80" i="12"/>
  <c r="CQ97" i="11"/>
  <c r="T80" i="12"/>
  <c r="CP97" i="11"/>
  <c r="S80" i="12"/>
  <c r="CO97" i="11"/>
  <c r="R80" i="12"/>
  <c r="DS96" i="11"/>
  <c r="AU79" i="12"/>
  <c r="DR96" i="11"/>
  <c r="AT79" i="12" s="1"/>
  <c r="DQ96" i="11"/>
  <c r="AS79" i="12" s="1"/>
  <c r="DP96" i="11"/>
  <c r="DC96" i="11"/>
  <c r="AF79" i="12"/>
  <c r="DB96" i="11"/>
  <c r="AE79" i="12"/>
  <c r="DA96" i="11"/>
  <c r="AD79" i="12"/>
  <c r="CZ96" i="11"/>
  <c r="AC79" i="12"/>
  <c r="CY96" i="11"/>
  <c r="AB79" i="12"/>
  <c r="CX96" i="11"/>
  <c r="AA79" i="12" s="1"/>
  <c r="CW96" i="11"/>
  <c r="Z79" i="12"/>
  <c r="CV96" i="11"/>
  <c r="Y79" i="12"/>
  <c r="CU96" i="11"/>
  <c r="X79" i="12" s="1"/>
  <c r="CT96" i="11"/>
  <c r="W79" i="12"/>
  <c r="CS96" i="11"/>
  <c r="V79" i="12"/>
  <c r="CR96" i="11"/>
  <c r="U79" i="12"/>
  <c r="CQ96" i="11"/>
  <c r="T79" i="12" s="1"/>
  <c r="CP96" i="11"/>
  <c r="S79" i="12"/>
  <c r="CO96" i="11"/>
  <c r="R79" i="12"/>
  <c r="AH96" i="11"/>
  <c r="AG96" i="11"/>
  <c r="AF96" i="11"/>
  <c r="AE96" i="11"/>
  <c r="AD96" i="11"/>
  <c r="AC96" i="11"/>
  <c r="AB96" i="11"/>
  <c r="AA96" i="11"/>
  <c r="Z96" i="11"/>
  <c r="Y96" i="11"/>
  <c r="X96" i="11"/>
  <c r="W96" i="11"/>
  <c r="V96" i="11"/>
  <c r="U96" i="11"/>
  <c r="T96" i="11"/>
  <c r="S96" i="11"/>
  <c r="R96" i="11"/>
  <c r="Q96" i="11"/>
  <c r="P96" i="11"/>
  <c r="O96" i="11"/>
  <c r="N96" i="11"/>
  <c r="M96" i="11"/>
  <c r="L96" i="11"/>
  <c r="K96" i="11"/>
  <c r="DC14" i="11"/>
  <c r="AF194" i="12"/>
  <c r="DB14" i="11"/>
  <c r="AE194" i="12"/>
  <c r="AE78" i="12" s="1"/>
  <c r="DA14" i="11"/>
  <c r="AD194" i="12"/>
  <c r="CZ14" i="11"/>
  <c r="AC194" i="12"/>
  <c r="AC78" i="12" s="1"/>
  <c r="CY14" i="11"/>
  <c r="AB194" i="12"/>
  <c r="AB70" i="12" s="1"/>
  <c r="CX14" i="11"/>
  <c r="AA194" i="12"/>
  <c r="AA74" i="12" s="1"/>
  <c r="CW14" i="11"/>
  <c r="Z194" i="12" s="1"/>
  <c r="Z78" i="12" s="1"/>
  <c r="CV14" i="11"/>
  <c r="Y194" i="12"/>
  <c r="CU14" i="11"/>
  <c r="X194" i="12"/>
  <c r="CT14" i="11"/>
  <c r="W194" i="12"/>
  <c r="W78" i="12" s="1"/>
  <c r="CS14" i="11"/>
  <c r="V194" i="12" s="1"/>
  <c r="CR14" i="11"/>
  <c r="U194" i="12"/>
  <c r="U78" i="12"/>
  <c r="AH95" i="11"/>
  <c r="AG95" i="11"/>
  <c r="AF95" i="11"/>
  <c r="AE95" i="11"/>
  <c r="AD95" i="11"/>
  <c r="AC95" i="11"/>
  <c r="AB95" i="11"/>
  <c r="AA95" i="11"/>
  <c r="Z95" i="11"/>
  <c r="Y95" i="11"/>
  <c r="X95" i="11"/>
  <c r="W95" i="11"/>
  <c r="V95" i="11"/>
  <c r="U95" i="11"/>
  <c r="T95" i="11"/>
  <c r="S95" i="11"/>
  <c r="R95" i="11"/>
  <c r="Q95" i="11"/>
  <c r="P95" i="11"/>
  <c r="O95" i="11"/>
  <c r="N95" i="11"/>
  <c r="M95" i="11"/>
  <c r="L95" i="11"/>
  <c r="K95" i="11"/>
  <c r="AH94" i="11"/>
  <c r="AG94" i="11"/>
  <c r="AF94" i="11"/>
  <c r="AE94" i="11"/>
  <c r="AD94" i="11"/>
  <c r="AC94" i="11"/>
  <c r="AB94" i="11"/>
  <c r="AA94" i="11"/>
  <c r="Z94" i="11"/>
  <c r="Y94" i="11"/>
  <c r="X94" i="11"/>
  <c r="W94" i="11"/>
  <c r="V94" i="11"/>
  <c r="U94" i="11"/>
  <c r="T94" i="11"/>
  <c r="S94" i="11"/>
  <c r="R94" i="11"/>
  <c r="Q94" i="11"/>
  <c r="P94" i="11"/>
  <c r="O94" i="11"/>
  <c r="N94" i="11"/>
  <c r="M94" i="11"/>
  <c r="L94" i="11"/>
  <c r="K94"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AH91" i="11"/>
  <c r="AG91" i="11"/>
  <c r="AF91" i="11"/>
  <c r="AE91" i="11"/>
  <c r="AD91" i="11"/>
  <c r="AC91" i="11"/>
  <c r="AB91" i="11"/>
  <c r="AA91" i="11"/>
  <c r="Z91" i="11"/>
  <c r="Y91" i="11"/>
  <c r="X91" i="11"/>
  <c r="W91" i="11"/>
  <c r="V91" i="11"/>
  <c r="U91" i="11"/>
  <c r="T91" i="11"/>
  <c r="S91" i="11"/>
  <c r="R91" i="11"/>
  <c r="Q91" i="11"/>
  <c r="P91" i="11"/>
  <c r="O91" i="11"/>
  <c r="N91" i="11"/>
  <c r="M91" i="11"/>
  <c r="L91" i="11"/>
  <c r="K91" i="11"/>
  <c r="AH90" i="11"/>
  <c r="AG90" i="11"/>
  <c r="AF90" i="11"/>
  <c r="AE90" i="11"/>
  <c r="AD90" i="11"/>
  <c r="AC90" i="11"/>
  <c r="AB90" i="11"/>
  <c r="AA90" i="11"/>
  <c r="Z90" i="11"/>
  <c r="Y90" i="11"/>
  <c r="X90" i="11"/>
  <c r="W90" i="11"/>
  <c r="V90" i="11"/>
  <c r="U90" i="11"/>
  <c r="T90" i="11"/>
  <c r="S90" i="11"/>
  <c r="R90" i="11"/>
  <c r="Q90" i="11"/>
  <c r="P90" i="11"/>
  <c r="O90" i="11"/>
  <c r="N90" i="11"/>
  <c r="M90" i="11"/>
  <c r="L90" i="11"/>
  <c r="K90" i="11"/>
  <c r="DR86" i="11"/>
  <c r="DQ86" i="11"/>
  <c r="DP86" i="11"/>
  <c r="DC86" i="11"/>
  <c r="DB86" i="11"/>
  <c r="DA86" i="11"/>
  <c r="CZ86" i="11"/>
  <c r="CY86" i="11"/>
  <c r="CX86" i="11"/>
  <c r="CW86" i="11"/>
  <c r="CV86" i="11"/>
  <c r="CU86" i="11"/>
  <c r="CT86" i="11"/>
  <c r="CS86" i="11"/>
  <c r="CR86" i="11"/>
  <c r="CP86" i="11"/>
  <c r="CO86" i="11"/>
  <c r="DC29" i="11"/>
  <c r="AF191" i="12"/>
  <c r="DB29" i="11"/>
  <c r="AE191" i="12"/>
  <c r="DA29" i="11"/>
  <c r="AD191" i="12" s="1"/>
  <c r="CZ29" i="11"/>
  <c r="AC191" i="12"/>
  <c r="CY29" i="11"/>
  <c r="AB191" i="12"/>
  <c r="CX29" i="11"/>
  <c r="AA191" i="12"/>
  <c r="CW29" i="11"/>
  <c r="Z191" i="12" s="1"/>
  <c r="CV29" i="11"/>
  <c r="Y191" i="12"/>
  <c r="CU29" i="11"/>
  <c r="X191" i="12"/>
  <c r="CT29" i="11"/>
  <c r="W191" i="12" s="1"/>
  <c r="CS29" i="11"/>
  <c r="V191" i="12"/>
  <c r="CR29" i="11"/>
  <c r="U191" i="12"/>
  <c r="DC28" i="11"/>
  <c r="AF190" i="12" s="1"/>
  <c r="DB28" i="11"/>
  <c r="AE190" i="12"/>
  <c r="DA28" i="11"/>
  <c r="AD190" i="12" s="1"/>
  <c r="CZ28" i="11"/>
  <c r="AC190" i="12"/>
  <c r="CY28" i="11"/>
  <c r="AB190" i="12" s="1"/>
  <c r="CX28" i="11"/>
  <c r="AA190" i="12"/>
  <c r="CW28" i="11"/>
  <c r="Z190" i="12"/>
  <c r="CV28" i="11"/>
  <c r="Y190" i="12"/>
  <c r="CU28" i="11"/>
  <c r="X190" i="12"/>
  <c r="CT28" i="11"/>
  <c r="W190" i="12" s="1"/>
  <c r="CS28" i="11"/>
  <c r="V190" i="12"/>
  <c r="CR28" i="11"/>
  <c r="U190" i="12" s="1"/>
  <c r="DC26" i="11"/>
  <c r="AF189" i="12"/>
  <c r="DB26" i="11"/>
  <c r="AE189" i="12"/>
  <c r="DA26" i="11"/>
  <c r="AD189" i="12"/>
  <c r="AD53" i="12" s="1"/>
  <c r="CZ26" i="11"/>
  <c r="AC189" i="12" s="1"/>
  <c r="CY26" i="11"/>
  <c r="AB189" i="12"/>
  <c r="CX26" i="11"/>
  <c r="AA189" i="12" s="1"/>
  <c r="CW26" i="11"/>
  <c r="Z189" i="12" s="1"/>
  <c r="CV26" i="11"/>
  <c r="Y189" i="12"/>
  <c r="CU26" i="11"/>
  <c r="X189" i="12"/>
  <c r="CT26" i="11"/>
  <c r="W189" i="12"/>
  <c r="CS26" i="11"/>
  <c r="V189" i="12"/>
  <c r="CR26" i="11"/>
  <c r="U189" i="12"/>
  <c r="DC25" i="11"/>
  <c r="CM78" i="11" s="1"/>
  <c r="M56" i="12" s="1"/>
  <c r="AF188" i="12"/>
  <c r="DB25" i="11"/>
  <c r="AE188" i="12" s="1"/>
  <c r="DA25" i="11"/>
  <c r="AD188" i="12"/>
  <c r="CZ25" i="11"/>
  <c r="AC188" i="12"/>
  <c r="CY25" i="11"/>
  <c r="AB188" i="12"/>
  <c r="CX25" i="11"/>
  <c r="AA188" i="12"/>
  <c r="CW25" i="11"/>
  <c r="Z188" i="12" s="1"/>
  <c r="Z52" i="12" s="1"/>
  <c r="CV25" i="11"/>
  <c r="Y188" i="12"/>
  <c r="CU25" i="11"/>
  <c r="X188" i="12" s="1"/>
  <c r="X42" i="12" s="1"/>
  <c r="CT25" i="11"/>
  <c r="W188" i="12"/>
  <c r="CS25" i="11"/>
  <c r="V188" i="12"/>
  <c r="V59" i="12" s="1"/>
  <c r="CR25" i="11"/>
  <c r="U188" i="12"/>
  <c r="DC24" i="11"/>
  <c r="AF187" i="12"/>
  <c r="DB24" i="11"/>
  <c r="AE187" i="12"/>
  <c r="DA24" i="11"/>
  <c r="AD187" i="12"/>
  <c r="CZ24" i="11"/>
  <c r="AC187" i="12" s="1"/>
  <c r="CY24" i="11"/>
  <c r="AB187" i="12"/>
  <c r="CX24" i="11"/>
  <c r="AA187" i="12" s="1"/>
  <c r="CW24" i="11"/>
  <c r="Z187" i="12"/>
  <c r="CV24" i="11"/>
  <c r="Y187" i="12"/>
  <c r="CU24" i="11"/>
  <c r="X187" i="12"/>
  <c r="CT24" i="11"/>
  <c r="CM62" i="11" s="1"/>
  <c r="M40" i="12" s="1"/>
  <c r="CS24" i="11"/>
  <c r="V187" i="12" s="1"/>
  <c r="CR24" i="11"/>
  <c r="DR85" i="11"/>
  <c r="DQ85" i="11"/>
  <c r="DP85" i="11"/>
  <c r="DC85" i="11"/>
  <c r="DB85" i="11"/>
  <c r="DA85" i="11"/>
  <c r="CZ85" i="11"/>
  <c r="CY85" i="11"/>
  <c r="CX85" i="11"/>
  <c r="CW85" i="11"/>
  <c r="CV85" i="11"/>
  <c r="CU85" i="11"/>
  <c r="CT85" i="11"/>
  <c r="CS85" i="11"/>
  <c r="CR85" i="11"/>
  <c r="CP85" i="11"/>
  <c r="CO85" i="11"/>
  <c r="DR84" i="11"/>
  <c r="DQ84" i="11"/>
  <c r="DP84" i="11"/>
  <c r="DC84" i="11"/>
  <c r="DB84" i="11"/>
  <c r="DA84" i="11"/>
  <c r="CZ84" i="11"/>
  <c r="CY84" i="11"/>
  <c r="CX84" i="11"/>
  <c r="CW84" i="11"/>
  <c r="CV84" i="11"/>
  <c r="CU84" i="11"/>
  <c r="CT84" i="11"/>
  <c r="CS84" i="11"/>
  <c r="CR84" i="11"/>
  <c r="CP84" i="11"/>
  <c r="CO84" i="11"/>
  <c r="DR83" i="11"/>
  <c r="DQ83" i="11"/>
  <c r="DP83" i="11"/>
  <c r="DC83" i="11"/>
  <c r="DB83" i="11"/>
  <c r="DA83" i="11"/>
  <c r="CZ83" i="11"/>
  <c r="CY83" i="11"/>
  <c r="CX83" i="11"/>
  <c r="CW83" i="11"/>
  <c r="CV83" i="11"/>
  <c r="CU83" i="11"/>
  <c r="CT83" i="11"/>
  <c r="CS83" i="11"/>
  <c r="CR83" i="11"/>
  <c r="CP83" i="11"/>
  <c r="CO83" i="11"/>
  <c r="DR82" i="11"/>
  <c r="DQ82" i="11"/>
  <c r="DP82" i="11"/>
  <c r="DC82" i="11"/>
  <c r="DB82" i="11"/>
  <c r="DA82" i="11"/>
  <c r="CZ82" i="11"/>
  <c r="CY82" i="11"/>
  <c r="CX82" i="11"/>
  <c r="CW82" i="11"/>
  <c r="CV82" i="11"/>
  <c r="CU82" i="11"/>
  <c r="CT82" i="11"/>
  <c r="CS82" i="11"/>
  <c r="CR82" i="11"/>
  <c r="CP82" i="11"/>
  <c r="CO82" i="11"/>
  <c r="DR81" i="11"/>
  <c r="AT64" i="12"/>
  <c r="DQ81" i="11"/>
  <c r="AS64" i="12"/>
  <c r="DP81" i="11"/>
  <c r="DC81" i="11"/>
  <c r="DB81" i="11"/>
  <c r="DA81" i="11"/>
  <c r="CZ81" i="11"/>
  <c r="CY81" i="11"/>
  <c r="CX81" i="11"/>
  <c r="CW81" i="11"/>
  <c r="CV81" i="11"/>
  <c r="CU81" i="11"/>
  <c r="CT81" i="11"/>
  <c r="CS81" i="11"/>
  <c r="CR81" i="11"/>
  <c r="CP81" i="11"/>
  <c r="CO81" i="11"/>
  <c r="AJ77" i="11"/>
  <c r="AK77" i="11" s="1"/>
  <c r="AH76" i="11"/>
  <c r="AG76" i="11"/>
  <c r="AF76" i="11"/>
  <c r="AE76" i="11"/>
  <c r="AD76" i="11"/>
  <c r="AC76" i="11"/>
  <c r="AB76" i="11"/>
  <c r="AA76" i="11"/>
  <c r="Z76" i="11"/>
  <c r="Y76" i="11"/>
  <c r="X76" i="11"/>
  <c r="W76" i="11"/>
  <c r="AL76" i="11" s="1"/>
  <c r="V76" i="11"/>
  <c r="U76" i="11"/>
  <c r="T76" i="11"/>
  <c r="S76" i="11"/>
  <c r="R76" i="11"/>
  <c r="Q76" i="11"/>
  <c r="P76" i="11"/>
  <c r="O76" i="11"/>
  <c r="N76" i="11"/>
  <c r="M76" i="11"/>
  <c r="L76" i="11"/>
  <c r="K76" i="11"/>
  <c r="AM76" i="11"/>
  <c r="AH73" i="11"/>
  <c r="AG73" i="11"/>
  <c r="AF73" i="11"/>
  <c r="AE73" i="11"/>
  <c r="AD73" i="11"/>
  <c r="AC73" i="11"/>
  <c r="AB73" i="11"/>
  <c r="AA73" i="11"/>
  <c r="Z73" i="11"/>
  <c r="Y73" i="11"/>
  <c r="X73" i="11"/>
  <c r="W73" i="11"/>
  <c r="C65" i="11"/>
  <c r="V22" i="11"/>
  <c r="V20" i="11"/>
  <c r="U22" i="11"/>
  <c r="U20" i="11"/>
  <c r="T22" i="11"/>
  <c r="T20" i="11"/>
  <c r="S22" i="11"/>
  <c r="S20" i="11"/>
  <c r="R22" i="11"/>
  <c r="R20" i="11"/>
  <c r="Q22" i="11"/>
  <c r="Q20" i="11"/>
  <c r="P22" i="11"/>
  <c r="P20" i="11"/>
  <c r="O22" i="11"/>
  <c r="O20" i="11"/>
  <c r="N22" i="11"/>
  <c r="N20" i="11"/>
  <c r="M22" i="11"/>
  <c r="M20" i="11"/>
  <c r="L22" i="11"/>
  <c r="L20" i="11"/>
  <c r="K22" i="11"/>
  <c r="AP59" i="11"/>
  <c r="AP58" i="11"/>
  <c r="AP57" i="11"/>
  <c r="AH55" i="11"/>
  <c r="AH52" i="11" s="1"/>
  <c r="AH54" i="11"/>
  <c r="AG55" i="11"/>
  <c r="AF55" i="11"/>
  <c r="AF54" i="11" s="1"/>
  <c r="AE55" i="11"/>
  <c r="AE52" i="11" s="1"/>
  <c r="AD55" i="11"/>
  <c r="AD52" i="11" s="1"/>
  <c r="AD54" i="11"/>
  <c r="AC55" i="11"/>
  <c r="AC54" i="11"/>
  <c r="AC52" i="11"/>
  <c r="AB55" i="11"/>
  <c r="AA55" i="11"/>
  <c r="Z55" i="11"/>
  <c r="Z52" i="11"/>
  <c r="Y55" i="11"/>
  <c r="Y54" i="11" s="1"/>
  <c r="Y52" i="11"/>
  <c r="X55" i="11"/>
  <c r="X54" i="11" s="1"/>
  <c r="W55" i="11"/>
  <c r="W52" i="11" s="1"/>
  <c r="W54" i="11"/>
  <c r="AE54" i="11"/>
  <c r="AA54" i="11"/>
  <c r="C53" i="11"/>
  <c r="AA52" i="11"/>
  <c r="C51" i="11"/>
  <c r="AP47" i="11"/>
  <c r="M64" i="12"/>
  <c r="AP45" i="11"/>
  <c r="M63" i="12"/>
  <c r="AP31" i="11"/>
  <c r="AJ32" i="11" s="1"/>
  <c r="V32" i="11"/>
  <c r="U32" i="11"/>
  <c r="T32" i="11"/>
  <c r="S32" i="11"/>
  <c r="R32" i="11"/>
  <c r="Q32" i="11"/>
  <c r="P32" i="11"/>
  <c r="O32" i="11"/>
  <c r="N32" i="11"/>
  <c r="M32" i="11"/>
  <c r="L32" i="11"/>
  <c r="K32" i="11"/>
  <c r="C32" i="11" s="1"/>
  <c r="V30" i="11"/>
  <c r="U30" i="11"/>
  <c r="T30" i="11"/>
  <c r="S30" i="11"/>
  <c r="R30" i="11"/>
  <c r="Q30" i="11"/>
  <c r="P30" i="11"/>
  <c r="O30" i="11"/>
  <c r="N30" i="11"/>
  <c r="AJ30" i="11" s="1"/>
  <c r="M30" i="11"/>
  <c r="L30" i="11"/>
  <c r="K30" i="11"/>
  <c r="AP29" i="11"/>
  <c r="C24" i="11"/>
  <c r="F16" i="5"/>
  <c r="R16" i="5"/>
  <c r="AG99" i="11" s="1"/>
  <c r="R25" i="11"/>
  <c r="F55" i="1"/>
  <c r="R55" i="1"/>
  <c r="AJ66" i="11" s="1"/>
  <c r="S55" i="1"/>
  <c r="F43" i="1"/>
  <c r="R43" i="1"/>
  <c r="F67" i="1"/>
  <c r="R67" i="1" s="1"/>
  <c r="F46" i="1"/>
  <c r="R46" i="1"/>
  <c r="F22" i="1"/>
  <c r="R22" i="1"/>
  <c r="K18" i="11" s="1"/>
  <c r="F28" i="1"/>
  <c r="R28" i="1"/>
  <c r="S28" i="1" s="1"/>
  <c r="F13" i="5"/>
  <c r="R13" i="5"/>
  <c r="U13" i="5"/>
  <c r="V13" i="5"/>
  <c r="F40" i="1"/>
  <c r="R40" i="1" s="1"/>
  <c r="P14" i="11" s="1"/>
  <c r="S13" i="1"/>
  <c r="S16" i="1"/>
  <c r="S19" i="1"/>
  <c r="S25" i="1"/>
  <c r="S31" i="1"/>
  <c r="S34" i="1"/>
  <c r="S37" i="1"/>
  <c r="F64" i="1"/>
  <c r="R64" i="1"/>
  <c r="S64" i="1"/>
  <c r="F49" i="1"/>
  <c r="R49" i="1" s="1"/>
  <c r="F25" i="5"/>
  <c r="R25" i="5"/>
  <c r="F22" i="5"/>
  <c r="U22" i="5"/>
  <c r="R22" i="5"/>
  <c r="Q38" i="11" s="1"/>
  <c r="S58" i="1"/>
  <c r="S61" i="1"/>
  <c r="T7" i="5"/>
  <c r="T28" i="5"/>
  <c r="T31" i="5"/>
  <c r="T43" i="5"/>
  <c r="T73" i="5"/>
  <c r="T79" i="5"/>
  <c r="T82" i="5"/>
  <c r="F49" i="5"/>
  <c r="F46" i="5"/>
  <c r="F52" i="5"/>
  <c r="F55" i="5"/>
  <c r="F58" i="5"/>
  <c r="F79" i="5"/>
  <c r="U79" i="5" s="1"/>
  <c r="V79" i="5"/>
  <c r="V28" i="5"/>
  <c r="V31" i="5"/>
  <c r="V43" i="5"/>
  <c r="V73" i="5"/>
  <c r="V76" i="5"/>
  <c r="F82" i="5"/>
  <c r="U82" i="5"/>
  <c r="V82" i="5"/>
  <c r="U7" i="5"/>
  <c r="F73" i="5"/>
  <c r="F76" i="5"/>
  <c r="T22" i="5"/>
  <c r="N25" i="11"/>
  <c r="U25" i="11"/>
  <c r="M25" i="11"/>
  <c r="P25" i="11"/>
  <c r="S25" i="11"/>
  <c r="K25" i="11"/>
  <c r="Y99" i="11"/>
  <c r="Q99" i="11"/>
  <c r="AH99" i="11"/>
  <c r="Z99" i="11"/>
  <c r="R99" i="11"/>
  <c r="AE99" i="11"/>
  <c r="W99" i="11"/>
  <c r="O99" i="11"/>
  <c r="AF99" i="11"/>
  <c r="X99" i="11"/>
  <c r="P99" i="11"/>
  <c r="T16" i="5"/>
  <c r="M18" i="11"/>
  <c r="T18" i="11"/>
  <c r="L18" i="11"/>
  <c r="AF52" i="11"/>
  <c r="V70" i="11"/>
  <c r="U16" i="5"/>
  <c r="V16" i="5"/>
  <c r="U70" i="12"/>
  <c r="Y70" i="12"/>
  <c r="AC70" i="12"/>
  <c r="U71" i="12"/>
  <c r="AC71" i="12"/>
  <c r="U74" i="12"/>
  <c r="AC74" i="12"/>
  <c r="N44" i="11"/>
  <c r="V38" i="11"/>
  <c r="R38" i="11"/>
  <c r="N38" i="11"/>
  <c r="S44" i="11"/>
  <c r="O44" i="11"/>
  <c r="K38" i="11"/>
  <c r="T44" i="11"/>
  <c r="P44" i="11"/>
  <c r="L44" i="11"/>
  <c r="X103" i="11"/>
  <c r="T103" i="11"/>
  <c r="T105" i="11" s="1"/>
  <c r="AG103" i="11"/>
  <c r="AC103" i="11"/>
  <c r="Y103" i="11"/>
  <c r="U103" i="11"/>
  <c r="U105" i="11" s="1"/>
  <c r="Q103" i="11"/>
  <c r="Q105" i="11"/>
  <c r="M103" i="11"/>
  <c r="M105" i="11" s="1"/>
  <c r="AA103" i="11"/>
  <c r="W103" i="11"/>
  <c r="S103" i="11"/>
  <c r="S105" i="11"/>
  <c r="O103" i="11"/>
  <c r="O105" i="11" s="1"/>
  <c r="K103" i="11"/>
  <c r="K105" i="11" s="1"/>
  <c r="CM95" i="11"/>
  <c r="M78" i="12"/>
  <c r="X28" i="12"/>
  <c r="V34" i="12"/>
  <c r="AF42" i="12"/>
  <c r="X61" i="12"/>
  <c r="CM54" i="11"/>
  <c r="M33" i="12" s="1"/>
  <c r="CM58" i="11"/>
  <c r="M36" i="12" s="1"/>
  <c r="CM60" i="11"/>
  <c r="M38" i="12" s="1"/>
  <c r="U187" i="12"/>
  <c r="U40" i="12" s="1"/>
  <c r="T25" i="5"/>
  <c r="V35" i="12"/>
  <c r="AA71" i="12"/>
  <c r="C1" i="10"/>
  <c r="H1" i="10"/>
  <c r="N46" i="11"/>
  <c r="H6" i="1"/>
  <c r="U48" i="11"/>
  <c r="V55" i="11"/>
  <c r="R55" i="11"/>
  <c r="S55" i="11"/>
  <c r="S54" i="11"/>
  <c r="O55" i="11"/>
  <c r="O54" i="11" s="1"/>
  <c r="K55" i="11"/>
  <c r="K52" i="11" s="1"/>
  <c r="T55" i="11"/>
  <c r="T52" i="11" s="1"/>
  <c r="P55" i="11"/>
  <c r="P52" i="11" s="1"/>
  <c r="P54" i="11"/>
  <c r="L55" i="11"/>
  <c r="L54" i="11" s="1"/>
  <c r="U55" i="11"/>
  <c r="Q55" i="11"/>
  <c r="M55" i="11"/>
  <c r="L52" i="11"/>
  <c r="O52" i="11"/>
  <c r="Q52" i="11"/>
  <c r="Q54" i="11"/>
  <c r="V52" i="11"/>
  <c r="V54" i="11"/>
  <c r="S52" i="11"/>
  <c r="W71" i="12"/>
  <c r="W70" i="12"/>
  <c r="W74" i="12"/>
  <c r="AD74" i="12"/>
  <c r="AD71" i="12"/>
  <c r="AD78" i="12"/>
  <c r="CM93" i="11"/>
  <c r="M76" i="12" s="1"/>
  <c r="CM89" i="11"/>
  <c r="M72" i="12"/>
  <c r="AA78" i="12"/>
  <c r="AA70" i="12"/>
  <c r="AB54" i="11"/>
  <c r="AB52" i="11"/>
  <c r="AB78" i="12"/>
  <c r="AB72" i="12"/>
  <c r="AG54" i="11"/>
  <c r="AG52" i="11"/>
  <c r="X78" i="12"/>
  <c r="X71" i="12"/>
  <c r="AE70" i="12"/>
  <c r="AE74" i="12"/>
  <c r="X56" i="12"/>
  <c r="U56" i="12"/>
  <c r="V60" i="12"/>
  <c r="AC60" i="12"/>
  <c r="AC73" i="12"/>
  <c r="AE73" i="12"/>
  <c r="W73" i="12"/>
  <c r="AB73" i="12"/>
  <c r="V73" i="12"/>
  <c r="X73" i="12"/>
  <c r="V77" i="12"/>
  <c r="Z72" i="12"/>
  <c r="AC72" i="12"/>
  <c r="AF72" i="12"/>
  <c r="AE72" i="12"/>
  <c r="U72" i="12"/>
  <c r="V72" i="12"/>
  <c r="AC76" i="12"/>
  <c r="AB76" i="12"/>
  <c r="U76" i="12"/>
  <c r="Z76" i="12"/>
  <c r="W76" i="12"/>
  <c r="AA76" i="12"/>
  <c r="X76" i="12"/>
  <c r="AF76" i="12"/>
  <c r="AF59" i="12"/>
  <c r="O48" i="11"/>
  <c r="Q46" i="11"/>
  <c r="T48" i="11"/>
  <c r="K54" i="11"/>
  <c r="V22" i="5"/>
  <c r="U88" i="5"/>
  <c r="V88" i="5"/>
  <c r="X98" i="11"/>
  <c r="P98" i="11"/>
  <c r="T13" i="5"/>
  <c r="AC98" i="11"/>
  <c r="V69" i="11"/>
  <c r="K68" i="11"/>
  <c r="V68" i="11"/>
  <c r="S46" i="1"/>
  <c r="V72" i="11"/>
  <c r="X34" i="12"/>
  <c r="X37" i="12"/>
  <c r="AF34" i="12"/>
  <c r="AF104" i="11"/>
  <c r="X104" i="11"/>
  <c r="P104" i="11"/>
  <c r="AG104" i="11"/>
  <c r="Y104" i="11"/>
  <c r="Q104" i="11"/>
  <c r="AH104" i="11"/>
  <c r="Z104" i="11"/>
  <c r="R104" i="11"/>
  <c r="AE104" i="11"/>
  <c r="W104" i="11"/>
  <c r="O104" i="11"/>
  <c r="AB104" i="11"/>
  <c r="T104" i="11"/>
  <c r="L104" i="11"/>
  <c r="AC104" i="11"/>
  <c r="U104" i="11"/>
  <c r="M104" i="11"/>
  <c r="AD104" i="11"/>
  <c r="V104" i="11"/>
  <c r="N104" i="11"/>
  <c r="AA104" i="11"/>
  <c r="S104" i="11"/>
  <c r="K104" i="11"/>
  <c r="E17" i="5"/>
  <c r="V50" i="12"/>
  <c r="V52" i="12"/>
  <c r="V57" i="12"/>
  <c r="V33" i="12"/>
  <c r="V28" i="12"/>
  <c r="AD45" i="12"/>
  <c r="AD47" i="12"/>
  <c r="AD49" i="12"/>
  <c r="V49" i="11"/>
  <c r="R49" i="11"/>
  <c r="P49" i="11"/>
  <c r="P56" i="11" s="1"/>
  <c r="N49" i="11"/>
  <c r="K49" i="11"/>
  <c r="K56" i="11" s="1"/>
  <c r="U49" i="11"/>
  <c r="U56" i="11" s="1"/>
  <c r="S49" i="11"/>
  <c r="S56" i="11" s="1"/>
  <c r="Q49" i="11"/>
  <c r="O49" i="11"/>
  <c r="M49" i="11"/>
  <c r="X52" i="11"/>
  <c r="Q18" i="11"/>
  <c r="V18" i="11"/>
  <c r="L99" i="11"/>
  <c r="T99" i="11"/>
  <c r="AB99" i="11"/>
  <c r="K99" i="11"/>
  <c r="S99" i="11"/>
  <c r="AA99" i="11"/>
  <c r="N99" i="11"/>
  <c r="V99" i="11"/>
  <c r="AD99" i="11"/>
  <c r="M99" i="11"/>
  <c r="U99" i="11"/>
  <c r="AC99" i="11"/>
  <c r="O25" i="11"/>
  <c r="L25" i="11"/>
  <c r="T25" i="11"/>
  <c r="Q25" i="11"/>
  <c r="V25" i="11"/>
  <c r="U25" i="5"/>
  <c r="V25" i="5"/>
  <c r="R88" i="5"/>
  <c r="T88" i="5" s="1"/>
  <c r="Z54" i="11"/>
  <c r="AH87" i="11"/>
  <c r="AF87" i="11"/>
  <c r="AD87" i="11"/>
  <c r="AB87" i="11"/>
  <c r="Z87" i="11"/>
  <c r="X87" i="11"/>
  <c r="V87" i="11"/>
  <c r="R87" i="11"/>
  <c r="N87" i="11"/>
  <c r="L87" i="11"/>
  <c r="N56" i="11"/>
  <c r="R56" i="11"/>
  <c r="V56" i="11"/>
  <c r="P46" i="11"/>
  <c r="L48" i="11"/>
  <c r="H8" i="1"/>
  <c r="H6" i="5"/>
  <c r="M48" i="11"/>
  <c r="O46" i="11"/>
  <c r="R48" i="11"/>
  <c r="V46" i="11"/>
  <c r="S7" i="1"/>
  <c r="R46" i="11"/>
  <c r="V48" i="11"/>
  <c r="N48" i="11"/>
  <c r="S46" i="11"/>
  <c r="K46" i="11"/>
  <c r="AJ46" i="11" s="1"/>
  <c r="Q48" i="11"/>
  <c r="K48" i="11"/>
  <c r="S48" i="11"/>
  <c r="M46" i="11"/>
  <c r="U46" i="11"/>
  <c r="P48" i="11"/>
  <c r="L46" i="11"/>
  <c r="T46" i="11"/>
  <c r="E8" i="1"/>
  <c r="S92" i="11" l="1"/>
  <c r="C13" i="11"/>
  <c r="AJ13" i="11"/>
  <c r="U92" i="11"/>
  <c r="E26" i="5"/>
  <c r="O92" i="11"/>
  <c r="T10" i="5"/>
  <c r="P92" i="11"/>
  <c r="E11" i="5"/>
  <c r="M92" i="11"/>
  <c r="K92" i="11"/>
  <c r="T92" i="11"/>
  <c r="R92" i="11"/>
  <c r="CM52" i="11"/>
  <c r="M31" i="12" s="1"/>
  <c r="AF30" i="12"/>
  <c r="V58" i="12"/>
  <c r="Z58" i="12"/>
  <c r="AF58" i="12"/>
  <c r="AD58" i="12"/>
  <c r="AB77" i="12"/>
  <c r="U77" i="12"/>
  <c r="AF77" i="12"/>
  <c r="AA77" i="12"/>
  <c r="Z77" i="12"/>
  <c r="X77" i="12"/>
  <c r="AD43" i="12"/>
  <c r="AD77" i="12"/>
  <c r="AF41" i="12"/>
  <c r="AF29" i="12"/>
  <c r="AF53" i="12"/>
  <c r="U33" i="12"/>
  <c r="U59" i="12"/>
  <c r="U52" i="12"/>
  <c r="C61" i="11"/>
  <c r="Q56" i="11"/>
  <c r="CM84" i="11"/>
  <c r="M62" i="12" s="1"/>
  <c r="Z98" i="11"/>
  <c r="N98" i="11"/>
  <c r="R98" i="11"/>
  <c r="AA98" i="11"/>
  <c r="AE98" i="11"/>
  <c r="S98" i="11"/>
  <c r="AG98" i="11"/>
  <c r="V98" i="11"/>
  <c r="Q98" i="11"/>
  <c r="AH98" i="11"/>
  <c r="T98" i="11"/>
  <c r="L98" i="11"/>
  <c r="AF98" i="11"/>
  <c r="Y98" i="11"/>
  <c r="K98" i="11"/>
  <c r="AB98" i="11"/>
  <c r="W98" i="11"/>
  <c r="O98" i="11"/>
  <c r="E3" i="5"/>
  <c r="U43" i="12"/>
  <c r="CM79" i="11"/>
  <c r="M57" i="12" s="1"/>
  <c r="X58" i="12"/>
  <c r="AC47" i="12"/>
  <c r="AC45" i="12"/>
  <c r="AC32" i="12"/>
  <c r="AC31" i="12"/>
  <c r="AC57" i="12"/>
  <c r="AC61" i="12"/>
  <c r="AC59" i="12"/>
  <c r="AC28" i="12"/>
  <c r="AC37" i="12"/>
  <c r="L92" i="11"/>
  <c r="CM82" i="11"/>
  <c r="M60" i="12" s="1"/>
  <c r="AF57" i="12"/>
  <c r="AD40" i="12"/>
  <c r="V47" i="12"/>
  <c r="V55" i="12"/>
  <c r="V51" i="12"/>
  <c r="V53" i="12"/>
  <c r="V56" i="12"/>
  <c r="V48" i="12"/>
  <c r="V32" i="12"/>
  <c r="V37" i="12"/>
  <c r="V40" i="12"/>
  <c r="V42" i="12"/>
  <c r="AD32" i="12"/>
  <c r="T14" i="11"/>
  <c r="U47" i="12"/>
  <c r="U48" i="12"/>
  <c r="CM71" i="11"/>
  <c r="M49" i="12" s="1"/>
  <c r="X48" i="12"/>
  <c r="V29" i="12"/>
  <c r="Q92" i="11"/>
  <c r="U49" i="12"/>
  <c r="CM64" i="11"/>
  <c r="M42" i="12" s="1"/>
  <c r="U51" i="12"/>
  <c r="C22" i="11"/>
  <c r="N92" i="11"/>
  <c r="X45" i="12"/>
  <c r="AJ8" i="11"/>
  <c r="AJ63" i="11" s="1"/>
  <c r="Y59" i="12"/>
  <c r="G9" i="11"/>
  <c r="R44" i="1"/>
  <c r="C48" i="11"/>
  <c r="S40" i="1"/>
  <c r="R14" i="11"/>
  <c r="M14" i="11"/>
  <c r="K14" i="11"/>
  <c r="U14" i="11"/>
  <c r="O14" i="11"/>
  <c r="S14" i="11"/>
  <c r="Q14" i="11"/>
  <c r="V14" i="11"/>
  <c r="N14" i="11"/>
  <c r="C15" i="11"/>
  <c r="AB100" i="11"/>
  <c r="AE100" i="11"/>
  <c r="W100" i="11"/>
  <c r="Z100" i="11"/>
  <c r="X100" i="11"/>
  <c r="T19" i="5"/>
  <c r="AH100" i="11"/>
  <c r="AF100" i="11"/>
  <c r="AD100" i="11"/>
  <c r="K69" i="11"/>
  <c r="K70" i="11"/>
  <c r="E50" i="1"/>
  <c r="X44" i="12"/>
  <c r="Z44" i="12"/>
  <c r="V44" i="12"/>
  <c r="O56" i="11"/>
  <c r="AD56" i="12"/>
  <c r="CM81" i="11"/>
  <c r="M59" i="12" s="1"/>
  <c r="AL77" i="11"/>
  <c r="AI30" i="10"/>
  <c r="AD41" i="12"/>
  <c r="S49" i="1"/>
  <c r="W77" i="12"/>
  <c r="AF60" i="12"/>
  <c r="R52" i="1"/>
  <c r="S52" i="1" s="1"/>
  <c r="AD44" i="12"/>
  <c r="AE77" i="12"/>
  <c r="AD27" i="12"/>
  <c r="Y100" i="11"/>
  <c r="AC77" i="12"/>
  <c r="X27" i="12"/>
  <c r="U44" i="12"/>
  <c r="AD29" i="12"/>
  <c r="AD60" i="12"/>
  <c r="AD55" i="12"/>
  <c r="AD48" i="12"/>
  <c r="AD57" i="12"/>
  <c r="AD59" i="12"/>
  <c r="AD28" i="12"/>
  <c r="AD61" i="12"/>
  <c r="AD33" i="12"/>
  <c r="AA100" i="11"/>
  <c r="H30" i="10"/>
  <c r="L14" i="11"/>
  <c r="U45" i="12"/>
  <c r="X57" i="12"/>
  <c r="Z36" i="12"/>
  <c r="AF49" i="12"/>
  <c r="AC100" i="11"/>
  <c r="C55" i="11"/>
  <c r="M54" i="11"/>
  <c r="CM75" i="11"/>
  <c r="M53" i="12" s="1"/>
  <c r="AF56" i="12"/>
  <c r="AD50" i="12"/>
  <c r="U10" i="5"/>
  <c r="V10" i="5" s="1"/>
  <c r="AG100" i="11"/>
  <c r="X55" i="12"/>
  <c r="V92" i="11"/>
  <c r="CM59" i="11"/>
  <c r="M37" i="12" s="1"/>
  <c r="CM73" i="11"/>
  <c r="M51" i="12" s="1"/>
  <c r="CM51" i="11"/>
  <c r="M30" i="12" s="1"/>
  <c r="CM66" i="11"/>
  <c r="M44" i="12" s="1"/>
  <c r="CM80" i="11"/>
  <c r="M58" i="12" s="1"/>
  <c r="W187" i="12"/>
  <c r="W33" i="12" s="1"/>
  <c r="CM86" i="11"/>
  <c r="CM57" i="11"/>
  <c r="M35" i="12" s="1"/>
  <c r="CM77" i="11"/>
  <c r="M55" i="12" s="1"/>
  <c r="CM76" i="11"/>
  <c r="M54" i="12" s="1"/>
  <c r="CM68" i="11"/>
  <c r="M46" i="12" s="1"/>
  <c r="CM70" i="11"/>
  <c r="M48" i="12" s="1"/>
  <c r="CM67" i="11"/>
  <c r="M45" i="12" s="1"/>
  <c r="CM72" i="11"/>
  <c r="M50" i="12" s="1"/>
  <c r="CM69" i="11"/>
  <c r="M47" i="12" s="1"/>
  <c r="CM55" i="11"/>
  <c r="M34" i="12" s="1"/>
  <c r="CM65" i="11"/>
  <c r="M43" i="12" s="1"/>
  <c r="CM83" i="11"/>
  <c r="M61" i="12" s="1"/>
  <c r="CM85" i="11"/>
  <c r="CM49" i="11"/>
  <c r="M28" i="12" s="1"/>
  <c r="CM48" i="11"/>
  <c r="M27" i="12" s="1"/>
  <c r="CM53" i="11"/>
  <c r="M32" i="12" s="1"/>
  <c r="CM50" i="11"/>
  <c r="M29" i="12" s="1"/>
  <c r="CM74" i="11"/>
  <c r="M52" i="12" s="1"/>
  <c r="Z39" i="12"/>
  <c r="CM63" i="11"/>
  <c r="M41" i="12" s="1"/>
  <c r="X47" i="12"/>
  <c r="AB55" i="12"/>
  <c r="V78" i="12"/>
  <c r="V70" i="12"/>
  <c r="Z47" i="12"/>
  <c r="AD98" i="11"/>
  <c r="AF45" i="12"/>
  <c r="C30" i="11"/>
  <c r="AK76" i="11"/>
  <c r="V41" i="12"/>
  <c r="M98" i="11"/>
  <c r="CM61" i="11"/>
  <c r="M39" i="12" s="1"/>
  <c r="P68" i="1"/>
  <c r="R68" i="1" s="1"/>
  <c r="S67" i="1"/>
  <c r="AD51" i="12"/>
  <c r="V36" i="12"/>
  <c r="U98" i="11"/>
  <c r="X60" i="12"/>
  <c r="AD35" i="12"/>
  <c r="AF44" i="12"/>
  <c r="S43" i="1"/>
  <c r="X70" i="12"/>
  <c r="X74" i="12"/>
  <c r="X51" i="12"/>
  <c r="X32" i="12"/>
  <c r="X33" i="12"/>
  <c r="Z73" i="12"/>
  <c r="X53" i="12"/>
  <c r="AF31" i="12"/>
  <c r="AF51" i="12"/>
  <c r="AF32" i="12"/>
  <c r="AF47" i="12"/>
  <c r="AF33" i="12"/>
  <c r="X35" i="12"/>
  <c r="K71" i="11"/>
  <c r="Z74" i="12"/>
  <c r="X41" i="12"/>
  <c r="AD36" i="12"/>
  <c r="P18" i="11"/>
  <c r="Z70" i="12"/>
  <c r="AF50" i="12"/>
  <c r="AC40" i="12"/>
  <c r="V71" i="11"/>
  <c r="X59" i="12"/>
  <c r="X50" i="12"/>
  <c r="CM91" i="11"/>
  <c r="M74" i="12" s="1"/>
  <c r="CM88" i="11"/>
  <c r="M71" i="12" s="1"/>
  <c r="CM92" i="11"/>
  <c r="M75" i="12" s="1"/>
  <c r="X52" i="12"/>
  <c r="V71" i="12"/>
  <c r="AE71" i="12"/>
  <c r="AB71" i="12"/>
  <c r="K72" i="11"/>
  <c r="AD52" i="12"/>
  <c r="AF55" i="12"/>
  <c r="U36" i="12"/>
  <c r="M38" i="11"/>
  <c r="R18" i="11"/>
  <c r="X39" i="12"/>
  <c r="AD39" i="12"/>
  <c r="AC39" i="12"/>
  <c r="AF39" i="12"/>
  <c r="U39" i="12"/>
  <c r="V39" i="12"/>
  <c r="U53" i="12"/>
  <c r="AA72" i="12"/>
  <c r="W72" i="12"/>
  <c r="X72" i="12"/>
  <c r="V45" i="12"/>
  <c r="V27" i="12"/>
  <c r="AF37" i="12"/>
  <c r="U55" i="12"/>
  <c r="U60" i="12"/>
  <c r="U27" i="12"/>
  <c r="E23" i="5"/>
  <c r="X49" i="12"/>
  <c r="AF36" i="12"/>
  <c r="Z103" i="11"/>
  <c r="P38" i="11"/>
  <c r="X31" i="12"/>
  <c r="U73" i="12"/>
  <c r="AA73" i="12"/>
  <c r="AD73" i="12"/>
  <c r="AJ76" i="11"/>
  <c r="CM90" i="11"/>
  <c r="M73" i="12" s="1"/>
  <c r="N18" i="11"/>
  <c r="U18" i="11"/>
  <c r="O18" i="11"/>
  <c r="S22" i="1"/>
  <c r="C20" i="11"/>
  <c r="AB34" i="12"/>
  <c r="X29" i="12"/>
  <c r="AF52" i="12"/>
  <c r="AF40" i="12"/>
  <c r="AC49" i="12"/>
  <c r="U44" i="11"/>
  <c r="K44" i="11"/>
  <c r="V103" i="11"/>
  <c r="V105" i="11" s="1"/>
  <c r="Q44" i="11"/>
  <c r="S38" i="11"/>
  <c r="P103" i="11"/>
  <c r="P105" i="11" s="1"/>
  <c r="R103" i="11"/>
  <c r="R105" i="11" s="1"/>
  <c r="M44" i="11"/>
  <c r="C44" i="11" s="1"/>
  <c r="O38" i="11"/>
  <c r="L103" i="11"/>
  <c r="L105" i="11" s="1"/>
  <c r="T49" i="11"/>
  <c r="V44" i="11"/>
  <c r="L38" i="11"/>
  <c r="AD103" i="11"/>
  <c r="U57" i="12"/>
  <c r="V49" i="12"/>
  <c r="U35" i="12"/>
  <c r="CM94" i="11"/>
  <c r="M77" i="12" s="1"/>
  <c r="X40" i="12"/>
  <c r="AE103" i="11"/>
  <c r="AB103" i="11"/>
  <c r="R44" i="11"/>
  <c r="Z61" i="12"/>
  <c r="Y38" i="12"/>
  <c r="CM87" i="11"/>
  <c r="M70" i="12" s="1"/>
  <c r="AC36" i="12"/>
  <c r="R52" i="11"/>
  <c r="R54" i="11"/>
  <c r="AB74" i="12"/>
  <c r="N103" i="11"/>
  <c r="N105" i="11" s="1"/>
  <c r="AF103" i="11"/>
  <c r="L49" i="11"/>
  <c r="L56" i="11" s="1"/>
  <c r="AC35" i="12"/>
  <c r="V43" i="12"/>
  <c r="AF35" i="12"/>
  <c r="AF27" i="12"/>
  <c r="U41" i="12"/>
  <c r="U32" i="12"/>
  <c r="U61" i="12"/>
  <c r="U37" i="12"/>
  <c r="AF61" i="12"/>
  <c r="AF48" i="12"/>
  <c r="X36" i="12"/>
  <c r="AH103" i="11"/>
  <c r="T38" i="11"/>
  <c r="U38" i="11"/>
  <c r="S18" i="11"/>
  <c r="AD72" i="12"/>
  <c r="AD70" i="12"/>
  <c r="AC41" i="12"/>
  <c r="V74" i="12"/>
  <c r="V31" i="12"/>
  <c r="V61" i="12"/>
  <c r="AD37" i="12"/>
  <c r="AD31" i="12"/>
  <c r="AF28" i="12"/>
  <c r="U28" i="12"/>
  <c r="AD75" i="12"/>
  <c r="AD34" i="12"/>
  <c r="U29" i="12"/>
  <c r="X43" i="12"/>
  <c r="AF43" i="12"/>
  <c r="AE76" i="12"/>
  <c r="AD76" i="12"/>
  <c r="V76" i="12"/>
  <c r="P87" i="11"/>
  <c r="E8" i="5"/>
  <c r="H8" i="5"/>
  <c r="AB44" i="12"/>
  <c r="AG87" i="11"/>
  <c r="N55" i="11"/>
  <c r="T87" i="11"/>
  <c r="Q1" i="10"/>
  <c r="C25" i="11"/>
  <c r="AJ49" i="11"/>
  <c r="M56" i="11"/>
  <c r="AJ48" i="11"/>
  <c r="AE34" i="12"/>
  <c r="AE36" i="12"/>
  <c r="AE47" i="12"/>
  <c r="AE61" i="12"/>
  <c r="AE27" i="12"/>
  <c r="AE55" i="12"/>
  <c r="AE39" i="12"/>
  <c r="AE44" i="12"/>
  <c r="AE52" i="12"/>
  <c r="AE41" i="12"/>
  <c r="AE49" i="12"/>
  <c r="AE33" i="12"/>
  <c r="AE35" i="12"/>
  <c r="AE43" i="12"/>
  <c r="AE51" i="12"/>
  <c r="AE58" i="12"/>
  <c r="AE56" i="12"/>
  <c r="AE59" i="12"/>
  <c r="AE40" i="12"/>
  <c r="AE48" i="12"/>
  <c r="AE37" i="12"/>
  <c r="AE28" i="12"/>
  <c r="AE45" i="12"/>
  <c r="AE53" i="12"/>
  <c r="AE29" i="12"/>
  <c r="AE31" i="12"/>
  <c r="AE42" i="12"/>
  <c r="AE50" i="12"/>
  <c r="AE57" i="12"/>
  <c r="AE60" i="12"/>
  <c r="AE32" i="12"/>
  <c r="AA31" i="12"/>
  <c r="AA42" i="12"/>
  <c r="AA50" i="12"/>
  <c r="AA57" i="12"/>
  <c r="AA36" i="12"/>
  <c r="AA47" i="12"/>
  <c r="AA61" i="12"/>
  <c r="AA59" i="12"/>
  <c r="AA39" i="12"/>
  <c r="AA44" i="12"/>
  <c r="AA52" i="12"/>
  <c r="AA55" i="12"/>
  <c r="AA32" i="12"/>
  <c r="AA37" i="12"/>
  <c r="AA35" i="12"/>
  <c r="AA43" i="12"/>
  <c r="AA51" i="12"/>
  <c r="AA58" i="12"/>
  <c r="AA29" i="12"/>
  <c r="AA40" i="12"/>
  <c r="AA48" i="12"/>
  <c r="AA60" i="12"/>
  <c r="AA34" i="12"/>
  <c r="AA28" i="12"/>
  <c r="AA45" i="12"/>
  <c r="AA53" i="12"/>
  <c r="AA41" i="12"/>
  <c r="AA33" i="12"/>
  <c r="AA49" i="12"/>
  <c r="AA56" i="12"/>
  <c r="AE46" i="12"/>
  <c r="C46" i="11"/>
  <c r="AA27" i="12"/>
  <c r="W48" i="12"/>
  <c r="W56" i="12"/>
  <c r="W39" i="12"/>
  <c r="AE54" i="12"/>
  <c r="C18" i="11"/>
  <c r="Y40" i="12"/>
  <c r="AB52" i="12"/>
  <c r="Y61" i="12"/>
  <c r="U54" i="11"/>
  <c r="U52" i="11"/>
  <c r="AE38" i="12"/>
  <c r="Y44" i="12"/>
  <c r="Y33" i="12"/>
  <c r="AB28" i="12"/>
  <c r="AB45" i="12"/>
  <c r="AB53" i="12"/>
  <c r="AB56" i="12"/>
  <c r="AB37" i="12"/>
  <c r="AB42" i="12"/>
  <c r="AB50" i="12"/>
  <c r="AB57" i="12"/>
  <c r="AB33" i="12"/>
  <c r="AB39" i="12"/>
  <c r="AB36" i="12"/>
  <c r="AB47" i="12"/>
  <c r="AB61" i="12"/>
  <c r="AB59" i="12"/>
  <c r="AB31" i="12"/>
  <c r="AB41" i="12"/>
  <c r="AB49" i="12"/>
  <c r="AB29" i="12"/>
  <c r="AB32" i="12"/>
  <c r="AB27" i="12"/>
  <c r="AB43" i="12"/>
  <c r="AB51" i="12"/>
  <c r="AB58" i="12"/>
  <c r="AB60" i="12"/>
  <c r="AB35" i="12"/>
  <c r="AB40" i="12"/>
  <c r="AB48" i="12"/>
  <c r="Z34" i="12"/>
  <c r="Z60" i="12"/>
  <c r="Z28" i="12"/>
  <c r="Z53" i="12"/>
  <c r="Z42" i="12"/>
  <c r="Z51" i="12"/>
  <c r="Z40" i="12"/>
  <c r="Z49" i="12"/>
  <c r="Z32" i="12"/>
  <c r="Z35" i="12"/>
  <c r="Z45" i="12"/>
  <c r="Z37" i="12"/>
  <c r="Z50" i="12"/>
  <c r="Z43" i="12"/>
  <c r="Z29" i="12"/>
  <c r="Z48" i="12"/>
  <c r="Z56" i="12"/>
  <c r="Z27" i="12"/>
  <c r="Z59" i="12"/>
  <c r="Z55" i="12"/>
  <c r="Z41" i="12"/>
  <c r="Z31" i="12"/>
  <c r="Y48" i="12"/>
  <c r="J14" i="11"/>
  <c r="J13" i="11"/>
  <c r="Y55" i="12"/>
  <c r="U30" i="12"/>
  <c r="AC30" i="12"/>
  <c r="AD30" i="12"/>
  <c r="Y30" i="12"/>
  <c r="V30" i="12"/>
  <c r="AB30" i="12"/>
  <c r="AE30" i="12"/>
  <c r="AA30" i="12"/>
  <c r="X30" i="12"/>
  <c r="U38" i="12"/>
  <c r="AF38" i="12"/>
  <c r="AD38" i="12"/>
  <c r="AC38" i="12"/>
  <c r="Z38" i="12"/>
  <c r="X38" i="12"/>
  <c r="V38" i="12"/>
  <c r="U46" i="12"/>
  <c r="AC46" i="12"/>
  <c r="V46" i="12"/>
  <c r="AF46" i="12"/>
  <c r="AA46" i="12"/>
  <c r="AB46" i="12"/>
  <c r="AD46" i="12"/>
  <c r="Y46" i="12"/>
  <c r="X46" i="12"/>
  <c r="Z46" i="12"/>
  <c r="U54" i="12"/>
  <c r="AD54" i="12"/>
  <c r="Z54" i="12"/>
  <c r="AF54" i="12"/>
  <c r="AA54" i="12"/>
  <c r="AB54" i="12"/>
  <c r="W54" i="12"/>
  <c r="AC54" i="12"/>
  <c r="X54" i="12"/>
  <c r="V54" i="12"/>
  <c r="Y54" i="12"/>
  <c r="AA62" i="12"/>
  <c r="AD62" i="12"/>
  <c r="X62" i="12"/>
  <c r="V62" i="12"/>
  <c r="AE62" i="12"/>
  <c r="U62" i="12"/>
  <c r="AC62" i="12"/>
  <c r="Y62" i="12"/>
  <c r="AF62" i="12"/>
  <c r="Z62" i="12"/>
  <c r="AB62" i="12"/>
  <c r="AC75" i="12"/>
  <c r="Z75" i="12"/>
  <c r="Y75" i="12"/>
  <c r="V75" i="12"/>
  <c r="U75" i="12"/>
  <c r="AA75" i="12"/>
  <c r="X75" i="12"/>
  <c r="AB75" i="12"/>
  <c r="W75" i="12"/>
  <c r="AF75" i="12"/>
  <c r="AE75" i="12"/>
  <c r="Y56" i="12"/>
  <c r="Y43" i="12"/>
  <c r="Y35" i="12"/>
  <c r="Y60" i="12"/>
  <c r="Y42" i="12"/>
  <c r="Y50" i="12"/>
  <c r="Y27" i="12"/>
  <c r="Y41" i="12"/>
  <c r="Y49" i="12"/>
  <c r="Y32" i="12"/>
  <c r="Y47" i="12"/>
  <c r="Y39" i="12"/>
  <c r="Y31" i="12"/>
  <c r="Y45" i="12"/>
  <c r="Y34" i="12"/>
  <c r="Y71" i="12"/>
  <c r="Y77" i="12"/>
  <c r="Y72" i="12"/>
  <c r="Y76" i="12"/>
  <c r="Y78" i="12"/>
  <c r="Y74" i="12"/>
  <c r="Y73" i="12"/>
  <c r="AA38" i="12"/>
  <c r="K21" i="12"/>
  <c r="Z30" i="12"/>
  <c r="AF74" i="12"/>
  <c r="AF70" i="12"/>
  <c r="AF71" i="12"/>
  <c r="AF78" i="12"/>
  <c r="AF73" i="12"/>
  <c r="AB38" i="12"/>
  <c r="AC34" i="12"/>
  <c r="Y29" i="12"/>
  <c r="AC50" i="12"/>
  <c r="AC42" i="12"/>
  <c r="Y36" i="12"/>
  <c r="N1" i="10"/>
  <c r="M52" i="11"/>
  <c r="U34" i="12"/>
  <c r="AC29" i="12"/>
  <c r="AC55" i="12"/>
  <c r="Y51" i="12"/>
  <c r="AC43" i="12"/>
  <c r="Z71" i="12"/>
  <c r="Z57" i="12"/>
  <c r="AC27" i="12"/>
  <c r="W27" i="12"/>
  <c r="U31" i="12"/>
  <c r="U42" i="12"/>
  <c r="U50" i="12"/>
  <c r="Y57" i="12"/>
  <c r="AC51" i="12"/>
  <c r="AC44" i="12"/>
  <c r="U58" i="12"/>
  <c r="W36" i="12"/>
  <c r="AC33" i="12"/>
  <c r="Y58" i="12"/>
  <c r="AC52" i="12"/>
  <c r="Z33" i="12"/>
  <c r="T54" i="11"/>
  <c r="AC58" i="12"/>
  <c r="Y53" i="12"/>
  <c r="Y28" i="12"/>
  <c r="W53" i="12"/>
  <c r="W45" i="12"/>
  <c r="Y37" i="12"/>
  <c r="AC53" i="12"/>
  <c r="AC48" i="12"/>
  <c r="U7" i="11" l="1"/>
  <c r="W47" i="12"/>
  <c r="F6" i="11"/>
  <c r="W61" i="12"/>
  <c r="W35" i="12"/>
  <c r="W60" i="12"/>
  <c r="W43" i="12"/>
  <c r="W31" i="12"/>
  <c r="C49" i="11"/>
  <c r="C56" i="11" s="1"/>
  <c r="W42" i="12"/>
  <c r="W57" i="12"/>
  <c r="W59" i="12"/>
  <c r="W49" i="12"/>
  <c r="W46" i="12"/>
  <c r="W38" i="12"/>
  <c r="W29" i="12"/>
  <c r="O9" i="11"/>
  <c r="Q9" i="11"/>
  <c r="S9" i="11"/>
  <c r="L9" i="11"/>
  <c r="U9" i="11"/>
  <c r="AQ3" i="11"/>
  <c r="N9" i="11"/>
  <c r="P9" i="11"/>
  <c r="M9" i="11"/>
  <c r="R9" i="11"/>
  <c r="T9" i="11"/>
  <c r="V9" i="11"/>
  <c r="K9" i="11"/>
  <c r="C63" i="11"/>
  <c r="C38" i="11"/>
  <c r="W62" i="12"/>
  <c r="W40" i="12"/>
  <c r="W34" i="12"/>
  <c r="W55" i="12"/>
  <c r="W28" i="12"/>
  <c r="W30" i="12"/>
  <c r="W37" i="12"/>
  <c r="AJ14" i="11"/>
  <c r="W51" i="12"/>
  <c r="S100" i="11"/>
  <c r="O100" i="11"/>
  <c r="U100" i="11"/>
  <c r="K100" i="11"/>
  <c r="V100" i="11"/>
  <c r="AI15" i="11"/>
  <c r="T100" i="11"/>
  <c r="R100" i="11"/>
  <c r="P100" i="11"/>
  <c r="N100" i="11"/>
  <c r="L100" i="11"/>
  <c r="Q100" i="11"/>
  <c r="J15" i="11"/>
  <c r="M100" i="11"/>
  <c r="W58" i="12"/>
  <c r="W50" i="12"/>
  <c r="W44" i="12"/>
  <c r="N54" i="11"/>
  <c r="N52" i="11"/>
  <c r="W41" i="12"/>
  <c r="C14" i="11"/>
  <c r="W32" i="12"/>
  <c r="W52" i="12"/>
  <c r="AI31" i="11"/>
  <c r="J31" i="11"/>
  <c r="E44" i="1"/>
  <c r="T56" i="11"/>
  <c r="Y16" i="11"/>
  <c r="T16" i="11"/>
  <c r="T7" i="11" s="1"/>
  <c r="P16" i="11"/>
  <c r="P7" i="11" s="1"/>
  <c r="AA16" i="11"/>
  <c r="N16" i="11"/>
  <c r="N7" i="11" s="1"/>
  <c r="L16" i="11"/>
  <c r="L7" i="11" s="1"/>
  <c r="K16" i="11"/>
  <c r="AD16" i="11"/>
  <c r="S16" i="11"/>
  <c r="S7" i="11" s="1"/>
  <c r="O16" i="11"/>
  <c r="O7" i="11" s="1"/>
  <c r="V16" i="11"/>
  <c r="V7" i="11" s="1"/>
  <c r="AH16" i="11"/>
  <c r="R16" i="11"/>
  <c r="R7" i="11" s="1"/>
  <c r="AF16" i="11"/>
  <c r="U16" i="11"/>
  <c r="W16" i="11"/>
  <c r="Q16" i="11"/>
  <c r="Q7" i="11" s="1"/>
  <c r="M16" i="11"/>
  <c r="M7" i="11" s="1"/>
  <c r="AB16" i="11"/>
  <c r="Z16" i="11"/>
  <c r="X16" i="11"/>
  <c r="AG16" i="11"/>
  <c r="AC16" i="11"/>
  <c r="AE16" i="11"/>
  <c r="AJ56" i="11"/>
  <c r="U1" i="11"/>
  <c r="N73" i="11" l="1"/>
  <c r="N64" i="11"/>
  <c r="L64" i="11"/>
  <c r="L73" i="11"/>
  <c r="K7" i="11"/>
  <c r="C16" i="11"/>
  <c r="AJ15" i="11" s="1"/>
  <c r="S73" i="11"/>
  <c r="S64" i="11"/>
  <c r="Q73" i="11"/>
  <c r="Q64" i="11"/>
  <c r="O64" i="11"/>
  <c r="O73" i="11"/>
  <c r="V64" i="11"/>
  <c r="V73" i="11"/>
  <c r="R73" i="11"/>
  <c r="R64" i="11"/>
  <c r="P64" i="11"/>
  <c r="P73" i="11"/>
  <c r="U73" i="11"/>
  <c r="U64" i="11"/>
  <c r="K64" i="11"/>
  <c r="K73" i="11"/>
  <c r="T64" i="11"/>
  <c r="T73" i="11"/>
  <c r="M64" i="11"/>
  <c r="M73" i="11"/>
  <c r="S8" i="11"/>
  <c r="K8" i="11"/>
  <c r="L8" i="11"/>
  <c r="V8" i="11"/>
  <c r="N1" i="11"/>
  <c r="N8" i="11"/>
  <c r="Q8" i="11"/>
  <c r="P8" i="11"/>
  <c r="O8" i="11"/>
  <c r="T8" i="11"/>
  <c r="R8" i="11"/>
  <c r="U8" i="11"/>
  <c r="M8" i="11"/>
  <c r="CM129" i="11" l="1"/>
  <c r="M112" i="12" s="1"/>
  <c r="CM128" i="11"/>
  <c r="M111" i="12" s="1"/>
  <c r="CM98" i="11"/>
  <c r="M81" i="12" s="1"/>
  <c r="CM107" i="11"/>
  <c r="M90" i="12" s="1"/>
  <c r="CM146" i="11"/>
  <c r="M129" i="12" s="1"/>
  <c r="CM122" i="11"/>
  <c r="M105" i="12" s="1"/>
  <c r="CM120" i="11"/>
  <c r="M103" i="12" s="1"/>
  <c r="CM103" i="11"/>
  <c r="M86" i="12" s="1"/>
  <c r="CM97" i="11"/>
  <c r="M80" i="12" s="1"/>
  <c r="CM137" i="11"/>
  <c r="M120" i="12" s="1"/>
  <c r="CM132" i="11"/>
  <c r="M115" i="12" s="1"/>
  <c r="CM114" i="11"/>
  <c r="M97" i="12" s="1"/>
  <c r="CM102" i="11"/>
  <c r="M85" i="12" s="1"/>
  <c r="CM144" i="11"/>
  <c r="M127" i="12" s="1"/>
  <c r="CM104" i="11"/>
  <c r="M87" i="12" s="1"/>
  <c r="CM131" i="11"/>
  <c r="M114" i="12" s="1"/>
  <c r="CM143" i="11"/>
  <c r="M126" i="12" s="1"/>
  <c r="CM96" i="11"/>
  <c r="M79" i="12" s="1"/>
  <c r="CM125" i="11"/>
  <c r="M108" i="12" s="1"/>
  <c r="CM121" i="11"/>
  <c r="M104" i="12" s="1"/>
  <c r="CM140" i="11"/>
  <c r="M123" i="12" s="1"/>
  <c r="CM149" i="11"/>
  <c r="M132" i="12" s="1"/>
  <c r="CM160" i="11"/>
  <c r="M143" i="12" s="1"/>
  <c r="CM119" i="11"/>
  <c r="M102" i="12" s="1"/>
  <c r="CM136" i="11"/>
  <c r="M119" i="12" s="1"/>
  <c r="CM100" i="11"/>
  <c r="M83" i="12" s="1"/>
  <c r="CM116" i="11"/>
  <c r="M99" i="12" s="1"/>
  <c r="CM161" i="11"/>
  <c r="M144" i="12" s="1"/>
  <c r="CM155" i="11"/>
  <c r="M138" i="12" s="1"/>
  <c r="CM135" i="11"/>
  <c r="M118" i="12" s="1"/>
  <c r="CM124" i="11"/>
  <c r="M107" i="12" s="1"/>
  <c r="CM126" i="11"/>
  <c r="M109" i="12" s="1"/>
  <c r="CM110" i="11"/>
  <c r="M93" i="12" s="1"/>
  <c r="CM115" i="11"/>
  <c r="M98" i="12" s="1"/>
  <c r="CM99" i="11"/>
  <c r="M82" i="12" s="1"/>
  <c r="CM118" i="11"/>
  <c r="M101" i="12" s="1"/>
  <c r="CM117" i="11"/>
  <c r="M100" i="12" s="1"/>
  <c r="CM127" i="11"/>
  <c r="M110" i="12" s="1"/>
  <c r="CM151" i="11"/>
  <c r="M134" i="12" s="1"/>
  <c r="CM130" i="11"/>
  <c r="M113" i="12" s="1"/>
  <c r="CM150" i="11"/>
  <c r="M133" i="12" s="1"/>
  <c r="CM157" i="11"/>
  <c r="M140" i="12" s="1"/>
  <c r="CM148" i="11"/>
  <c r="M131" i="12" s="1"/>
  <c r="CM112" i="11"/>
  <c r="M95" i="12" s="1"/>
  <c r="CM113" i="11"/>
  <c r="M96" i="12" s="1"/>
  <c r="CM156" i="11"/>
  <c r="M139" i="12" s="1"/>
  <c r="CM123" i="11"/>
  <c r="M106" i="12" s="1"/>
  <c r="CM138" i="11"/>
  <c r="M121" i="12" s="1"/>
  <c r="CM142" i="11"/>
  <c r="M125" i="12" s="1"/>
  <c r="CM133" i="11"/>
  <c r="M116" i="12" s="1"/>
  <c r="CM106" i="11"/>
  <c r="M89" i="12" s="1"/>
  <c r="CM139" i="11"/>
  <c r="M122" i="12" s="1"/>
  <c r="CM158" i="11"/>
  <c r="M141" i="12" s="1"/>
  <c r="CM145" i="11"/>
  <c r="M128" i="12" s="1"/>
  <c r="CM101" i="11"/>
  <c r="M84" i="12" s="1"/>
  <c r="CM153" i="11"/>
  <c r="M136" i="12" s="1"/>
  <c r="AJ64" i="11"/>
  <c r="CM159" i="11"/>
  <c r="M142" i="12" s="1"/>
  <c r="CM134" i="11"/>
  <c r="M117" i="12" s="1"/>
  <c r="CM147" i="11"/>
  <c r="M130" i="12" s="1"/>
  <c r="CM105" i="11"/>
  <c r="M88" i="12" s="1"/>
  <c r="CM111" i="11"/>
  <c r="M94" i="12" s="1"/>
  <c r="CM152" i="11"/>
  <c r="M135" i="12" s="1"/>
  <c r="CM109" i="11"/>
  <c r="M92" i="12" s="1"/>
  <c r="CM154" i="11"/>
  <c r="M137" i="12" s="1"/>
  <c r="CM108" i="11"/>
  <c r="M91" i="12" s="1"/>
  <c r="CM141" i="11"/>
  <c r="M124" i="12" s="1"/>
  <c r="O11" i="12"/>
  <c r="AC2" i="12"/>
  <c r="U2" i="12"/>
  <c r="AQ6" i="11"/>
  <c r="K62" i="11"/>
  <c r="O3" i="12"/>
  <c r="O4" i="12"/>
  <c r="V2" i="12"/>
  <c r="O14" i="12"/>
  <c r="AF2" i="12"/>
  <c r="O13" i="12"/>
  <c r="AE2" i="12"/>
  <c r="AD2" i="12"/>
  <c r="O12" i="12"/>
  <c r="O5" i="12"/>
  <c r="W2" i="12"/>
  <c r="O6" i="12"/>
  <c r="X2" i="12"/>
  <c r="Y2" i="12"/>
  <c r="O7" i="12"/>
  <c r="O10" i="12"/>
  <c r="AB2" i="12"/>
  <c r="AA2" i="12"/>
  <c r="O9" i="12"/>
  <c r="O8" i="12"/>
  <c r="Z2" i="12"/>
  <c r="G9" i="12" l="1"/>
  <c r="K9" i="12" s="1"/>
  <c r="P9" i="12"/>
  <c r="L9" i="12"/>
  <c r="R6" i="11"/>
  <c r="K4" i="11"/>
  <c r="L13" i="12"/>
  <c r="G13" i="12"/>
  <c r="P13" i="12"/>
  <c r="K10" i="11"/>
  <c r="L11" i="12"/>
  <c r="P11" i="12"/>
  <c r="G11" i="12"/>
  <c r="K11" i="12" s="1"/>
  <c r="L12" i="12"/>
  <c r="P12" i="12"/>
  <c r="G12" i="12"/>
  <c r="L14" i="12"/>
  <c r="G14" i="12"/>
  <c r="P14" i="12"/>
  <c r="P10" i="12"/>
  <c r="G10" i="12"/>
  <c r="K10" i="12" s="1"/>
  <c r="L10" i="12"/>
  <c r="G6" i="12"/>
  <c r="P6" i="12"/>
  <c r="L6" i="12"/>
  <c r="L3" i="12"/>
  <c r="P3" i="12"/>
  <c r="G3" i="12"/>
  <c r="K3" i="12" s="1"/>
  <c r="P4" i="12"/>
  <c r="G4" i="12"/>
  <c r="L4" i="12"/>
  <c r="P8" i="12"/>
  <c r="G8" i="12"/>
  <c r="L8" i="12"/>
  <c r="P7" i="12"/>
  <c r="L7" i="12"/>
  <c r="G7" i="12"/>
  <c r="K7" i="12" s="1"/>
  <c r="L5" i="12"/>
  <c r="P5" i="12"/>
  <c r="G5" i="12"/>
  <c r="K5" i="12" s="1"/>
  <c r="L62" i="11"/>
  <c r="K14" i="12" l="1"/>
  <c r="K6" i="12"/>
  <c r="K13" i="12"/>
  <c r="K12" i="12"/>
  <c r="AE6" i="12"/>
  <c r="Y6" i="12"/>
  <c r="AC6" i="12"/>
  <c r="U6" i="12"/>
  <c r="Z6" i="12"/>
  <c r="AD6" i="12"/>
  <c r="V6" i="12"/>
  <c r="X6" i="12"/>
  <c r="M6" i="12"/>
  <c r="W6" i="12"/>
  <c r="AF6" i="12"/>
  <c r="AA6" i="12"/>
  <c r="AB6" i="12"/>
  <c r="Z14" i="12"/>
  <c r="AC14" i="12"/>
  <c r="AD14" i="12"/>
  <c r="M14" i="12"/>
  <c r="AA14" i="12"/>
  <c r="AB14" i="12"/>
  <c r="Y14" i="12"/>
  <c r="W14" i="12"/>
  <c r="U14" i="12"/>
  <c r="AF14" i="12"/>
  <c r="V14" i="12"/>
  <c r="X14" i="12"/>
  <c r="AE14" i="12"/>
  <c r="Z9" i="12"/>
  <c r="AC9" i="12"/>
  <c r="W9" i="12"/>
  <c r="AE9" i="12"/>
  <c r="X9" i="12"/>
  <c r="Y9" i="12"/>
  <c r="AB9" i="12"/>
  <c r="AA9" i="12"/>
  <c r="M9" i="12"/>
  <c r="AF9" i="12"/>
  <c r="V9" i="12"/>
  <c r="AD9" i="12"/>
  <c r="U9" i="12"/>
  <c r="K8" i="12"/>
  <c r="W4" i="12"/>
  <c r="V4" i="12"/>
  <c r="AE4" i="12"/>
  <c r="AD4" i="12"/>
  <c r="Z4" i="12"/>
  <c r="AA4" i="12"/>
  <c r="M4" i="12"/>
  <c r="X4" i="12"/>
  <c r="AB4" i="12"/>
  <c r="AC4" i="12"/>
  <c r="AF4" i="12"/>
  <c r="U4" i="12"/>
  <c r="Y4" i="12"/>
  <c r="L10" i="11"/>
  <c r="M62" i="11"/>
  <c r="U8" i="12"/>
  <c r="AF8" i="12"/>
  <c r="AD8" i="12"/>
  <c r="AE8" i="12"/>
  <c r="X8" i="12"/>
  <c r="M8" i="12"/>
  <c r="Z8" i="12"/>
  <c r="AC8" i="12"/>
  <c r="AB8" i="12"/>
  <c r="AA8" i="12"/>
  <c r="V8" i="12"/>
  <c r="W8" i="12"/>
  <c r="Y8" i="12"/>
  <c r="Y3" i="12"/>
  <c r="AE3" i="12"/>
  <c r="AC3" i="12"/>
  <c r="AD3" i="12"/>
  <c r="X3" i="12"/>
  <c r="W3" i="12"/>
  <c r="AA3" i="12"/>
  <c r="M3" i="12"/>
  <c r="V3" i="12"/>
  <c r="Z3" i="12"/>
  <c r="AF3" i="12"/>
  <c r="AB3" i="12"/>
  <c r="U3" i="12"/>
  <c r="M11" i="12"/>
  <c r="AB11" i="12"/>
  <c r="AC11" i="12"/>
  <c r="U11" i="12"/>
  <c r="W11" i="12"/>
  <c r="X11" i="12"/>
  <c r="V11" i="12"/>
  <c r="AF11" i="12"/>
  <c r="Z11" i="12"/>
  <c r="AE11" i="12"/>
  <c r="AD11" i="12"/>
  <c r="AA11" i="12"/>
  <c r="Y11" i="12"/>
  <c r="Y7" i="12"/>
  <c r="Z7" i="12"/>
  <c r="AF7" i="12"/>
  <c r="AD7" i="12"/>
  <c r="AE7" i="12"/>
  <c r="M7" i="12"/>
  <c r="AA7" i="12"/>
  <c r="V7" i="12"/>
  <c r="W7" i="12"/>
  <c r="AB7" i="12"/>
  <c r="X7" i="12"/>
  <c r="U7" i="12"/>
  <c r="AC7" i="12"/>
  <c r="AB13" i="12"/>
  <c r="V13" i="12"/>
  <c r="AE13" i="12"/>
  <c r="Y13" i="12"/>
  <c r="M13" i="12"/>
  <c r="AA13" i="12"/>
  <c r="Z13" i="12"/>
  <c r="AD13" i="12"/>
  <c r="AF13" i="12"/>
  <c r="X13" i="12"/>
  <c r="W13" i="12"/>
  <c r="U13" i="12"/>
  <c r="AC13" i="12"/>
  <c r="U5" i="12"/>
  <c r="AD5" i="12"/>
  <c r="Z5" i="12"/>
  <c r="AA5" i="12"/>
  <c r="W5" i="12"/>
  <c r="M5" i="12"/>
  <c r="AB5" i="12"/>
  <c r="AE5" i="12"/>
  <c r="AF5" i="12"/>
  <c r="AC5" i="12"/>
  <c r="X5" i="12"/>
  <c r="V5" i="12"/>
  <c r="Y5" i="12"/>
  <c r="X10" i="12"/>
  <c r="AF10" i="12"/>
  <c r="W10" i="12"/>
  <c r="AB10" i="12"/>
  <c r="M10" i="12"/>
  <c r="AC10" i="12"/>
  <c r="AE10" i="12"/>
  <c r="Z10" i="12"/>
  <c r="AD10" i="12"/>
  <c r="U10" i="12"/>
  <c r="Y10" i="12"/>
  <c r="AA10" i="12"/>
  <c r="V10" i="12"/>
  <c r="W12" i="12"/>
  <c r="AC12" i="12"/>
  <c r="Z12" i="12"/>
  <c r="AA12" i="12"/>
  <c r="M12" i="12"/>
  <c r="Y12" i="12"/>
  <c r="AD12" i="12"/>
  <c r="AE12" i="12"/>
  <c r="AF12" i="12"/>
  <c r="U12" i="12"/>
  <c r="X12" i="12"/>
  <c r="AB12" i="12"/>
  <c r="V12" i="12"/>
  <c r="K4" i="12"/>
  <c r="M10" i="11" l="1"/>
  <c r="N62" i="11"/>
  <c r="AA176" i="12" a="1"/>
  <c r="AA176" i="12" s="1"/>
  <c r="Q39" i="10" s="1"/>
  <c r="AD156" i="12" a="1"/>
  <c r="AD156" i="12" s="1"/>
  <c r="T13" i="10" s="1"/>
  <c r="AU168" i="12" a="1"/>
  <c r="AU168" i="12" s="1"/>
  <c r="AK25" i="10" s="1"/>
  <c r="AT166" i="12" a="1"/>
  <c r="AT166" i="12" s="1"/>
  <c r="AJ23" i="10" s="1"/>
  <c r="AU178" i="12" a="1"/>
  <c r="AU178" i="12" s="1"/>
  <c r="AK41" i="10" s="1"/>
  <c r="U154" i="12" a="1"/>
  <c r="U154" i="12" s="1"/>
  <c r="K11" i="10" s="1"/>
  <c r="AD176" i="12" a="1"/>
  <c r="AD176" i="12" s="1"/>
  <c r="T39" i="10" s="1"/>
  <c r="T171" i="12" a="1"/>
  <c r="T171" i="12" s="1"/>
  <c r="J28" i="10" s="1"/>
  <c r="T153" i="12" a="1"/>
  <c r="T153" i="12" s="1"/>
  <c r="J10" i="10" s="1"/>
  <c r="AF178" i="12" a="1"/>
  <c r="AF178" i="12" s="1"/>
  <c r="V41" i="10" s="1"/>
  <c r="AA171" i="12" a="1"/>
  <c r="AA171" i="12" s="1"/>
  <c r="Q28" i="10" s="1"/>
  <c r="AB159" i="12" a="1"/>
  <c r="AB159" i="12" s="1"/>
  <c r="R16" i="10" s="1"/>
  <c r="AA181" i="12" a="1"/>
  <c r="AA181" i="12" s="1"/>
  <c r="Q44" i="10" s="1"/>
  <c r="T158" i="12" a="1"/>
  <c r="T158" i="12" s="1"/>
  <c r="J15" i="10" s="1"/>
  <c r="AU166" i="12" a="1"/>
  <c r="AU166" i="12" s="1"/>
  <c r="AK23" i="10" s="1"/>
  <c r="U161" i="12" a="1"/>
  <c r="U161" i="12" s="1"/>
  <c r="K18" i="10" s="1"/>
  <c r="V149" i="12" a="1"/>
  <c r="V149" i="12" s="1"/>
  <c r="K155" i="12" a="1"/>
  <c r="K155" i="12" s="1"/>
  <c r="B11" i="12" s="1"/>
  <c r="AF168" i="12" a="1"/>
  <c r="AF168" i="12" s="1"/>
  <c r="V25" i="10" s="1"/>
  <c r="AB180" i="12" a="1"/>
  <c r="AB180" i="12" s="1"/>
  <c r="R43" i="10" s="1"/>
  <c r="AU150" i="12" a="1"/>
  <c r="AU150" i="12" s="1"/>
  <c r="AK7" i="10" s="1"/>
  <c r="Z163" i="12" a="1"/>
  <c r="Z163" i="12" s="1"/>
  <c r="P20" i="10" s="1"/>
  <c r="AU176" i="12" a="1"/>
  <c r="AU176" i="12" s="1"/>
  <c r="AK39" i="10" s="1"/>
  <c r="R172" i="12" a="1"/>
  <c r="R172" i="12" s="1"/>
  <c r="H29" i="10" s="1"/>
  <c r="W166" i="12" a="1"/>
  <c r="W166" i="12" s="1"/>
  <c r="M23" i="10" s="1"/>
  <c r="AS176" i="12" a="1"/>
  <c r="AS176" i="12" s="1"/>
  <c r="AI39" i="10" s="1"/>
  <c r="X165" i="12" a="1"/>
  <c r="X165" i="12" s="1"/>
  <c r="N22" i="10" s="1"/>
  <c r="AU173" i="12" a="1"/>
  <c r="AU173" i="12" s="1"/>
  <c r="AK36" i="10" s="1"/>
  <c r="R164" i="12" a="1"/>
  <c r="R164" i="12" s="1"/>
  <c r="H21" i="10" s="1"/>
  <c r="W156" i="12" a="1"/>
  <c r="W156" i="12" s="1"/>
  <c r="M13" i="10" s="1"/>
  <c r="R169" i="12" a="1"/>
  <c r="R169" i="12" s="1"/>
  <c r="H26" i="10" s="1"/>
  <c r="AF149" i="12" a="1"/>
  <c r="AF149" i="12" s="1"/>
  <c r="AS171" i="12" a="1"/>
  <c r="AS171" i="12" s="1"/>
  <c r="AI28" i="10" s="1"/>
  <c r="V153" i="12" a="1"/>
  <c r="V153" i="12" s="1"/>
  <c r="L10" i="10" s="1"/>
  <c r="M162" i="12" a="1"/>
  <c r="M162" i="12" s="1"/>
  <c r="L176" i="12" a="1"/>
  <c r="L176" i="12" s="1"/>
  <c r="AB182" i="12" a="1"/>
  <c r="AB182" i="12" s="1"/>
  <c r="R45" i="10" s="1"/>
  <c r="AT157" i="12" a="1"/>
  <c r="AT157" i="12" s="1"/>
  <c r="AJ14" i="10" s="1"/>
  <c r="S155" i="12" a="1"/>
  <c r="S155" i="12" s="1"/>
  <c r="I12" i="10" s="1"/>
  <c r="V161" i="12" a="1"/>
  <c r="V161" i="12" s="1"/>
  <c r="L18" i="10" s="1"/>
  <c r="W182" i="12" a="1"/>
  <c r="W182" i="12" s="1"/>
  <c r="M45" i="10" s="1"/>
  <c r="Z180" i="12" a="1"/>
  <c r="Z180" i="12" s="1"/>
  <c r="P43" i="10" s="1"/>
  <c r="L173" i="12" a="1"/>
  <c r="L173" i="12" s="1"/>
  <c r="AA158" i="12" a="1"/>
  <c r="AA158" i="12" s="1"/>
  <c r="Q15" i="10" s="1"/>
  <c r="X164" i="12" a="1"/>
  <c r="X164" i="12" s="1"/>
  <c r="N21" i="10" s="1"/>
  <c r="U179" i="12" a="1"/>
  <c r="U179" i="12" s="1"/>
  <c r="K42" i="10" s="1"/>
  <c r="K161" i="12" a="1"/>
  <c r="K161" i="12" s="1"/>
  <c r="B17" i="12" s="1"/>
  <c r="L179" i="12" a="1"/>
  <c r="L179" i="12" s="1"/>
  <c r="AB163" i="12" a="1"/>
  <c r="AB163" i="12" s="1"/>
  <c r="R20" i="10" s="1"/>
  <c r="Z183" i="12" a="1"/>
  <c r="Z183" i="12" s="1"/>
  <c r="P46" i="10" s="1"/>
  <c r="AU157" i="12" a="1"/>
  <c r="AU157" i="12" s="1"/>
  <c r="AK14" i="10" s="1"/>
  <c r="AA159" i="12" a="1"/>
  <c r="AA159" i="12" s="1"/>
  <c r="Q16" i="10" s="1"/>
  <c r="Z166" i="12" a="1"/>
  <c r="Z166" i="12" s="1"/>
  <c r="P23" i="10" s="1"/>
  <c r="AD169" i="12" a="1"/>
  <c r="AD169" i="12" s="1"/>
  <c r="T26" i="10" s="1"/>
  <c r="V184" i="12" a="1"/>
  <c r="V184" i="12" s="1"/>
  <c r="L47" i="10" s="1"/>
  <c r="U182" i="12" a="1"/>
  <c r="U182" i="12" s="1"/>
  <c r="K45" i="10" s="1"/>
  <c r="AC158" i="12" a="1"/>
  <c r="AC158" i="12" s="1"/>
  <c r="S15" i="10" s="1"/>
  <c r="AS150" i="12" a="1"/>
  <c r="AS150" i="12" s="1"/>
  <c r="AI7" i="10" s="1"/>
  <c r="U167" i="12" a="1"/>
  <c r="U167" i="12" s="1"/>
  <c r="K24" i="10" s="1"/>
  <c r="T182" i="12" a="1"/>
  <c r="T182" i="12" s="1"/>
  <c r="J45" i="10" s="1"/>
  <c r="AF158" i="12" a="1"/>
  <c r="AF158" i="12" s="1"/>
  <c r="V15" i="10" s="1"/>
  <c r="AA153" i="12" a="1"/>
  <c r="AA153" i="12" s="1"/>
  <c r="Q10" i="10" s="1"/>
  <c r="AA164" i="12" a="1"/>
  <c r="AA164" i="12" s="1"/>
  <c r="Q21" i="10" s="1"/>
  <c r="K168" i="12" a="1"/>
  <c r="K168" i="12" s="1"/>
  <c r="B24" i="12" s="1"/>
  <c r="W162" i="12" a="1"/>
  <c r="W162" i="12" s="1"/>
  <c r="M19" i="10" s="1"/>
  <c r="X155" i="12" a="1"/>
  <c r="X155" i="12" s="1"/>
  <c r="N12" i="10" s="1"/>
  <c r="AS151" i="12" a="1"/>
  <c r="AS151" i="12" s="1"/>
  <c r="AI8" i="10" s="1"/>
  <c r="K179" i="12" a="1"/>
  <c r="K179" i="12" s="1"/>
  <c r="B35" i="12" s="1"/>
  <c r="A42" i="10" s="1"/>
  <c r="R161" i="12" a="1"/>
  <c r="R161" i="12" s="1"/>
  <c r="H18" i="10" s="1"/>
  <c r="AS170" i="12" a="1"/>
  <c r="AS170" i="12" s="1"/>
  <c r="AI27" i="10" s="1"/>
  <c r="AB157" i="12" a="1"/>
  <c r="AB157" i="12" s="1"/>
  <c r="R14" i="10" s="1"/>
  <c r="S164" i="12" a="1"/>
  <c r="S164" i="12" s="1"/>
  <c r="I21" i="10" s="1"/>
  <c r="W179" i="12" a="1"/>
  <c r="W179" i="12" s="1"/>
  <c r="M42" i="10" s="1"/>
  <c r="S173" i="12" a="1"/>
  <c r="S173" i="12" s="1"/>
  <c r="I36" i="10" s="1"/>
  <c r="V174" i="12" a="1"/>
  <c r="V174" i="12" s="1"/>
  <c r="L37" i="10" s="1"/>
  <c r="X151" i="12" a="1"/>
  <c r="X151" i="12" s="1"/>
  <c r="N8" i="10" s="1"/>
  <c r="AT165" i="12" a="1"/>
  <c r="AT165" i="12" s="1"/>
  <c r="AJ22" i="10" s="1"/>
  <c r="W172" i="12" a="1"/>
  <c r="W172" i="12" s="1"/>
  <c r="M29" i="10" s="1"/>
  <c r="T168" i="12" a="1"/>
  <c r="T168" i="12" s="1"/>
  <c r="J25" i="10" s="1"/>
  <c r="W149" i="12" a="1"/>
  <c r="W149" i="12" s="1"/>
  <c r="AF175" i="12" a="1"/>
  <c r="AF175" i="12" s="1"/>
  <c r="V38" i="10" s="1"/>
  <c r="AT177" i="12" a="1"/>
  <c r="AT177" i="12" s="1"/>
  <c r="AJ40" i="10" s="1"/>
  <c r="T156" i="12" a="1"/>
  <c r="T156" i="12" s="1"/>
  <c r="J13" i="10" s="1"/>
  <c r="AE161" i="12" a="1"/>
  <c r="AE161" i="12" s="1"/>
  <c r="U18" i="10" s="1"/>
  <c r="Z178" i="12" a="1"/>
  <c r="Z178" i="12" s="1"/>
  <c r="P41" i="10" s="1"/>
  <c r="AF177" i="12" a="1"/>
  <c r="AF177" i="12" s="1"/>
  <c r="V40" i="10" s="1"/>
  <c r="Y154" i="12" a="1"/>
  <c r="Y154" i="12" s="1"/>
  <c r="O11" i="10" s="1"/>
  <c r="K178" i="12" a="1"/>
  <c r="K178" i="12" s="1"/>
  <c r="B34" i="12" s="1"/>
  <c r="A41" i="10" s="1"/>
  <c r="M153" i="12" a="1"/>
  <c r="M153" i="12" s="1"/>
  <c r="AC181" i="12" a="1"/>
  <c r="AC181" i="12" s="1"/>
  <c r="S44" i="10" s="1"/>
  <c r="S167" i="12" a="1"/>
  <c r="S167" i="12" s="1"/>
  <c r="I24" i="10" s="1"/>
  <c r="R157" i="12" a="1"/>
  <c r="R157" i="12" s="1"/>
  <c r="H14" i="10" s="1"/>
  <c r="AB172" i="12" a="1"/>
  <c r="AB172" i="12" s="1"/>
  <c r="R29" i="10" s="1"/>
  <c r="S169" i="12" a="1"/>
  <c r="S169" i="12" s="1"/>
  <c r="I26" i="10" s="1"/>
  <c r="S154" i="12" a="1"/>
  <c r="S154" i="12" s="1"/>
  <c r="I11" i="10" s="1"/>
  <c r="S179" i="12" a="1"/>
  <c r="S179" i="12" s="1"/>
  <c r="I42" i="10" s="1"/>
  <c r="AA149" i="12" a="1"/>
  <c r="AA149" i="12" s="1"/>
  <c r="S159" i="12" a="1"/>
  <c r="S159" i="12" s="1"/>
  <c r="I16" i="10" s="1"/>
  <c r="M152" i="12" a="1"/>
  <c r="M152" i="12" s="1"/>
  <c r="AE181" i="12" a="1"/>
  <c r="AE181" i="12" s="1"/>
  <c r="U44" i="10" s="1"/>
  <c r="Z179" i="12" a="1"/>
  <c r="Z179" i="12" s="1"/>
  <c r="P42" i="10" s="1"/>
  <c r="K158" i="12" a="1"/>
  <c r="K158" i="12" s="1"/>
  <c r="B14" i="12" s="1"/>
  <c r="AB151" i="12" a="1"/>
  <c r="AB151" i="12" s="1"/>
  <c r="R8" i="10" s="1"/>
  <c r="AA170" i="12" a="1"/>
  <c r="AA170" i="12" s="1"/>
  <c r="Q27" i="10" s="1"/>
  <c r="T184" i="12" a="1"/>
  <c r="T184" i="12" s="1"/>
  <c r="J47" i="10" s="1"/>
  <c r="X150" i="12" a="1"/>
  <c r="X150" i="12" s="1"/>
  <c r="N7" i="10" s="1"/>
  <c r="M150" i="12" a="1"/>
  <c r="M150" i="12" s="1"/>
  <c r="T169" i="12" a="1"/>
  <c r="T169" i="12" s="1"/>
  <c r="J26" i="10" s="1"/>
  <c r="AS179" i="12" a="1"/>
  <c r="AS179" i="12" s="1"/>
  <c r="AI42" i="10" s="1"/>
  <c r="AE152" i="12" a="1"/>
  <c r="AE152" i="12" s="1"/>
  <c r="U9" i="10" s="1"/>
  <c r="S156" i="12" a="1"/>
  <c r="S156" i="12" s="1"/>
  <c r="I13" i="10" s="1"/>
  <c r="L167" i="12" a="1"/>
  <c r="L167" i="12" s="1"/>
  <c r="AF182" i="12" a="1"/>
  <c r="AF182" i="12" s="1"/>
  <c r="V45" i="10" s="1"/>
  <c r="AE169" i="12" a="1"/>
  <c r="AE169" i="12" s="1"/>
  <c r="U26" i="10" s="1"/>
  <c r="AE172" i="12" a="1"/>
  <c r="AE172" i="12" s="1"/>
  <c r="U29" i="10" s="1"/>
  <c r="AT180" i="12" a="1"/>
  <c r="AT180" i="12" s="1"/>
  <c r="AJ43" i="10" s="1"/>
  <c r="AU175" i="12" a="1"/>
  <c r="AU175" i="12" s="1"/>
  <c r="AK38" i="10" s="1"/>
  <c r="T176" i="12" a="1"/>
  <c r="T176" i="12" s="1"/>
  <c r="J39" i="10" s="1"/>
  <c r="K181" i="12" a="1"/>
  <c r="K181" i="12" s="1"/>
  <c r="B37" i="12" s="1"/>
  <c r="A44" i="10" s="1"/>
  <c r="M174" i="12" a="1"/>
  <c r="M174" i="12" s="1"/>
  <c r="M170" i="12" a="1"/>
  <c r="M170" i="12" s="1"/>
  <c r="K152" i="12" a="1"/>
  <c r="K152" i="12" s="1"/>
  <c r="B8" i="12" s="1"/>
  <c r="AB174" i="12" a="1"/>
  <c r="AB174" i="12" s="1"/>
  <c r="R37" i="10" s="1"/>
  <c r="AF180" i="12" a="1"/>
  <c r="AF180" i="12" s="1"/>
  <c r="V43" i="10" s="1"/>
  <c r="W163" i="12" a="1"/>
  <c r="W163" i="12" s="1"/>
  <c r="M20" i="10" s="1"/>
  <c r="L160" i="12" a="1"/>
  <c r="L160" i="12" s="1"/>
  <c r="V154" i="12" a="1"/>
  <c r="V154" i="12" s="1"/>
  <c r="L11" i="10" s="1"/>
  <c r="U155" i="12" a="1"/>
  <c r="U155" i="12" s="1"/>
  <c r="K12" i="10" s="1"/>
  <c r="Z171" i="12" a="1"/>
  <c r="Z171" i="12" s="1"/>
  <c r="P28" i="10" s="1"/>
  <c r="AF159" i="12" a="1"/>
  <c r="AF159" i="12" s="1"/>
  <c r="V16" i="10" s="1"/>
  <c r="AC161" i="12" a="1"/>
  <c r="AC161" i="12" s="1"/>
  <c r="S18" i="10" s="1"/>
  <c r="Y174" i="12" a="1"/>
  <c r="Y174" i="12" s="1"/>
  <c r="O37" i="10" s="1"/>
  <c r="AB152" i="12" a="1"/>
  <c r="AB152" i="12" s="1"/>
  <c r="R9" i="10" s="1"/>
  <c r="AU154" i="12" a="1"/>
  <c r="AU154" i="12" s="1"/>
  <c r="AK11" i="10" s="1"/>
  <c r="Y184" i="12" a="1"/>
  <c r="Y184" i="12" s="1"/>
  <c r="O47" i="10" s="1"/>
  <c r="AD183" i="12" a="1"/>
  <c r="AD183" i="12" s="1"/>
  <c r="T46" i="10" s="1"/>
  <c r="M172" i="12" a="1"/>
  <c r="M172" i="12" s="1"/>
  <c r="Z169" i="12" a="1"/>
  <c r="Z169" i="12" s="1"/>
  <c r="P26" i="10" s="1"/>
  <c r="M161" i="12" a="1"/>
  <c r="M161" i="12" s="1"/>
  <c r="M183" i="12" a="1"/>
  <c r="M183" i="12" s="1"/>
  <c r="R183" i="12" a="1"/>
  <c r="R183" i="12" s="1"/>
  <c r="H46" i="10" s="1"/>
  <c r="S161" i="12" a="1"/>
  <c r="S161" i="12" s="1"/>
  <c r="I18" i="10" s="1"/>
  <c r="R153" i="12" a="1"/>
  <c r="R153" i="12" s="1"/>
  <c r="H10" i="10" s="1"/>
  <c r="Y182" i="12" a="1"/>
  <c r="Y182" i="12" s="1"/>
  <c r="O45" i="10" s="1"/>
  <c r="M175" i="12" a="1"/>
  <c r="M175" i="12" s="1"/>
  <c r="K180" i="12" a="1"/>
  <c r="K180" i="12" s="1"/>
  <c r="B36" i="12" s="1"/>
  <c r="A43" i="10" s="1"/>
  <c r="T183" i="12" a="1"/>
  <c r="T183" i="12" s="1"/>
  <c r="J46" i="10" s="1"/>
  <c r="K182" i="12" a="1"/>
  <c r="K182" i="12" s="1"/>
  <c r="B38" i="12" s="1"/>
  <c r="A45" i="10" s="1"/>
  <c r="AS149" i="12" a="1"/>
  <c r="AS149" i="12" s="1"/>
  <c r="X162" i="12" a="1"/>
  <c r="X162" i="12" s="1"/>
  <c r="N19" i="10" s="1"/>
  <c r="K162" i="12" a="1"/>
  <c r="K162" i="12" s="1"/>
  <c r="B18" i="12" s="1"/>
  <c r="U169" i="12" a="1"/>
  <c r="U169" i="12" s="1"/>
  <c r="K26" i="10" s="1"/>
  <c r="AC179" i="12" a="1"/>
  <c r="AC179" i="12" s="1"/>
  <c r="S42" i="10" s="1"/>
  <c r="AS158" i="12" a="1"/>
  <c r="AS158" i="12" s="1"/>
  <c r="AI15" i="10" s="1"/>
  <c r="AF167" i="12" a="1"/>
  <c r="AF167" i="12" s="1"/>
  <c r="V24" i="10" s="1"/>
  <c r="AU156" i="12" a="1"/>
  <c r="AU156" i="12" s="1"/>
  <c r="AK13" i="10" s="1"/>
  <c r="V172" i="12" a="1"/>
  <c r="V172" i="12" s="1"/>
  <c r="L29" i="10" s="1"/>
  <c r="AS168" i="12" a="1"/>
  <c r="AS168" i="12" s="1"/>
  <c r="AI25" i="10" s="1"/>
  <c r="AT169" i="12" a="1"/>
  <c r="AT169" i="12" s="1"/>
  <c r="AJ26" i="10" s="1"/>
  <c r="U184" i="12" a="1"/>
  <c r="U184" i="12" s="1"/>
  <c r="K47" i="10" s="1"/>
  <c r="Z165" i="12" a="1"/>
  <c r="Z165" i="12" s="1"/>
  <c r="P22" i="10" s="1"/>
  <c r="AF153" i="12" a="1"/>
  <c r="AF153" i="12" s="1"/>
  <c r="V10" i="10" s="1"/>
  <c r="Z170" i="12" a="1"/>
  <c r="Z170" i="12" s="1"/>
  <c r="P27" i="10" s="1"/>
  <c r="AC173" i="12" a="1"/>
  <c r="AC173" i="12" s="1"/>
  <c r="S36" i="10" s="1"/>
  <c r="L180" i="12" a="1"/>
  <c r="L180" i="12" s="1"/>
  <c r="AU162" i="12" a="1"/>
  <c r="AU162" i="12" s="1"/>
  <c r="AK19" i="10" s="1"/>
  <c r="M182" i="12" a="1"/>
  <c r="M182" i="12" s="1"/>
  <c r="R171" i="12" a="1"/>
  <c r="R171" i="12" s="1"/>
  <c r="H28" i="10" s="1"/>
  <c r="L154" i="12" a="1"/>
  <c r="L154" i="12" s="1"/>
  <c r="AF161" i="12" a="1"/>
  <c r="AF161" i="12" s="1"/>
  <c r="V18" i="10" s="1"/>
  <c r="L168" i="12" a="1"/>
  <c r="L168" i="12" s="1"/>
  <c r="AA163" i="12" a="1"/>
  <c r="AA163" i="12" s="1"/>
  <c r="Q20" i="10" s="1"/>
  <c r="S174" i="12" a="1"/>
  <c r="S174" i="12" s="1"/>
  <c r="I37" i="10" s="1"/>
  <c r="U162" i="12" a="1"/>
  <c r="U162" i="12" s="1"/>
  <c r="K19" i="10" s="1"/>
  <c r="Z172" i="12" a="1"/>
  <c r="Z172" i="12" s="1"/>
  <c r="P29" i="10" s="1"/>
  <c r="AC178" i="12" a="1"/>
  <c r="AC178" i="12" s="1"/>
  <c r="S41" i="10" s="1"/>
  <c r="AC168" i="12" a="1"/>
  <c r="AC168" i="12" s="1"/>
  <c r="S25" i="10" s="1"/>
  <c r="AC156" i="12" a="1"/>
  <c r="AC156" i="12" s="1"/>
  <c r="S13" i="10" s="1"/>
  <c r="Y176" i="12" a="1"/>
  <c r="Y176" i="12" s="1"/>
  <c r="O39" i="10" s="1"/>
  <c r="AD163" i="12" a="1"/>
  <c r="AD163" i="12" s="1"/>
  <c r="T20" i="10" s="1"/>
  <c r="L151" i="12" a="1"/>
  <c r="L151" i="12" s="1"/>
  <c r="K157" i="12" a="1"/>
  <c r="K157" i="12" s="1"/>
  <c r="B13" i="12" s="1"/>
  <c r="AU164" i="12" a="1"/>
  <c r="AU164" i="12" s="1"/>
  <c r="AK21" i="10" s="1"/>
  <c r="AA152" i="12" a="1"/>
  <c r="AA152" i="12" s="1"/>
  <c r="Q9" i="10" s="1"/>
  <c r="K166" i="12" a="1"/>
  <c r="K166" i="12" s="1"/>
  <c r="B22" i="12" s="1"/>
  <c r="W150" i="12" a="1"/>
  <c r="W150" i="12" s="1"/>
  <c r="M7" i="10" s="1"/>
  <c r="K154" i="12" a="1"/>
  <c r="K154" i="12" s="1"/>
  <c r="B10" i="12" s="1"/>
  <c r="AA157" i="12" a="1"/>
  <c r="AA157" i="12" s="1"/>
  <c r="Q14" i="10" s="1"/>
  <c r="AC180" i="12" a="1"/>
  <c r="AC180" i="12" s="1"/>
  <c r="S43" i="10" s="1"/>
  <c r="AC155" i="12" a="1"/>
  <c r="AC155" i="12" s="1"/>
  <c r="S12" i="10" s="1"/>
  <c r="W181" i="12" a="1"/>
  <c r="W181" i="12" s="1"/>
  <c r="M44" i="10" s="1"/>
  <c r="M154" i="12" a="1"/>
  <c r="M154" i="12" s="1"/>
  <c r="AU165" i="12" a="1"/>
  <c r="AU165" i="12" s="1"/>
  <c r="AK22" i="10" s="1"/>
  <c r="AC167" i="12" a="1"/>
  <c r="AC167" i="12" s="1"/>
  <c r="S24" i="10" s="1"/>
  <c r="L155" i="12" a="1"/>
  <c r="L155" i="12" s="1"/>
  <c r="Z162" i="12" a="1"/>
  <c r="Z162" i="12" s="1"/>
  <c r="P19" i="10" s="1"/>
  <c r="AT149" i="12" a="1"/>
  <c r="AT149" i="12" s="1"/>
  <c r="AT154" i="12" a="1"/>
  <c r="AT154" i="12" s="1"/>
  <c r="AJ11" i="10" s="1"/>
  <c r="AE156" i="12" a="1"/>
  <c r="AE156" i="12" s="1"/>
  <c r="U13" i="10" s="1"/>
  <c r="AT158" i="12" a="1"/>
  <c r="AT158" i="12" s="1"/>
  <c r="AJ15" i="10" s="1"/>
  <c r="W170" i="12" a="1"/>
  <c r="W170" i="12" s="1"/>
  <c r="M27" i="10" s="1"/>
  <c r="T150" i="12" a="1"/>
  <c r="T150" i="12" s="1"/>
  <c r="J7" i="10" s="1"/>
  <c r="Z168" i="12" a="1"/>
  <c r="Z168" i="12" s="1"/>
  <c r="P25" i="10" s="1"/>
  <c r="W158" i="12" a="1"/>
  <c r="W158" i="12" s="1"/>
  <c r="M15" i="10" s="1"/>
  <c r="K156" i="12" a="1"/>
  <c r="K156" i="12" s="1"/>
  <c r="B12" i="12" s="1"/>
  <c r="AD161" i="12" a="1"/>
  <c r="AD161" i="12" s="1"/>
  <c r="T18" i="10" s="1"/>
  <c r="S152" i="12" a="1"/>
  <c r="S152" i="12" s="1"/>
  <c r="I9" i="10" s="1"/>
  <c r="AS182" i="12" a="1"/>
  <c r="AS182" i="12" s="1"/>
  <c r="AI45" i="10" s="1"/>
  <c r="R163" i="12" a="1"/>
  <c r="R163" i="12" s="1"/>
  <c r="H20" i="10" s="1"/>
  <c r="X170" i="12" a="1"/>
  <c r="X170" i="12" s="1"/>
  <c r="N27" i="10" s="1"/>
  <c r="L183" i="12" a="1"/>
  <c r="L183" i="12" s="1"/>
  <c r="AF154" i="12" a="1"/>
  <c r="AF154" i="12" s="1"/>
  <c r="V11" i="10" s="1"/>
  <c r="AF184" i="12" a="1"/>
  <c r="AF184" i="12" s="1"/>
  <c r="V47" i="10" s="1"/>
  <c r="U183" i="12" a="1"/>
  <c r="U183" i="12" s="1"/>
  <c r="K46" i="10" s="1"/>
  <c r="AF176" i="12" a="1"/>
  <c r="AF176" i="12" s="1"/>
  <c r="V39" i="10" s="1"/>
  <c r="S182" i="12" a="1"/>
  <c r="S182" i="12" s="1"/>
  <c r="I45" i="10" s="1"/>
  <c r="AC166" i="12" a="1"/>
  <c r="AC166" i="12" s="1"/>
  <c r="S23" i="10" s="1"/>
  <c r="AE166" i="12" a="1"/>
  <c r="AE166" i="12" s="1"/>
  <c r="U23" i="10" s="1"/>
  <c r="Z161" i="12" a="1"/>
  <c r="Z161" i="12" s="1"/>
  <c r="P18" i="10" s="1"/>
  <c r="Y150" i="12" a="1"/>
  <c r="Y150" i="12" s="1"/>
  <c r="O7" i="10" s="1"/>
  <c r="AC150" i="12" a="1"/>
  <c r="AC150" i="12" s="1"/>
  <c r="S7" i="10" s="1"/>
  <c r="AA184" i="12" a="1"/>
  <c r="AA184" i="12" s="1"/>
  <c r="Q47" i="10" s="1"/>
  <c r="AD170" i="12" a="1"/>
  <c r="AD170" i="12" s="1"/>
  <c r="T27" i="10" s="1"/>
  <c r="U178" i="12" a="1"/>
  <c r="U178" i="12" s="1"/>
  <c r="K41" i="10" s="1"/>
  <c r="Y159" i="12" a="1"/>
  <c r="Y159" i="12" s="1"/>
  <c r="O16" i="10" s="1"/>
  <c r="T157" i="12" a="1"/>
  <c r="T157" i="12" s="1"/>
  <c r="J14" i="10" s="1"/>
  <c r="AF169" i="12" a="1"/>
  <c r="AF169" i="12" s="1"/>
  <c r="V26" i="10" s="1"/>
  <c r="AE149" i="12" a="1"/>
  <c r="AE149" i="12" s="1"/>
  <c r="AE182" i="12" a="1"/>
  <c r="AE182" i="12" s="1"/>
  <c r="U45" i="10" s="1"/>
  <c r="T181" i="12" a="1"/>
  <c r="T181" i="12" s="1"/>
  <c r="J44" i="10" s="1"/>
  <c r="X168" i="12" a="1"/>
  <c r="X168" i="12" s="1"/>
  <c r="N25" i="10" s="1"/>
  <c r="R149" i="12" a="1"/>
  <c r="R149" i="12" s="1"/>
  <c r="K151" i="12" a="1"/>
  <c r="K151" i="12" s="1"/>
  <c r="B7" i="12" s="1"/>
  <c r="AC182" i="12" a="1"/>
  <c r="AC182" i="12" s="1"/>
  <c r="S45" i="10" s="1"/>
  <c r="M184" i="12" a="1"/>
  <c r="M184" i="12" s="1"/>
  <c r="U158" i="12" a="1"/>
  <c r="U158" i="12" s="1"/>
  <c r="K15" i="10" s="1"/>
  <c r="AE180" i="12" a="1"/>
  <c r="AE180" i="12" s="1"/>
  <c r="U43" i="10" s="1"/>
  <c r="AU172" i="12" a="1"/>
  <c r="AU172" i="12" s="1"/>
  <c r="AK29" i="10" s="1"/>
  <c r="AC157" i="12" a="1"/>
  <c r="AC157" i="12" s="1"/>
  <c r="S14" i="10" s="1"/>
  <c r="U149" i="12" a="1"/>
  <c r="U149" i="12" s="1"/>
  <c r="AU169" i="12" a="1"/>
  <c r="AU169" i="12" s="1"/>
  <c r="AK26" i="10" s="1"/>
  <c r="V173" i="12" a="1"/>
  <c r="V173" i="12" s="1"/>
  <c r="L36" i="10" s="1"/>
  <c r="AT168" i="12" a="1"/>
  <c r="AT168" i="12" s="1"/>
  <c r="AJ25" i="10" s="1"/>
  <c r="AC176" i="12" a="1"/>
  <c r="AC176" i="12" s="1"/>
  <c r="S39" i="10" s="1"/>
  <c r="Z152" i="12" a="1"/>
  <c r="Z152" i="12" s="1"/>
  <c r="P9" i="10" s="1"/>
  <c r="AT181" i="12" a="1"/>
  <c r="AT181" i="12" s="1"/>
  <c r="AJ44" i="10" s="1"/>
  <c r="AE171" i="12" a="1"/>
  <c r="AE171" i="12" s="1"/>
  <c r="U28" i="10" s="1"/>
  <c r="AD162" i="12" a="1"/>
  <c r="AD162" i="12" s="1"/>
  <c r="T19" i="10" s="1"/>
  <c r="R180" i="12" a="1"/>
  <c r="R180" i="12" s="1"/>
  <c r="H43" i="10" s="1"/>
  <c r="U180" i="12" a="1"/>
  <c r="U180" i="12" s="1"/>
  <c r="K43" i="10" s="1"/>
  <c r="Y157" i="12" a="1"/>
  <c r="Y157" i="12" s="1"/>
  <c r="O14" i="10" s="1"/>
  <c r="Z151" i="12" a="1"/>
  <c r="Z151" i="12" s="1"/>
  <c r="P8" i="10" s="1"/>
  <c r="AA179" i="12" a="1"/>
  <c r="AA179" i="12" s="1"/>
  <c r="Q42" i="10" s="1"/>
  <c r="AT171" i="12" a="1"/>
  <c r="AT171" i="12" s="1"/>
  <c r="AJ28" i="10" s="1"/>
  <c r="AA169" i="12" a="1"/>
  <c r="AA169" i="12" s="1"/>
  <c r="Q26" i="10" s="1"/>
  <c r="V165" i="12" a="1"/>
  <c r="V165" i="12" s="1"/>
  <c r="L22" i="10" s="1"/>
  <c r="R158" i="12" a="1"/>
  <c r="R158" i="12" s="1"/>
  <c r="H15" i="10" s="1"/>
  <c r="L169" i="12" a="1"/>
  <c r="L169" i="12" s="1"/>
  <c r="AE155" i="12" a="1"/>
  <c r="AE155" i="12" s="1"/>
  <c r="U12" i="10" s="1"/>
  <c r="AF151" i="12" a="1"/>
  <c r="AF151" i="12" s="1"/>
  <c r="V8" i="10" s="1"/>
  <c r="AA173" i="12" a="1"/>
  <c r="AA173" i="12" s="1"/>
  <c r="Q36" i="10" s="1"/>
  <c r="W175" i="12" a="1"/>
  <c r="W175" i="12" s="1"/>
  <c r="M38" i="10" s="1"/>
  <c r="X156" i="12" a="1"/>
  <c r="X156" i="12" s="1"/>
  <c r="N13" i="10" s="1"/>
  <c r="L178" i="12" a="1"/>
  <c r="L178" i="12" s="1"/>
  <c r="M176" i="12" a="1"/>
  <c r="M176" i="12" s="1"/>
  <c r="K183" i="12" a="1"/>
  <c r="K183" i="12" s="1"/>
  <c r="B39" i="12" s="1"/>
  <c r="A46" i="10" s="1"/>
  <c r="Z182" i="12" a="1"/>
  <c r="Z182" i="12" s="1"/>
  <c r="P45" i="10" s="1"/>
  <c r="U163" i="12" a="1"/>
  <c r="U163" i="12" s="1"/>
  <c r="K20" i="10" s="1"/>
  <c r="T164" i="12" a="1"/>
  <c r="T164" i="12" s="1"/>
  <c r="J21" i="10" s="1"/>
  <c r="L182" i="12" a="1"/>
  <c r="L182" i="12" s="1"/>
  <c r="AC160" i="12" a="1"/>
  <c r="AC160" i="12" s="1"/>
  <c r="S17" i="10" s="1"/>
  <c r="V175" i="12" a="1"/>
  <c r="V175" i="12" s="1"/>
  <c r="L38" i="10" s="1"/>
  <c r="K149" i="12" a="1"/>
  <c r="K149" i="12" s="1"/>
  <c r="B5" i="12" s="1"/>
  <c r="AE175" i="12" a="1"/>
  <c r="AE175" i="12" s="1"/>
  <c r="U38" i="10" s="1"/>
  <c r="U160" i="12" a="1"/>
  <c r="U160" i="12" s="1"/>
  <c r="K17" i="10" s="1"/>
  <c r="R160" i="12" a="1"/>
  <c r="R160" i="12" s="1"/>
  <c r="H17" i="10" s="1"/>
  <c r="V171" i="12" a="1"/>
  <c r="V171" i="12" s="1"/>
  <c r="L28" i="10" s="1"/>
  <c r="L175" i="12" a="1"/>
  <c r="L175" i="12" s="1"/>
  <c r="V176" i="12" a="1"/>
  <c r="V176" i="12" s="1"/>
  <c r="L39" i="10" s="1"/>
  <c r="L150" i="12" a="1"/>
  <c r="L150" i="12" s="1"/>
  <c r="R176" i="12" a="1"/>
  <c r="R176" i="12" s="1"/>
  <c r="H39" i="10" s="1"/>
  <c r="M163" i="12" a="1"/>
  <c r="M163" i="12" s="1"/>
  <c r="S172" i="12" a="1"/>
  <c r="S172" i="12" s="1"/>
  <c r="I29" i="10" s="1"/>
  <c r="AF164" i="12" a="1"/>
  <c r="AF164" i="12" s="1"/>
  <c r="V21" i="10" s="1"/>
  <c r="Y172" i="12" a="1"/>
  <c r="Y172" i="12" s="1"/>
  <c r="O29" i="10" s="1"/>
  <c r="AD175" i="12" a="1"/>
  <c r="AD175" i="12" s="1"/>
  <c r="T38" i="10" s="1"/>
  <c r="U150" i="12" a="1"/>
  <c r="U150" i="12" s="1"/>
  <c r="K7" i="10" s="1"/>
  <c r="AF155" i="12" a="1"/>
  <c r="AF155" i="12" s="1"/>
  <c r="V12" i="10" s="1"/>
  <c r="Z153" i="12" a="1"/>
  <c r="Z153" i="12" s="1"/>
  <c r="P10" i="10" s="1"/>
  <c r="Z156" i="12" a="1"/>
  <c r="Z156" i="12" s="1"/>
  <c r="P13" i="10" s="1"/>
  <c r="AT183" i="12" a="1"/>
  <c r="AT183" i="12" s="1"/>
  <c r="AJ46" i="10" s="1"/>
  <c r="V168" i="12" a="1"/>
  <c r="V168" i="12" s="1"/>
  <c r="L25" i="10" s="1"/>
  <c r="AA178" i="12" a="1"/>
  <c r="AA178" i="12" s="1"/>
  <c r="Q41" i="10" s="1"/>
  <c r="AC172" i="12" a="1"/>
  <c r="AC172" i="12" s="1"/>
  <c r="S29" i="10" s="1"/>
  <c r="R168" i="12" a="1"/>
  <c r="R168" i="12" s="1"/>
  <c r="H25" i="10" s="1"/>
  <c r="AT161" i="12" a="1"/>
  <c r="AT161" i="12" s="1"/>
  <c r="AJ18" i="10" s="1"/>
  <c r="S175" i="12" a="1"/>
  <c r="S175" i="12" s="1"/>
  <c r="I38" i="10" s="1"/>
  <c r="K184" i="12" a="1"/>
  <c r="K184" i="12" s="1"/>
  <c r="B40" i="12" s="1"/>
  <c r="A47" i="10" s="1"/>
  <c r="Y155" i="12" a="1"/>
  <c r="Y155" i="12" s="1"/>
  <c r="O12" i="10" s="1"/>
  <c r="U165" i="12" a="1"/>
  <c r="U165" i="12" s="1"/>
  <c r="K22" i="10" s="1"/>
  <c r="S158" i="12" a="1"/>
  <c r="S158" i="12" s="1"/>
  <c r="I15" i="10" s="1"/>
  <c r="AA177" i="12" a="1"/>
  <c r="AA177" i="12" s="1"/>
  <c r="Q40" i="10" s="1"/>
  <c r="AD164" i="12" a="1"/>
  <c r="AD164" i="12" s="1"/>
  <c r="T21" i="10" s="1"/>
  <c r="Z175" i="12" a="1"/>
  <c r="Z175" i="12" s="1"/>
  <c r="P38" i="10" s="1"/>
  <c r="S166" i="12" a="1"/>
  <c r="S166" i="12" s="1"/>
  <c r="I23" i="10" s="1"/>
  <c r="AT179" i="12" a="1"/>
  <c r="AT179" i="12" s="1"/>
  <c r="AJ42" i="10" s="1"/>
  <c r="S163" i="12" a="1"/>
  <c r="S163" i="12" s="1"/>
  <c r="I20" i="10" s="1"/>
  <c r="AS180" i="12" a="1"/>
  <c r="AS180" i="12" s="1"/>
  <c r="AI43" i="10" s="1"/>
  <c r="AB153" i="12" a="1"/>
  <c r="AB153" i="12" s="1"/>
  <c r="R10" i="10" s="1"/>
  <c r="T173" i="12" a="1"/>
  <c r="T173" i="12" s="1"/>
  <c r="J36" i="10" s="1"/>
  <c r="AU177" i="12" a="1"/>
  <c r="AU177" i="12" s="1"/>
  <c r="AK40" i="10" s="1"/>
  <c r="T151" i="12" a="1"/>
  <c r="T151" i="12" s="1"/>
  <c r="J8" i="10" s="1"/>
  <c r="AT173" i="12" a="1"/>
  <c r="AT173" i="12" s="1"/>
  <c r="AJ36" i="10" s="1"/>
  <c r="K170" i="12" a="1"/>
  <c r="K170" i="12" s="1"/>
  <c r="B26" i="12" s="1"/>
  <c r="AC159" i="12" a="1"/>
  <c r="AC159" i="12" s="1"/>
  <c r="S16" i="10" s="1"/>
  <c r="AC169" i="12" a="1"/>
  <c r="AC169" i="12" s="1"/>
  <c r="S26" i="10" s="1"/>
  <c r="Z174" i="12" a="1"/>
  <c r="Z174" i="12" s="1"/>
  <c r="P37" i="10" s="1"/>
  <c r="T180" i="12" a="1"/>
  <c r="T180" i="12" s="1"/>
  <c r="J43" i="10" s="1"/>
  <c r="AS183" i="12" a="1"/>
  <c r="AS183" i="12" s="1"/>
  <c r="AI46" i="10" s="1"/>
  <c r="X157" i="12" a="1"/>
  <c r="X157" i="12" s="1"/>
  <c r="N14" i="10" s="1"/>
  <c r="L157" i="12" a="1"/>
  <c r="L157" i="12" s="1"/>
  <c r="AT153" i="12" a="1"/>
  <c r="AT153" i="12" s="1"/>
  <c r="AJ10" i="10" s="1"/>
  <c r="AB178" i="12" a="1"/>
  <c r="AB178" i="12" s="1"/>
  <c r="R41" i="10" s="1"/>
  <c r="X166" i="12" a="1"/>
  <c r="X166" i="12" s="1"/>
  <c r="N23" i="10" s="1"/>
  <c r="K153" i="12" a="1"/>
  <c r="K153" i="12" s="1"/>
  <c r="B9" i="12" s="1"/>
  <c r="AT172" i="12" a="1"/>
  <c r="AT172" i="12" s="1"/>
  <c r="AJ29" i="10" s="1"/>
  <c r="AC175" i="12" a="1"/>
  <c r="AC175" i="12" s="1"/>
  <c r="S38" i="10" s="1"/>
  <c r="U156" i="12" a="1"/>
  <c r="U156" i="12" s="1"/>
  <c r="K13" i="10" s="1"/>
  <c r="AD155" i="12" a="1"/>
  <c r="AD155" i="12" s="1"/>
  <c r="T12" i="10" s="1"/>
  <c r="K165" i="12" a="1"/>
  <c r="K165" i="12" s="1"/>
  <c r="B21" i="12" s="1"/>
  <c r="Z184" i="12" a="1"/>
  <c r="Z184" i="12" s="1"/>
  <c r="P47" i="10" s="1"/>
  <c r="AB161" i="12" a="1"/>
  <c r="AB161" i="12" s="1"/>
  <c r="R18" i="10" s="1"/>
  <c r="W157" i="12" a="1"/>
  <c r="W157" i="12" s="1"/>
  <c r="M14" i="10" s="1"/>
  <c r="AU181" i="12" a="1"/>
  <c r="AU181" i="12" s="1"/>
  <c r="AK44" i="10" s="1"/>
  <c r="AC162" i="12" a="1"/>
  <c r="AC162" i="12" s="1"/>
  <c r="S19" i="10" s="1"/>
  <c r="K176" i="12" a="1"/>
  <c r="K176" i="12" s="1"/>
  <c r="B32" i="12" s="1"/>
  <c r="A39" i="10" s="1"/>
  <c r="Z164" i="12" a="1"/>
  <c r="Z164" i="12" s="1"/>
  <c r="P21" i="10" s="1"/>
  <c r="AS166" i="12" a="1"/>
  <c r="AS166" i="12" s="1"/>
  <c r="AI23" i="10" s="1"/>
  <c r="AU167" i="12" a="1"/>
  <c r="AU167" i="12" s="1"/>
  <c r="AK24" i="10" s="1"/>
  <c r="X172" i="12" a="1"/>
  <c r="X172" i="12" s="1"/>
  <c r="N29" i="10" s="1"/>
  <c r="AC154" i="12" a="1"/>
  <c r="AC154" i="12" s="1"/>
  <c r="S11" i="10" s="1"/>
  <c r="AB164" i="12" a="1"/>
  <c r="AB164" i="12" s="1"/>
  <c r="R21" i="10" s="1"/>
  <c r="AB168" i="12" a="1"/>
  <c r="AB168" i="12" s="1"/>
  <c r="R25" i="10" s="1"/>
  <c r="AA165" i="12" a="1"/>
  <c r="AA165" i="12" s="1"/>
  <c r="Q22" i="10" s="1"/>
  <c r="V167" i="12" a="1"/>
  <c r="V167" i="12" s="1"/>
  <c r="L24" i="10" s="1"/>
  <c r="U153" i="12" a="1"/>
  <c r="U153" i="12" s="1"/>
  <c r="K10" i="10" s="1"/>
  <c r="AA174" i="12" a="1"/>
  <c r="AA174" i="12" s="1"/>
  <c r="Q37" i="10" s="1"/>
  <c r="V177" i="12" a="1"/>
  <c r="V177" i="12" s="1"/>
  <c r="L40" i="10" s="1"/>
  <c r="AD150" i="12" a="1"/>
  <c r="AD150" i="12" s="1"/>
  <c r="T7" i="10" s="1"/>
  <c r="U152" i="12" a="1"/>
  <c r="U152" i="12" s="1"/>
  <c r="K9" i="10" s="1"/>
  <c r="T179" i="12" a="1"/>
  <c r="T179" i="12" s="1"/>
  <c r="J42" i="10" s="1"/>
  <c r="S181" i="12" a="1"/>
  <c r="S181" i="12" s="1"/>
  <c r="I44" i="10" s="1"/>
  <c r="AB150" i="12" a="1"/>
  <c r="AB150" i="12" s="1"/>
  <c r="R7" i="10" s="1"/>
  <c r="Z149" i="12" a="1"/>
  <c r="Z149" i="12" s="1"/>
  <c r="AT184" i="12" a="1"/>
  <c r="AT184" i="12" s="1"/>
  <c r="AJ47" i="10" s="1"/>
  <c r="AU159" i="12" a="1"/>
  <c r="AU159" i="12" s="1"/>
  <c r="AK16" i="10" s="1"/>
  <c r="V159" i="12" a="1"/>
  <c r="V159" i="12" s="1"/>
  <c r="L16" i="10" s="1"/>
  <c r="AF157" i="12" a="1"/>
  <c r="AF157" i="12" s="1"/>
  <c r="V14" i="10" s="1"/>
  <c r="X161" i="12" a="1"/>
  <c r="X161" i="12" s="1"/>
  <c r="N18" i="10" s="1"/>
  <c r="M168" i="12" a="1"/>
  <c r="M168" i="12" s="1"/>
  <c r="AS153" i="12" a="1"/>
  <c r="AS153" i="12" s="1"/>
  <c r="AI10" i="10" s="1"/>
  <c r="M177" i="12" a="1"/>
  <c r="M177" i="12" s="1"/>
  <c r="AS164" i="12" a="1"/>
  <c r="AS164" i="12" s="1"/>
  <c r="AI21" i="10" s="1"/>
  <c r="L152" i="12" a="1"/>
  <c r="L152" i="12" s="1"/>
  <c r="L159" i="12" a="1"/>
  <c r="L159" i="12" s="1"/>
  <c r="Y161" i="12" a="1"/>
  <c r="Y161" i="12" s="1"/>
  <c r="O18" i="10" s="1"/>
  <c r="AE174" i="12" a="1"/>
  <c r="AE174" i="12" s="1"/>
  <c r="U37" i="10" s="1"/>
  <c r="L156" i="12" a="1"/>
  <c r="L156" i="12" s="1"/>
  <c r="S180" i="12" a="1"/>
  <c r="S180" i="12" s="1"/>
  <c r="I43" i="10" s="1"/>
  <c r="R182" i="12" a="1"/>
  <c r="R182" i="12" s="1"/>
  <c r="H45" i="10" s="1"/>
  <c r="U168" i="12" a="1"/>
  <c r="U168" i="12" s="1"/>
  <c r="K25" i="10" s="1"/>
  <c r="S170" i="12" a="1"/>
  <c r="S170" i="12" s="1"/>
  <c r="I27" i="10" s="1"/>
  <c r="V152" i="12" a="1"/>
  <c r="V152" i="12" s="1"/>
  <c r="L9" i="10" s="1"/>
  <c r="Y153" i="12" a="1"/>
  <c r="Y153" i="12" s="1"/>
  <c r="O10" i="10" s="1"/>
  <c r="W168" i="12" a="1"/>
  <c r="W168" i="12" s="1"/>
  <c r="M25" i="10" s="1"/>
  <c r="M166" i="12" a="1"/>
  <c r="M166" i="12" s="1"/>
  <c r="AE165" i="12" a="1"/>
  <c r="AE165" i="12" s="1"/>
  <c r="U22" i="10" s="1"/>
  <c r="AB184" i="12" a="1"/>
  <c r="AB184" i="12" s="1"/>
  <c r="R47" i="10" s="1"/>
  <c r="AE164" i="12" a="1"/>
  <c r="AE164" i="12" s="1"/>
  <c r="U21" i="10" s="1"/>
  <c r="AD168" i="12" a="1"/>
  <c r="AD168" i="12" s="1"/>
  <c r="T25" i="10" s="1"/>
  <c r="Z157" i="12" a="1"/>
  <c r="Z157" i="12" s="1"/>
  <c r="P14" i="10" s="1"/>
  <c r="Z176" i="12" a="1"/>
  <c r="Z176" i="12" s="1"/>
  <c r="P39" i="10" s="1"/>
  <c r="AT162" i="12" a="1"/>
  <c r="AT162" i="12" s="1"/>
  <c r="AJ19" i="10" s="1"/>
  <c r="Y168" i="12" a="1"/>
  <c r="Y168" i="12" s="1"/>
  <c r="O25" i="10" s="1"/>
  <c r="T167" i="12" a="1"/>
  <c r="T167" i="12" s="1"/>
  <c r="J24" i="10" s="1"/>
  <c r="AT182" i="12" a="1"/>
  <c r="AT182" i="12" s="1"/>
  <c r="AJ45" i="10" s="1"/>
  <c r="S176" i="12" a="1"/>
  <c r="S176" i="12" s="1"/>
  <c r="I39" i="10" s="1"/>
  <c r="AE167" i="12" a="1"/>
  <c r="AE167" i="12" s="1"/>
  <c r="U24" i="10" s="1"/>
  <c r="V181" i="12" a="1"/>
  <c r="V181" i="12" s="1"/>
  <c r="L44" i="10" s="1"/>
  <c r="AC171" i="12" a="1"/>
  <c r="AC171" i="12" s="1"/>
  <c r="S28" i="10" s="1"/>
  <c r="L165" i="12" a="1"/>
  <c r="L165" i="12" s="1"/>
  <c r="V155" i="12" a="1"/>
  <c r="V155" i="12" s="1"/>
  <c r="L12" i="10" s="1"/>
  <c r="L166" i="12" a="1"/>
  <c r="L166" i="12" s="1"/>
  <c r="U177" i="12" a="1"/>
  <c r="U177" i="12" s="1"/>
  <c r="K40" i="10" s="1"/>
  <c r="M149" i="12" a="1"/>
  <c r="M149" i="12" s="1"/>
  <c r="AS178" i="12" a="1"/>
  <c r="AS178" i="12" s="1"/>
  <c r="AI41" i="10" s="1"/>
  <c r="Y158" i="12" a="1"/>
  <c r="Y158" i="12" s="1"/>
  <c r="O15" i="10" s="1"/>
  <c r="V160" i="12" a="1"/>
  <c r="V160" i="12" s="1"/>
  <c r="L17" i="10" s="1"/>
  <c r="V182" i="12" a="1"/>
  <c r="V182" i="12" s="1"/>
  <c r="L45" i="10" s="1"/>
  <c r="K150" i="12" a="1"/>
  <c r="K150" i="12" s="1"/>
  <c r="B6" i="12" s="1"/>
  <c r="AE176" i="12" a="1"/>
  <c r="AE176" i="12" s="1"/>
  <c r="U39" i="10" s="1"/>
  <c r="AS172" i="12" a="1"/>
  <c r="AS172" i="12" s="1"/>
  <c r="AI29" i="10" s="1"/>
  <c r="AU163" i="12" a="1"/>
  <c r="AU163" i="12" s="1"/>
  <c r="AK20" i="10" s="1"/>
  <c r="W169" i="12" a="1"/>
  <c r="W169" i="12" s="1"/>
  <c r="M26" i="10" s="1"/>
  <c r="AB160" i="12" a="1"/>
  <c r="AB160" i="12" s="1"/>
  <c r="R17" i="10" s="1"/>
  <c r="T170" i="12" a="1"/>
  <c r="T170" i="12" s="1"/>
  <c r="J27" i="10" s="1"/>
  <c r="AD180" i="12" a="1"/>
  <c r="AD180" i="12" s="1"/>
  <c r="T43" i="10" s="1"/>
  <c r="AD158" i="12" a="1"/>
  <c r="AD158" i="12" s="1"/>
  <c r="T15" i="10" s="1"/>
  <c r="S183" i="12" a="1"/>
  <c r="S183" i="12" s="1"/>
  <c r="I46" i="10" s="1"/>
  <c r="AU179" i="12" a="1"/>
  <c r="AU179" i="12" s="1"/>
  <c r="AK42" i="10" s="1"/>
  <c r="W178" i="12" a="1"/>
  <c r="W178" i="12" s="1"/>
  <c r="M41" i="10" s="1"/>
  <c r="AB175" i="12" a="1"/>
  <c r="AB175" i="12" s="1"/>
  <c r="R38" i="10" s="1"/>
  <c r="AD179" i="12" a="1"/>
  <c r="AD179" i="12" s="1"/>
  <c r="T42" i="10" s="1"/>
  <c r="AD182" i="12" a="1"/>
  <c r="AD182" i="12" s="1"/>
  <c r="T45" i="10" s="1"/>
  <c r="AS177" i="12" a="1"/>
  <c r="AS177" i="12" s="1"/>
  <c r="AI40" i="10" s="1"/>
  <c r="AD178" i="12" a="1"/>
  <c r="AD178" i="12" s="1"/>
  <c r="T41" i="10" s="1"/>
  <c r="AA151" i="12" a="1"/>
  <c r="AA151" i="12" s="1"/>
  <c r="Q8" i="10" s="1"/>
  <c r="K171" i="12" a="1"/>
  <c r="K171" i="12" s="1"/>
  <c r="B27" i="12" s="1"/>
  <c r="X184" i="12" a="1"/>
  <c r="X184" i="12" s="1"/>
  <c r="N47" i="10" s="1"/>
  <c r="AF171" i="12" a="1"/>
  <c r="AF171" i="12" s="1"/>
  <c r="V28" i="10" s="1"/>
  <c r="AA150" i="12" a="1"/>
  <c r="AA150" i="12" s="1"/>
  <c r="Q7" i="10" s="1"/>
  <c r="AE153" i="12" a="1"/>
  <c r="AE153" i="12" s="1"/>
  <c r="U10" i="10" s="1"/>
  <c r="AC151" i="12" a="1"/>
  <c r="AC151" i="12" s="1"/>
  <c r="S8" i="10" s="1"/>
  <c r="W177" i="12" a="1"/>
  <c r="W177" i="12" s="1"/>
  <c r="M40" i="10" s="1"/>
  <c r="S151" i="12" a="1"/>
  <c r="S151" i="12" s="1"/>
  <c r="I8" i="10" s="1"/>
  <c r="R177" i="12" a="1"/>
  <c r="R177" i="12" s="1"/>
  <c r="H40" i="10" s="1"/>
  <c r="AS155" i="12" a="1"/>
  <c r="AS155" i="12" s="1"/>
  <c r="AI12" i="10" s="1"/>
  <c r="Z177" i="12" a="1"/>
  <c r="Z177" i="12" s="1"/>
  <c r="P40" i="10" s="1"/>
  <c r="AE163" i="12" a="1"/>
  <c r="AE163" i="12" s="1"/>
  <c r="U20" i="10" s="1"/>
  <c r="M151" i="12" a="1"/>
  <c r="M151" i="12" s="1"/>
  <c r="AB169" i="12" a="1"/>
  <c r="AB169" i="12" s="1"/>
  <c r="R26" i="10" s="1"/>
  <c r="X163" i="12" a="1"/>
  <c r="X163" i="12" s="1"/>
  <c r="N20" i="10" s="1"/>
  <c r="Y183" i="12" a="1"/>
  <c r="Y183" i="12" s="1"/>
  <c r="O46" i="10" s="1"/>
  <c r="AT160" i="12" a="1"/>
  <c r="AT160" i="12" s="1"/>
  <c r="AJ17" i="10" s="1"/>
  <c r="U164" i="12" a="1"/>
  <c r="U164" i="12" s="1"/>
  <c r="K21" i="10" s="1"/>
  <c r="AU174" i="12" a="1"/>
  <c r="AU174" i="12" s="1"/>
  <c r="AK37" i="10" s="1"/>
  <c r="AD160" i="12" a="1"/>
  <c r="AD160" i="12" s="1"/>
  <c r="T17" i="10" s="1"/>
  <c r="AS165" i="12" a="1"/>
  <c r="AS165" i="12" s="1"/>
  <c r="AI22" i="10" s="1"/>
  <c r="AD154" i="12" a="1"/>
  <c r="AD154" i="12" s="1"/>
  <c r="T11" i="10" s="1"/>
  <c r="AS169" i="12" a="1"/>
  <c r="AS169" i="12" s="1"/>
  <c r="AI26" i="10" s="1"/>
  <c r="V164" i="12" a="1"/>
  <c r="V164" i="12" s="1"/>
  <c r="L21" i="10" s="1"/>
  <c r="AB165" i="12" a="1"/>
  <c r="AB165" i="12" s="1"/>
  <c r="R22" i="10" s="1"/>
  <c r="X182" i="12" a="1"/>
  <c r="X182" i="12" s="1"/>
  <c r="N45" i="10" s="1"/>
  <c r="W180" i="12" a="1"/>
  <c r="W180" i="12" s="1"/>
  <c r="M43" i="10" s="1"/>
  <c r="AE157" i="12" a="1"/>
  <c r="AE157" i="12" s="1"/>
  <c r="U14" i="10" s="1"/>
  <c r="S178" i="12" a="1"/>
  <c r="S178" i="12" s="1"/>
  <c r="I41" i="10" s="1"/>
  <c r="AU160" i="12" a="1"/>
  <c r="AU160" i="12" s="1"/>
  <c r="AK17" i="10" s="1"/>
  <c r="AA155" i="12" a="1"/>
  <c r="AA155" i="12" s="1"/>
  <c r="Q12" i="10" s="1"/>
  <c r="AD153" i="12" a="1"/>
  <c r="AD153" i="12" s="1"/>
  <c r="T10" i="10" s="1"/>
  <c r="U157" i="12" a="1"/>
  <c r="U157" i="12" s="1"/>
  <c r="K14" i="10" s="1"/>
  <c r="AE179" i="12" a="1"/>
  <c r="AE179" i="12" s="1"/>
  <c r="U42" i="10" s="1"/>
  <c r="V162" i="12" a="1"/>
  <c r="V162" i="12" s="1"/>
  <c r="L19" i="10" s="1"/>
  <c r="L158" i="12" a="1"/>
  <c r="L158" i="12" s="1"/>
  <c r="R167" i="12" a="1"/>
  <c r="R167" i="12" s="1"/>
  <c r="H24" i="10" s="1"/>
  <c r="L171" i="12" a="1"/>
  <c r="L171" i="12" s="1"/>
  <c r="M169" i="12" a="1"/>
  <c r="M169" i="12" s="1"/>
  <c r="S165" i="12" a="1"/>
  <c r="S165" i="12" s="1"/>
  <c r="I22" i="10" s="1"/>
  <c r="AD166" i="12" a="1"/>
  <c r="AD166" i="12" s="1"/>
  <c r="T23" i="10" s="1"/>
  <c r="AE154" i="12" a="1"/>
  <c r="AE154" i="12" s="1"/>
  <c r="U11" i="10" s="1"/>
  <c r="X176" i="12" a="1"/>
  <c r="X176" i="12" s="1"/>
  <c r="N39" i="10" s="1"/>
  <c r="AU158" i="12" a="1"/>
  <c r="AU158" i="12" s="1"/>
  <c r="AK15" i="10" s="1"/>
  <c r="R156" i="12" a="1"/>
  <c r="R156" i="12" s="1"/>
  <c r="H13" i="10" s="1"/>
  <c r="AT150" i="12" a="1"/>
  <c r="AT150" i="12" s="1"/>
  <c r="AJ7" i="10" s="1"/>
  <c r="K164" i="12" a="1"/>
  <c r="K164" i="12" s="1"/>
  <c r="B20" i="12" s="1"/>
  <c r="AS181" i="12" a="1"/>
  <c r="AS181" i="12" s="1"/>
  <c r="AI44" i="10" s="1"/>
  <c r="AB176" i="12" a="1"/>
  <c r="AB176" i="12" s="1"/>
  <c r="R39" i="10" s="1"/>
  <c r="K175" i="12" a="1"/>
  <c r="K175" i="12" s="1"/>
  <c r="B31" i="12" s="1"/>
  <c r="A38" i="10" s="1"/>
  <c r="V183" i="12" a="1"/>
  <c r="V183" i="12" s="1"/>
  <c r="L46" i="10" s="1"/>
  <c r="R155" i="12" a="1"/>
  <c r="R155" i="12" s="1"/>
  <c r="H12" i="10" s="1"/>
  <c r="X179" i="12" a="1"/>
  <c r="X179" i="12" s="1"/>
  <c r="N42" i="10" s="1"/>
  <c r="AS156" i="12" a="1"/>
  <c r="AS156" i="12" s="1"/>
  <c r="AI13" i="10" s="1"/>
  <c r="T177" i="12" a="1"/>
  <c r="T177" i="12" s="1"/>
  <c r="J40" i="10" s="1"/>
  <c r="AC184" i="12" a="1"/>
  <c r="AC184" i="12" s="1"/>
  <c r="S47" i="10" s="1"/>
  <c r="AU152" i="12" a="1"/>
  <c r="AU152" i="12" s="1"/>
  <c r="AK9" i="10" s="1"/>
  <c r="W184" i="12" a="1"/>
  <c r="W184" i="12" s="1"/>
  <c r="M47" i="10" s="1"/>
  <c r="T160" i="12" a="1"/>
  <c r="T160" i="12" s="1"/>
  <c r="J17" i="10" s="1"/>
  <c r="AB179" i="12" a="1"/>
  <c r="AB179" i="12" s="1"/>
  <c r="R42" i="10" s="1"/>
  <c r="Y177" i="12" a="1"/>
  <c r="Y177" i="12" s="1"/>
  <c r="O40" i="10" s="1"/>
  <c r="X171" i="12" a="1"/>
  <c r="X171" i="12" s="1"/>
  <c r="N28" i="10" s="1"/>
  <c r="AA168" i="12" a="1"/>
  <c r="AA168" i="12" s="1"/>
  <c r="Q25" i="10" s="1"/>
  <c r="AF165" i="12" a="1"/>
  <c r="AF165" i="12" s="1"/>
  <c r="V22" i="10" s="1"/>
  <c r="AF173" i="12" a="1"/>
  <c r="AF173" i="12" s="1"/>
  <c r="V36" i="10" s="1"/>
  <c r="AC177" i="12" a="1"/>
  <c r="AC177" i="12" s="1"/>
  <c r="S40" i="10" s="1"/>
  <c r="AA166" i="12" a="1"/>
  <c r="AA166" i="12" s="1"/>
  <c r="Q23" i="10" s="1"/>
  <c r="M164" i="12" a="1"/>
  <c r="M164" i="12" s="1"/>
  <c r="AS160" i="12" a="1"/>
  <c r="AS160" i="12" s="1"/>
  <c r="AI17" i="10" s="1"/>
  <c r="K159" i="12" a="1"/>
  <c r="K159" i="12" s="1"/>
  <c r="B15" i="12" s="1"/>
  <c r="S153" i="12" a="1"/>
  <c r="S153" i="12" s="1"/>
  <c r="I10" i="10" s="1"/>
  <c r="R162" i="12" a="1"/>
  <c r="R162" i="12" s="1"/>
  <c r="H19" i="10" s="1"/>
  <c r="R154" i="12" a="1"/>
  <c r="R154" i="12" s="1"/>
  <c r="H11" i="10" s="1"/>
  <c r="T159" i="12" a="1"/>
  <c r="T159" i="12" s="1"/>
  <c r="J16" i="10" s="1"/>
  <c r="AT176" i="12" a="1"/>
  <c r="AT176" i="12" s="1"/>
  <c r="AJ39" i="10" s="1"/>
  <c r="AS174" i="12" a="1"/>
  <c r="AS174" i="12" s="1"/>
  <c r="AI37" i="10" s="1"/>
  <c r="S157" i="12" a="1"/>
  <c r="S157" i="12" s="1"/>
  <c r="I14" i="10" s="1"/>
  <c r="Z159" i="12" a="1"/>
  <c r="Z159" i="12" s="1"/>
  <c r="P16" i="10" s="1"/>
  <c r="M167" i="12" a="1"/>
  <c r="M167" i="12" s="1"/>
  <c r="AS184" i="12" a="1"/>
  <c r="AS184" i="12" s="1"/>
  <c r="AI47" i="10" s="1"/>
  <c r="AB173" i="12" a="1"/>
  <c r="AB173" i="12" s="1"/>
  <c r="R36" i="10" s="1"/>
  <c r="AB183" i="12" a="1"/>
  <c r="AB183" i="12" s="1"/>
  <c r="R46" i="10" s="1"/>
  <c r="X149" i="12" a="1"/>
  <c r="X149" i="12" s="1"/>
  <c r="K169" i="12" a="1"/>
  <c r="K169" i="12" s="1"/>
  <c r="B25" i="12" s="1"/>
  <c r="Y181" i="12" a="1"/>
  <c r="Y181" i="12" s="1"/>
  <c r="O44" i="10" s="1"/>
  <c r="AD151" i="12" a="1"/>
  <c r="AD151" i="12" s="1"/>
  <c r="T8" i="10" s="1"/>
  <c r="AF172" i="12" a="1"/>
  <c r="AF172" i="12" s="1"/>
  <c r="V29" i="10" s="1"/>
  <c r="AB181" i="12" a="1"/>
  <c r="AB181" i="12" s="1"/>
  <c r="R44" i="10" s="1"/>
  <c r="L170" i="12" a="1"/>
  <c r="L170" i="12" s="1"/>
  <c r="T163" i="12" a="1"/>
  <c r="T163" i="12" s="1"/>
  <c r="J20" i="10" s="1"/>
  <c r="AE173" i="12" a="1"/>
  <c r="AE173" i="12" s="1"/>
  <c r="U36" i="10" s="1"/>
  <c r="V151" i="12" a="1"/>
  <c r="V151" i="12" s="1"/>
  <c r="L8" i="10" s="1"/>
  <c r="AT170" i="12" a="1"/>
  <c r="AT170" i="12" s="1"/>
  <c r="AJ27" i="10" s="1"/>
  <c r="T166" i="12" a="1"/>
  <c r="T166" i="12" s="1"/>
  <c r="J23" i="10" s="1"/>
  <c r="T178" i="12" a="1"/>
  <c r="T178" i="12" s="1"/>
  <c r="J41" i="10" s="1"/>
  <c r="K172" i="12" a="1"/>
  <c r="K172" i="12" s="1"/>
  <c r="B28" i="12" s="1"/>
  <c r="AA161" i="12" a="1"/>
  <c r="AA161" i="12" s="1"/>
  <c r="Q18" i="10" s="1"/>
  <c r="W164" i="12" a="1"/>
  <c r="W164" i="12" s="1"/>
  <c r="M21" i="10" s="1"/>
  <c r="W152" i="12" a="1"/>
  <c r="W152" i="12" s="1"/>
  <c r="M9" i="10" s="1"/>
  <c r="S171" i="12" a="1"/>
  <c r="S171" i="12" s="1"/>
  <c r="I28" i="10" s="1"/>
  <c r="W167" i="12" a="1"/>
  <c r="W167" i="12" s="1"/>
  <c r="M24" i="10" s="1"/>
  <c r="AU184" i="12" a="1"/>
  <c r="AU184" i="12" s="1"/>
  <c r="AK47" i="10" s="1"/>
  <c r="AF170" i="12" a="1"/>
  <c r="AF170" i="12" s="1"/>
  <c r="V27" i="10" s="1"/>
  <c r="AU171" i="12" a="1"/>
  <c r="AU171" i="12" s="1"/>
  <c r="AK28" i="10" s="1"/>
  <c r="AA180" i="12" a="1"/>
  <c r="AA180" i="12" s="1"/>
  <c r="Q43" i="10" s="1"/>
  <c r="AE159" i="12" a="1"/>
  <c r="AE159" i="12" s="1"/>
  <c r="U16" i="10" s="1"/>
  <c r="Y180" i="12" a="1"/>
  <c r="Y180" i="12" s="1"/>
  <c r="O43" i="10" s="1"/>
  <c r="R173" i="12" a="1"/>
  <c r="R173" i="12" s="1"/>
  <c r="H36" i="10" s="1"/>
  <c r="V170" i="12" a="1"/>
  <c r="V170" i="12" s="1"/>
  <c r="L27" i="10" s="1"/>
  <c r="AE170" i="12" a="1"/>
  <c r="AE170" i="12" s="1"/>
  <c r="U27" i="10" s="1"/>
  <c r="AB154" i="12" a="1"/>
  <c r="AB154" i="12" s="1"/>
  <c r="R11" i="10" s="1"/>
  <c r="AF181" i="12" a="1"/>
  <c r="AF181" i="12" s="1"/>
  <c r="V44" i="10" s="1"/>
  <c r="Z167" i="12" a="1"/>
  <c r="Z167" i="12" s="1"/>
  <c r="P24" i="10" s="1"/>
  <c r="AT155" i="12" a="1"/>
  <c r="AT155" i="12" s="1"/>
  <c r="AJ12" i="10" s="1"/>
  <c r="V157" i="12" a="1"/>
  <c r="V157" i="12" s="1"/>
  <c r="L14" i="10" s="1"/>
  <c r="U173" i="12" a="1"/>
  <c r="U173" i="12" s="1"/>
  <c r="K36" i="10" s="1"/>
  <c r="AF166" i="12" a="1"/>
  <c r="AF166" i="12" s="1"/>
  <c r="V23" i="10" s="1"/>
  <c r="V178" i="12" a="1"/>
  <c r="V178" i="12" s="1"/>
  <c r="L41" i="10" s="1"/>
  <c r="AC183" i="12" a="1"/>
  <c r="AC183" i="12" s="1"/>
  <c r="S46" i="10" s="1"/>
  <c r="Z158" i="12" a="1"/>
  <c r="Z158" i="12" s="1"/>
  <c r="P15" i="10" s="1"/>
  <c r="W154" i="12" a="1"/>
  <c r="W154" i="12" s="1"/>
  <c r="M11" i="10" s="1"/>
  <c r="AD181" i="12" a="1"/>
  <c r="AD181" i="12" s="1"/>
  <c r="T44" i="10" s="1"/>
  <c r="AD167" i="12" a="1"/>
  <c r="AD167" i="12" s="1"/>
  <c r="T24" i="10" s="1"/>
  <c r="R152" i="12" a="1"/>
  <c r="R152" i="12" s="1"/>
  <c r="H9" i="10" s="1"/>
  <c r="Z173" i="12" a="1"/>
  <c r="Z173" i="12" s="1"/>
  <c r="P36" i="10" s="1"/>
  <c r="X154" i="12" a="1"/>
  <c r="X154" i="12" s="1"/>
  <c r="N11" i="10" s="1"/>
  <c r="X178" i="12" a="1"/>
  <c r="X178" i="12" s="1"/>
  <c r="N41" i="10" s="1"/>
  <c r="AT164" i="12" a="1"/>
  <c r="AT164" i="12" s="1"/>
  <c r="AJ21" i="10" s="1"/>
  <c r="U171" i="12" a="1"/>
  <c r="U171" i="12" s="1"/>
  <c r="K28" i="10" s="1"/>
  <c r="M173" i="12" a="1"/>
  <c r="M173" i="12" s="1"/>
  <c r="X174" i="12" a="1"/>
  <c r="X174" i="12" s="1"/>
  <c r="N37" i="10" s="1"/>
  <c r="AE178" i="12" a="1"/>
  <c r="AE178" i="12" s="1"/>
  <c r="U41" i="10" s="1"/>
  <c r="U176" i="12" a="1"/>
  <c r="U176" i="12" s="1"/>
  <c r="K39" i="10" s="1"/>
  <c r="S162" i="12" a="1"/>
  <c r="S162" i="12" s="1"/>
  <c r="I19" i="10" s="1"/>
  <c r="X175" i="12" a="1"/>
  <c r="X175" i="12" s="1"/>
  <c r="N38" i="10" s="1"/>
  <c r="AD152" i="12" a="1"/>
  <c r="AD152" i="12" s="1"/>
  <c r="T9" i="10" s="1"/>
  <c r="AS167" i="12" a="1"/>
  <c r="AS167" i="12" s="1"/>
  <c r="AI24" i="10" s="1"/>
  <c r="U170" i="12" a="1"/>
  <c r="U170" i="12" s="1"/>
  <c r="K27" i="10" s="1"/>
  <c r="AE184" i="12" a="1"/>
  <c r="AE184" i="12" s="1"/>
  <c r="U47" i="10" s="1"/>
  <c r="AA162" i="12" a="1"/>
  <c r="AA162" i="12" s="1"/>
  <c r="Q19" i="10" s="1"/>
  <c r="AD165" i="12" a="1"/>
  <c r="AD165" i="12" s="1"/>
  <c r="T22" i="10" s="1"/>
  <c r="AD157" i="12" a="1"/>
  <c r="AD157" i="12" s="1"/>
  <c r="T14" i="10" s="1"/>
  <c r="AF174" i="12" a="1"/>
  <c r="AF174" i="12" s="1"/>
  <c r="V37" i="10" s="1"/>
  <c r="W153" i="12" a="1"/>
  <c r="W153" i="12" s="1"/>
  <c r="M10" i="10" s="1"/>
  <c r="Y167" i="12" a="1"/>
  <c r="Y167" i="12" s="1"/>
  <c r="O24" i="10" s="1"/>
  <c r="AA172" i="12" a="1"/>
  <c r="AA172" i="12" s="1"/>
  <c r="Q29" i="10" s="1"/>
  <c r="U151" i="12" a="1"/>
  <c r="U151" i="12" s="1"/>
  <c r="K8" i="10" s="1"/>
  <c r="V150" i="12" a="1"/>
  <c r="V150" i="12" s="1"/>
  <c r="L7" i="10" s="1"/>
  <c r="R151" i="12" a="1"/>
  <c r="R151" i="12" s="1"/>
  <c r="H8" i="10" s="1"/>
  <c r="R165" i="12" a="1"/>
  <c r="R165" i="12" s="1"/>
  <c r="H22" i="10" s="1"/>
  <c r="AT178" i="12" a="1"/>
  <c r="AT178" i="12" s="1"/>
  <c r="AJ41" i="10" s="1"/>
  <c r="AU155" i="12" a="1"/>
  <c r="AU155" i="12" s="1"/>
  <c r="AK12" i="10" s="1"/>
  <c r="Z181" i="12" a="1"/>
  <c r="Z181" i="12" s="1"/>
  <c r="P44" i="10" s="1"/>
  <c r="AC170" i="12" a="1"/>
  <c r="AC170" i="12" s="1"/>
  <c r="S27" i="10" s="1"/>
  <c r="V179" i="12" a="1"/>
  <c r="V179" i="12" s="1"/>
  <c r="L42" i="10" s="1"/>
  <c r="S184" i="12" a="1"/>
  <c r="S184" i="12" s="1"/>
  <c r="I47" i="10" s="1"/>
  <c r="W165" i="12" a="1"/>
  <c r="W165" i="12" s="1"/>
  <c r="M22" i="10" s="1"/>
  <c r="AT174" i="12" a="1"/>
  <c r="AT174" i="12" s="1"/>
  <c r="AJ37" i="10" s="1"/>
  <c r="S149" i="12" a="1"/>
  <c r="S149" i="12" s="1"/>
  <c r="AC174" i="12" a="1"/>
  <c r="AC174" i="12" s="1"/>
  <c r="S37" i="10" s="1"/>
  <c r="X158" i="12" a="1"/>
  <c r="X158" i="12" s="1"/>
  <c r="N15" i="10" s="1"/>
  <c r="X183" i="12" a="1"/>
  <c r="X183" i="12" s="1"/>
  <c r="N46" i="10" s="1"/>
  <c r="U175" i="12" a="1"/>
  <c r="U175" i="12" s="1"/>
  <c r="K38" i="10" s="1"/>
  <c r="V180" i="12" a="1"/>
  <c r="V180" i="12" s="1"/>
  <c r="L43" i="10" s="1"/>
  <c r="R174" i="12" a="1"/>
  <c r="R174" i="12" s="1"/>
  <c r="H37" i="10" s="1"/>
  <c r="R181" i="12" a="1"/>
  <c r="R181" i="12" s="1"/>
  <c r="H44" i="10" s="1"/>
  <c r="W173" i="12" a="1"/>
  <c r="W173" i="12" s="1"/>
  <c r="M36" i="10" s="1"/>
  <c r="AU182" i="12" a="1"/>
  <c r="AU182" i="12" s="1"/>
  <c r="AK45" i="10" s="1"/>
  <c r="Y156" i="12" a="1"/>
  <c r="Y156" i="12" s="1"/>
  <c r="O13" i="10" s="1"/>
  <c r="X152" i="12" a="1"/>
  <c r="X152" i="12" s="1"/>
  <c r="N9" i="10" s="1"/>
  <c r="L172" i="12" a="1"/>
  <c r="L172" i="12" s="1"/>
  <c r="T175" i="12" a="1"/>
  <c r="T175" i="12" s="1"/>
  <c r="J38" i="10" s="1"/>
  <c r="AU180" i="12" a="1"/>
  <c r="AU180" i="12" s="1"/>
  <c r="AK43" i="10" s="1"/>
  <c r="M171" i="12" a="1"/>
  <c r="M171" i="12" s="1"/>
  <c r="Y173" i="12" a="1"/>
  <c r="Y173" i="12" s="1"/>
  <c r="O36" i="10" s="1"/>
  <c r="M160" i="12" a="1"/>
  <c r="M160" i="12" s="1"/>
  <c r="T161" i="12" a="1"/>
  <c r="T161" i="12" s="1"/>
  <c r="J18" i="10" s="1"/>
  <c r="W171" i="12" a="1"/>
  <c r="W171" i="12" s="1"/>
  <c r="M28" i="10" s="1"/>
  <c r="V166" i="12" a="1"/>
  <c r="V166" i="12" s="1"/>
  <c r="L23" i="10" s="1"/>
  <c r="AB158" i="12" a="1"/>
  <c r="AB158" i="12" s="1"/>
  <c r="R15" i="10" s="1"/>
  <c r="Z150" i="12" a="1"/>
  <c r="Z150" i="12" s="1"/>
  <c r="P7" i="10" s="1"/>
  <c r="AA156" i="12" a="1"/>
  <c r="AA156" i="12" s="1"/>
  <c r="Q13" i="10" s="1"/>
  <c r="AA154" i="12" a="1"/>
  <c r="AA154" i="12" s="1"/>
  <c r="Q11" i="10" s="1"/>
  <c r="T162" i="12" a="1"/>
  <c r="T162" i="12" s="1"/>
  <c r="J19" i="10" s="1"/>
  <c r="V158" i="12" a="1"/>
  <c r="V158" i="12" s="1"/>
  <c r="L15" i="10" s="1"/>
  <c r="Y169" i="12" a="1"/>
  <c r="Y169" i="12" s="1"/>
  <c r="O26" i="10" s="1"/>
  <c r="T149" i="12" a="1"/>
  <c r="T149" i="12" s="1"/>
  <c r="Z154" i="12" a="1"/>
  <c r="Z154" i="12" s="1"/>
  <c r="P11" i="10" s="1"/>
  <c r="Y160" i="12" a="1"/>
  <c r="Y160" i="12" s="1"/>
  <c r="O17" i="10" s="1"/>
  <c r="AB156" i="12" a="1"/>
  <c r="AB156" i="12" s="1"/>
  <c r="R13" i="10" s="1"/>
  <c r="AT167" i="12" a="1"/>
  <c r="AT167" i="12" s="1"/>
  <c r="AJ24" i="10" s="1"/>
  <c r="V163" i="12" a="1"/>
  <c r="V163" i="12" s="1"/>
  <c r="L20" i="10" s="1"/>
  <c r="AU183" i="12" a="1"/>
  <c r="AU183" i="12" s="1"/>
  <c r="AK46" i="10" s="1"/>
  <c r="AB177" i="12" a="1"/>
  <c r="AB177" i="12" s="1"/>
  <c r="R40" i="10" s="1"/>
  <c r="AF150" i="12" a="1"/>
  <c r="AF150" i="12" s="1"/>
  <c r="V7" i="10" s="1"/>
  <c r="AA183" i="12" a="1"/>
  <c r="AA183" i="12" s="1"/>
  <c r="Q46" i="10" s="1"/>
  <c r="AD174" i="12" a="1"/>
  <c r="AD174" i="12" s="1"/>
  <c r="T37" i="10" s="1"/>
  <c r="AA182" i="12" a="1"/>
  <c r="AA182" i="12" s="1"/>
  <c r="Q45" i="10" s="1"/>
  <c r="X173" i="12" a="1"/>
  <c r="X173" i="12" s="1"/>
  <c r="N36" i="10" s="1"/>
  <c r="AC153" i="12" a="1"/>
  <c r="AC153" i="12" s="1"/>
  <c r="S10" i="10" s="1"/>
  <c r="AU151" i="12" a="1"/>
  <c r="AU151" i="12" s="1"/>
  <c r="AK8" i="10" s="1"/>
  <c r="K173" i="12" a="1"/>
  <c r="K173" i="12" s="1"/>
  <c r="B29" i="12" s="1"/>
  <c r="A36" i="10" s="1"/>
  <c r="T154" i="12" a="1"/>
  <c r="T154" i="12" s="1"/>
  <c r="J11" i="10" s="1"/>
  <c r="U174" i="12" a="1"/>
  <c r="U174" i="12" s="1"/>
  <c r="K37" i="10" s="1"/>
  <c r="AS161" i="12" a="1"/>
  <c r="AS161" i="12" s="1"/>
  <c r="AI18" i="10" s="1"/>
  <c r="R150" i="12" a="1"/>
  <c r="R150" i="12" s="1"/>
  <c r="H7" i="10" s="1"/>
  <c r="Y151" i="12" a="1"/>
  <c r="Y151" i="12" s="1"/>
  <c r="O8" i="10" s="1"/>
  <c r="Z155" i="12" a="1"/>
  <c r="Z155" i="12" s="1"/>
  <c r="P12" i="10" s="1"/>
  <c r="Y163" i="12" a="1"/>
  <c r="Y163" i="12" s="1"/>
  <c r="O20" i="10" s="1"/>
  <c r="AE183" i="12" a="1"/>
  <c r="AE183" i="12" s="1"/>
  <c r="U46" i="10" s="1"/>
  <c r="AD172" i="12" a="1"/>
  <c r="AD172" i="12" s="1"/>
  <c r="T29" i="10" s="1"/>
  <c r="M158" i="12" a="1"/>
  <c r="M158" i="12" s="1"/>
  <c r="AS175" i="12" a="1"/>
  <c r="AS175" i="12" s="1"/>
  <c r="AI38" i="10" s="1"/>
  <c r="AT152" i="12" a="1"/>
  <c r="AT152" i="12" s="1"/>
  <c r="AJ9" i="10" s="1"/>
  <c r="R166" i="12" a="1"/>
  <c r="R166" i="12" s="1"/>
  <c r="H23" i="10" s="1"/>
  <c r="AA160" i="12" a="1"/>
  <c r="AA160" i="12" s="1"/>
  <c r="Q17" i="10" s="1"/>
  <c r="V169" i="12" a="1"/>
  <c r="V169" i="12" s="1"/>
  <c r="L26" i="10" s="1"/>
  <c r="AF179" i="12" a="1"/>
  <c r="AF179" i="12" s="1"/>
  <c r="V42" i="10" s="1"/>
  <c r="AB162" i="12" a="1"/>
  <c r="AB162" i="12" s="1"/>
  <c r="R19" i="10" s="1"/>
  <c r="AB149" i="12" a="1"/>
  <c r="AB149" i="12" s="1"/>
  <c r="AT175" i="12" a="1"/>
  <c r="AT175" i="12" s="1"/>
  <c r="AJ38" i="10" s="1"/>
  <c r="M159" i="12" a="1"/>
  <c r="M159" i="12" s="1"/>
  <c r="AB166" i="12" a="1"/>
  <c r="AB166" i="12" s="1"/>
  <c r="R23" i="10" s="1"/>
  <c r="AT163" i="12" a="1"/>
  <c r="AT163" i="12" s="1"/>
  <c r="AJ20" i="10" s="1"/>
  <c r="X181" i="12" a="1"/>
  <c r="X181" i="12" s="1"/>
  <c r="N44" i="10" s="1"/>
  <c r="K160" i="12" a="1"/>
  <c r="K160" i="12" s="1"/>
  <c r="B16" i="12" s="1"/>
  <c r="AS152" i="12" a="1"/>
  <c r="AS152" i="12" s="1"/>
  <c r="AI9" i="10" s="1"/>
  <c r="L162" i="12" a="1"/>
  <c r="L162" i="12" s="1"/>
  <c r="AB155" i="12" a="1"/>
  <c r="AB155" i="12" s="1"/>
  <c r="R12" i="10" s="1"/>
  <c r="S177" i="12" a="1"/>
  <c r="S177" i="12" s="1"/>
  <c r="I40" i="10" s="1"/>
  <c r="Y165" i="12" a="1"/>
  <c r="Y165" i="12" s="1"/>
  <c r="O22" i="10" s="1"/>
  <c r="W160" i="12" a="1"/>
  <c r="W160" i="12" s="1"/>
  <c r="M17" i="10" s="1"/>
  <c r="M155" i="12" a="1"/>
  <c r="M155" i="12" s="1"/>
  <c r="K163" i="12" a="1"/>
  <c r="K163" i="12" s="1"/>
  <c r="B19" i="12" s="1"/>
  <c r="U159" i="12" a="1"/>
  <c r="U159" i="12" s="1"/>
  <c r="K16" i="10" s="1"/>
  <c r="AD159" i="12" a="1"/>
  <c r="AD159" i="12" s="1"/>
  <c r="T16" i="10" s="1"/>
  <c r="S168" i="12" a="1"/>
  <c r="S168" i="12" s="1"/>
  <c r="I25" i="10" s="1"/>
  <c r="AF160" i="12" a="1"/>
  <c r="AF160" i="12" s="1"/>
  <c r="V17" i="10" s="1"/>
  <c r="Y149" i="12" a="1"/>
  <c r="Y149" i="12" s="1"/>
  <c r="L177" i="12" a="1"/>
  <c r="L177" i="12" s="1"/>
  <c r="X177" i="12" a="1"/>
  <c r="X177" i="12" s="1"/>
  <c r="N40" i="10" s="1"/>
  <c r="X159" i="12" a="1"/>
  <c r="X159" i="12" s="1"/>
  <c r="N16" i="10" s="1"/>
  <c r="W159" i="12" a="1"/>
  <c r="W159" i="12" s="1"/>
  <c r="M16" i="10" s="1"/>
  <c r="AC163" i="12" a="1"/>
  <c r="AC163" i="12" s="1"/>
  <c r="S20" i="10" s="1"/>
  <c r="L164" i="12" a="1"/>
  <c r="L164" i="12" s="1"/>
  <c r="AS157" i="12" a="1"/>
  <c r="AS157" i="12" s="1"/>
  <c r="AI14" i="10" s="1"/>
  <c r="Y164" i="12" a="1"/>
  <c r="Y164" i="12" s="1"/>
  <c r="O21" i="10" s="1"/>
  <c r="AS162" i="12" a="1"/>
  <c r="AS162" i="12" s="1"/>
  <c r="AI19" i="10" s="1"/>
  <c r="AT156" i="12" a="1"/>
  <c r="AT156" i="12" s="1"/>
  <c r="AJ13" i="10" s="1"/>
  <c r="W151" i="12" a="1"/>
  <c r="W151" i="12" s="1"/>
  <c r="M8" i="10" s="1"/>
  <c r="M181" i="12" a="1"/>
  <c r="M181" i="12" s="1"/>
  <c r="T165" i="12" a="1"/>
  <c r="T165" i="12" s="1"/>
  <c r="J22" i="10" s="1"/>
  <c r="AD177" i="12" a="1"/>
  <c r="AD177" i="12" s="1"/>
  <c r="T40" i="10" s="1"/>
  <c r="X167" i="12" a="1"/>
  <c r="X167" i="12" s="1"/>
  <c r="N24" i="10" s="1"/>
  <c r="M165" i="12" a="1"/>
  <c r="M165" i="12" s="1"/>
  <c r="AE168" i="12" a="1"/>
  <c r="AE168" i="12" s="1"/>
  <c r="U25" i="10" s="1"/>
  <c r="Y170" i="12" a="1"/>
  <c r="Y170" i="12" s="1"/>
  <c r="O27" i="10" s="1"/>
  <c r="AS154" i="12" a="1"/>
  <c r="AS154" i="12" s="1"/>
  <c r="AI11" i="10" s="1"/>
  <c r="K174" i="12" a="1"/>
  <c r="K174" i="12" s="1"/>
  <c r="B30" i="12" s="1"/>
  <c r="A37" i="10" s="1"/>
  <c r="AC152" i="12" a="1"/>
  <c r="AC152" i="12" s="1"/>
  <c r="S9" i="10" s="1"/>
  <c r="AF162" i="12" a="1"/>
  <c r="AF162" i="12" s="1"/>
  <c r="V19" i="10" s="1"/>
  <c r="W176" i="12" a="1"/>
  <c r="W176" i="12" s="1"/>
  <c r="M39" i="10" s="1"/>
  <c r="AC149" i="12" a="1"/>
  <c r="AC149" i="12" s="1"/>
  <c r="R175" i="12" a="1"/>
  <c r="R175" i="12" s="1"/>
  <c r="H38" i="10" s="1"/>
  <c r="S150" i="12" a="1"/>
  <c r="S150" i="12" s="1"/>
  <c r="I7" i="10" s="1"/>
  <c r="T172" i="12" a="1"/>
  <c r="T172" i="12" s="1"/>
  <c r="J29" i="10" s="1"/>
  <c r="Y166" i="12" a="1"/>
  <c r="Y166" i="12" s="1"/>
  <c r="O23" i="10" s="1"/>
  <c r="AD173" i="12" a="1"/>
  <c r="AD173" i="12" s="1"/>
  <c r="T36" i="10" s="1"/>
  <c r="AS163" i="12" a="1"/>
  <c r="AS163" i="12" s="1"/>
  <c r="AI20" i="10" s="1"/>
  <c r="T152" i="12" a="1"/>
  <c r="T152" i="12" s="1"/>
  <c r="J9" i="10" s="1"/>
  <c r="S160" i="12" a="1"/>
  <c r="S160" i="12" s="1"/>
  <c r="I17" i="10" s="1"/>
  <c r="AU170" i="12" a="1"/>
  <c r="AU170" i="12" s="1"/>
  <c r="AK27" i="10" s="1"/>
  <c r="X153" i="12" a="1"/>
  <c r="X153" i="12" s="1"/>
  <c r="N10" i="10" s="1"/>
  <c r="X160" i="12" a="1"/>
  <c r="X160" i="12" s="1"/>
  <c r="N17" i="10" s="1"/>
  <c r="Y171" i="12" a="1"/>
  <c r="Y171" i="12" s="1"/>
  <c r="O28" i="10" s="1"/>
  <c r="L161" i="12" a="1"/>
  <c r="L161" i="12" s="1"/>
  <c r="AE151" i="12" a="1"/>
  <c r="AE151" i="12" s="1"/>
  <c r="U8" i="10" s="1"/>
  <c r="L184" i="12" a="1"/>
  <c r="L184" i="12" s="1"/>
  <c r="X180" i="12" a="1"/>
  <c r="X180" i="12" s="1"/>
  <c r="N43" i="10" s="1"/>
  <c r="AF163" i="12" a="1"/>
  <c r="AF163" i="12" s="1"/>
  <c r="V20" i="10" s="1"/>
  <c r="M156" i="12" a="1"/>
  <c r="M156" i="12" s="1"/>
  <c r="U181" i="12" a="1"/>
  <c r="U181" i="12" s="1"/>
  <c r="K44" i="10" s="1"/>
  <c r="M179" i="12" a="1"/>
  <c r="M179" i="12" s="1"/>
  <c r="L174" i="12" a="1"/>
  <c r="L174" i="12" s="1"/>
  <c r="AD171" i="12" a="1"/>
  <c r="AD171" i="12" s="1"/>
  <c r="T28" i="10" s="1"/>
  <c r="AU149" i="12" a="1"/>
  <c r="AU149" i="12" s="1"/>
  <c r="AT151" i="12" a="1"/>
  <c r="AT151" i="12" s="1"/>
  <c r="AJ8" i="10" s="1"/>
  <c r="M180" i="12" a="1"/>
  <c r="M180" i="12" s="1"/>
  <c r="L181" i="12" a="1"/>
  <c r="L181" i="12" s="1"/>
  <c r="R184" i="12" a="1"/>
  <c r="R184" i="12" s="1"/>
  <c r="H47" i="10" s="1"/>
  <c r="R178" i="12" a="1"/>
  <c r="R178" i="12" s="1"/>
  <c r="H41" i="10" s="1"/>
  <c r="W174" i="12" a="1"/>
  <c r="W174" i="12" s="1"/>
  <c r="M37" i="10" s="1"/>
  <c r="AB170" i="12" a="1"/>
  <c r="AB170" i="12" s="1"/>
  <c r="R27" i="10" s="1"/>
  <c r="U166" i="12" a="1"/>
  <c r="U166" i="12" s="1"/>
  <c r="K23" i="10" s="1"/>
  <c r="AA167" i="12" a="1"/>
  <c r="AA167" i="12" s="1"/>
  <c r="Q24" i="10" s="1"/>
  <c r="W155" i="12" a="1"/>
  <c r="W155" i="12" s="1"/>
  <c r="M12" i="10" s="1"/>
  <c r="AU161" i="12" a="1"/>
  <c r="AU161" i="12" s="1"/>
  <c r="AK18" i="10" s="1"/>
  <c r="AE177" i="12" a="1"/>
  <c r="AE177" i="12" s="1"/>
  <c r="U40" i="10" s="1"/>
  <c r="V156" i="12" a="1"/>
  <c r="V156" i="12" s="1"/>
  <c r="L13" i="10" s="1"/>
  <c r="K177" i="12" a="1"/>
  <c r="K177" i="12" s="1"/>
  <c r="B33" i="12" s="1"/>
  <c r="A40" i="10" s="1"/>
  <c r="AE150" i="12" a="1"/>
  <c r="AE150" i="12" s="1"/>
  <c r="U7" i="10" s="1"/>
  <c r="Y152" i="12" a="1"/>
  <c r="Y152" i="12" s="1"/>
  <c r="O9" i="10" s="1"/>
  <c r="Y178" i="12" a="1"/>
  <c r="Y178" i="12" s="1"/>
  <c r="O41" i="10" s="1"/>
  <c r="AT159" i="12" a="1"/>
  <c r="AT159" i="12" s="1"/>
  <c r="AJ16" i="10" s="1"/>
  <c r="R170" i="12" a="1"/>
  <c r="R170" i="12" s="1"/>
  <c r="H27" i="10" s="1"/>
  <c r="AS159" i="12" a="1"/>
  <c r="AS159" i="12" s="1"/>
  <c r="AI16" i="10" s="1"/>
  <c r="W183" i="12" a="1"/>
  <c r="W183" i="12" s="1"/>
  <c r="M46" i="10" s="1"/>
  <c r="T155" i="12" a="1"/>
  <c r="T155" i="12" s="1"/>
  <c r="J12" i="10" s="1"/>
  <c r="AS173" i="12" a="1"/>
  <c r="AS173" i="12" s="1"/>
  <c r="AI36" i="10" s="1"/>
  <c r="AC164" i="12" a="1"/>
  <c r="AC164" i="12" s="1"/>
  <c r="S21" i="10" s="1"/>
  <c r="AF183" i="12" a="1"/>
  <c r="AF183" i="12" s="1"/>
  <c r="V46" i="10" s="1"/>
  <c r="Y179" i="12" a="1"/>
  <c r="Y179" i="12" s="1"/>
  <c r="O42" i="10" s="1"/>
  <c r="T174" i="12" a="1"/>
  <c r="T174" i="12" s="1"/>
  <c r="J37" i="10" s="1"/>
  <c r="M178" i="12" a="1"/>
  <c r="M178" i="12" s="1"/>
  <c r="X169" i="12" a="1"/>
  <c r="X169" i="12" s="1"/>
  <c r="N26" i="10" s="1"/>
  <c r="L163" i="12" a="1"/>
  <c r="L163" i="12" s="1"/>
  <c r="R159" i="12" a="1"/>
  <c r="R159" i="12" s="1"/>
  <c r="H16" i="10" s="1"/>
  <c r="AF156" i="12" a="1"/>
  <c r="AF156" i="12" s="1"/>
  <c r="V13" i="10" s="1"/>
  <c r="K167" i="12" a="1"/>
  <c r="K167" i="12" s="1"/>
  <c r="B23" i="12" s="1"/>
  <c r="M157" i="12" a="1"/>
  <c r="M157" i="12" s="1"/>
  <c r="W161" i="12" a="1"/>
  <c r="W161" i="12" s="1"/>
  <c r="M18" i="10" s="1"/>
  <c r="AD149" i="12" a="1"/>
  <c r="AD149" i="12" s="1"/>
  <c r="AB171" i="12" a="1"/>
  <c r="AB171" i="12" s="1"/>
  <c r="R28" i="10" s="1"/>
  <c r="Z160" i="12" a="1"/>
  <c r="Z160" i="12" s="1"/>
  <c r="P17" i="10" s="1"/>
  <c r="L153" i="12" a="1"/>
  <c r="L153" i="12" s="1"/>
  <c r="AD184" i="12" a="1"/>
  <c r="AD184" i="12" s="1"/>
  <c r="T47" i="10" s="1"/>
  <c r="R179" i="12" a="1"/>
  <c r="R179" i="12" s="1"/>
  <c r="H42" i="10" s="1"/>
  <c r="AE158" i="12" a="1"/>
  <c r="AE158" i="12" s="1"/>
  <c r="U15" i="10" s="1"/>
  <c r="AE160" i="12" a="1"/>
  <c r="AE160" i="12" s="1"/>
  <c r="U17" i="10" s="1"/>
  <c r="L149" i="12" a="1"/>
  <c r="L149" i="12" s="1"/>
  <c r="AC165" i="12" a="1"/>
  <c r="AC165" i="12" s="1"/>
  <c r="S22" i="10" s="1"/>
  <c r="AB167" i="12" a="1"/>
  <c r="AB167" i="12" s="1"/>
  <c r="R24" i="10" s="1"/>
  <c r="Y175" i="12" a="1"/>
  <c r="Y175" i="12" s="1"/>
  <c r="O38" i="10" s="1"/>
  <c r="AE162" i="12" a="1"/>
  <c r="AE162" i="12" s="1"/>
  <c r="U19" i="10" s="1"/>
  <c r="Y162" i="12" a="1"/>
  <c r="Y162" i="12" s="1"/>
  <c r="O19" i="10" s="1"/>
  <c r="AF152" i="12" a="1"/>
  <c r="AF152" i="12" s="1"/>
  <c r="V9" i="10" s="1"/>
  <c r="AU153" i="12" a="1"/>
  <c r="AU153" i="12" s="1"/>
  <c r="AK10" i="10" s="1"/>
  <c r="AA175" i="12" a="1"/>
  <c r="AA175" i="12" s="1"/>
  <c r="Q38" i="10" s="1"/>
  <c r="U172" i="12" a="1"/>
  <c r="U172" i="12" s="1"/>
  <c r="K29" i="10" s="1"/>
  <c r="C19" i="12" l="1"/>
  <c r="B20" i="10"/>
  <c r="C30" i="12"/>
  <c r="B37" i="10"/>
  <c r="B18" i="10"/>
  <c r="C17" i="12"/>
  <c r="C18" i="12"/>
  <c r="B19" i="10"/>
  <c r="C15" i="10"/>
  <c r="D15" i="10" s="1"/>
  <c r="D14" i="12"/>
  <c r="E14" i="12" s="1"/>
  <c r="D20" i="12"/>
  <c r="E20" i="12" s="1"/>
  <c r="C21" i="10"/>
  <c r="D21" i="10" s="1"/>
  <c r="B15" i="10"/>
  <c r="C14" i="12"/>
  <c r="B16" i="10"/>
  <c r="C15" i="12"/>
  <c r="B8" i="10"/>
  <c r="C7" i="12"/>
  <c r="C36" i="12"/>
  <c r="B43" i="10"/>
  <c r="K48" i="10"/>
  <c r="C9" i="12"/>
  <c r="B10" i="10"/>
  <c r="C20" i="12"/>
  <c r="B21" i="10"/>
  <c r="D7" i="12"/>
  <c r="E7" i="12" s="1"/>
  <c r="C8" i="10"/>
  <c r="D8" i="10" s="1"/>
  <c r="B38" i="10"/>
  <c r="C31" i="12"/>
  <c r="B45" i="10"/>
  <c r="C38" i="12"/>
  <c r="B17" i="10"/>
  <c r="C16" i="12"/>
  <c r="B47" i="10"/>
  <c r="C40" i="12"/>
  <c r="D15" i="12"/>
  <c r="E15" i="12" s="1"/>
  <c r="C16" i="10"/>
  <c r="D16" i="10" s="1"/>
  <c r="D27" i="12"/>
  <c r="E27" i="12" s="1"/>
  <c r="C28" i="10"/>
  <c r="D28" i="10" s="1"/>
  <c r="C27" i="12"/>
  <c r="B28" i="10"/>
  <c r="C21" i="12"/>
  <c r="B22" i="10"/>
  <c r="C45" i="10"/>
  <c r="D45" i="10" s="1"/>
  <c r="D38" i="12"/>
  <c r="E38" i="12" s="1"/>
  <c r="N10" i="11"/>
  <c r="O62" i="11"/>
  <c r="K33" i="10"/>
  <c r="C22" i="10"/>
  <c r="D22" i="10" s="1"/>
  <c r="D21" i="12"/>
  <c r="E21" i="12" s="1"/>
  <c r="D23" i="12"/>
  <c r="E23" i="12" s="1"/>
  <c r="C24" i="10"/>
  <c r="D24" i="10" s="1"/>
  <c r="D25" i="12"/>
  <c r="E25" i="12" s="1"/>
  <c r="C26" i="10"/>
  <c r="D26" i="10" s="1"/>
  <c r="C23" i="10"/>
  <c r="D23" i="10" s="1"/>
  <c r="D22" i="12"/>
  <c r="E22" i="12" s="1"/>
  <c r="C12" i="12"/>
  <c r="B13" i="10"/>
  <c r="D24" i="12"/>
  <c r="E24" i="12" s="1"/>
  <c r="C25" i="10"/>
  <c r="D25" i="10" s="1"/>
  <c r="C6" i="12"/>
  <c r="B7" i="10"/>
  <c r="C34" i="12"/>
  <c r="B41" i="10"/>
  <c r="C11" i="10"/>
  <c r="D11" i="10" s="1"/>
  <c r="D10" i="12"/>
  <c r="E10" i="12" s="1"/>
  <c r="D30" i="12"/>
  <c r="E30" i="12" s="1"/>
  <c r="C37" i="10"/>
  <c r="D37" i="10" s="1"/>
  <c r="B24" i="10"/>
  <c r="C23" i="12"/>
  <c r="C35" i="12"/>
  <c r="B42" i="10"/>
  <c r="D13" i="12"/>
  <c r="E13" i="12" s="1"/>
  <c r="C14" i="10"/>
  <c r="D14" i="10" s="1"/>
  <c r="C43" i="10"/>
  <c r="D43" i="10" s="1"/>
  <c r="D36" i="12"/>
  <c r="E36" i="12" s="1"/>
  <c r="C33" i="12"/>
  <c r="B40" i="10"/>
  <c r="C17" i="10"/>
  <c r="D17" i="10" s="1"/>
  <c r="D16" i="12"/>
  <c r="E16" i="12" s="1"/>
  <c r="C22" i="12"/>
  <c r="B23" i="10"/>
  <c r="C13" i="12"/>
  <c r="B14" i="10"/>
  <c r="C39" i="10"/>
  <c r="D39" i="10" s="1"/>
  <c r="D32" i="12"/>
  <c r="E32" i="12" s="1"/>
  <c r="B11" i="10"/>
  <c r="C10" i="12"/>
  <c r="C38" i="10"/>
  <c r="D38" i="10" s="1"/>
  <c r="D31" i="12"/>
  <c r="E31" i="12" s="1"/>
  <c r="D28" i="12"/>
  <c r="E28" i="12" s="1"/>
  <c r="C29" i="10"/>
  <c r="D29" i="10" s="1"/>
  <c r="D26" i="12"/>
  <c r="E26" i="12" s="1"/>
  <c r="C27" i="10"/>
  <c r="D27" i="10" s="1"/>
  <c r="D9" i="12"/>
  <c r="E9" i="12" s="1"/>
  <c r="C10" i="10"/>
  <c r="D10" i="10" s="1"/>
  <c r="C37" i="12"/>
  <c r="B44" i="10"/>
  <c r="D12" i="12"/>
  <c r="E12" i="12" s="1"/>
  <c r="C13" i="10"/>
  <c r="D13" i="10" s="1"/>
  <c r="D11" i="12"/>
  <c r="E11" i="12" s="1"/>
  <c r="C12" i="10"/>
  <c r="D12" i="10" s="1"/>
  <c r="B27" i="10"/>
  <c r="C26" i="12"/>
  <c r="D33" i="12"/>
  <c r="E33" i="12" s="1"/>
  <c r="C40" i="10"/>
  <c r="D40" i="10" s="1"/>
  <c r="C20" i="10"/>
  <c r="D20" i="10" s="1"/>
  <c r="D19" i="12"/>
  <c r="E19" i="12" s="1"/>
  <c r="C25" i="12"/>
  <c r="B26" i="10"/>
  <c r="B6" i="10"/>
  <c r="C5" i="12"/>
  <c r="D5" i="12" s="1"/>
  <c r="E5" i="12" s="1"/>
  <c r="D34" i="12"/>
  <c r="E34" i="12" s="1"/>
  <c r="C41" i="10"/>
  <c r="D41" i="10" s="1"/>
  <c r="D29" i="12"/>
  <c r="E29" i="12" s="1"/>
  <c r="C36" i="10"/>
  <c r="D36" i="10" s="1"/>
  <c r="C6" i="10"/>
  <c r="D6" i="10" s="1"/>
  <c r="D40" i="12"/>
  <c r="E40" i="12" s="1"/>
  <c r="C47" i="10"/>
  <c r="D47" i="10" s="1"/>
  <c r="B46" i="10"/>
  <c r="C39" i="12"/>
  <c r="B12" i="10"/>
  <c r="C11" i="12"/>
  <c r="C24" i="12"/>
  <c r="B25" i="10"/>
  <c r="C18" i="10"/>
  <c r="D18" i="10" s="1"/>
  <c r="D17" i="12"/>
  <c r="E17" i="12" s="1"/>
  <c r="D6" i="12"/>
  <c r="E6" i="12" s="1"/>
  <c r="C7" i="10"/>
  <c r="D7" i="10" s="1"/>
  <c r="C9" i="10"/>
  <c r="D9" i="10" s="1"/>
  <c r="D8" i="12"/>
  <c r="E8" i="12" s="1"/>
  <c r="C29" i="12"/>
  <c r="B36" i="10"/>
  <c r="D18" i="12"/>
  <c r="E18" i="12" s="1"/>
  <c r="C19" i="10"/>
  <c r="D19" i="10" s="1"/>
  <c r="D35" i="12"/>
  <c r="E35" i="12" s="1"/>
  <c r="C42" i="10"/>
  <c r="D42" i="10" s="1"/>
  <c r="D37" i="12"/>
  <c r="E37" i="12" s="1"/>
  <c r="C44" i="10"/>
  <c r="D44" i="10" s="1"/>
  <c r="C28" i="12"/>
  <c r="B29" i="10"/>
  <c r="B9" i="10"/>
  <c r="C8" i="12"/>
  <c r="C46" i="10"/>
  <c r="D46" i="10" s="1"/>
  <c r="D39" i="12"/>
  <c r="E39" i="12" s="1"/>
  <c r="C32" i="12"/>
  <c r="B39" i="10"/>
  <c r="O10" i="11" l="1"/>
  <c r="P62" i="11"/>
  <c r="B34" i="10"/>
  <c r="B33" i="10"/>
  <c r="P10" i="11" l="1"/>
  <c r="Q62" i="11"/>
  <c r="H35" i="10"/>
  <c r="E35" i="10"/>
  <c r="L35" i="10"/>
  <c r="W35" i="10"/>
  <c r="AG35" i="10"/>
  <c r="M35" i="10"/>
  <c r="C35" i="10"/>
  <c r="Y35" i="10"/>
  <c r="G35" i="10"/>
  <c r="D35" i="10"/>
  <c r="N35" i="10"/>
  <c r="F35" i="10"/>
  <c r="AE35" i="10"/>
  <c r="AI63" i="10"/>
  <c r="X35" i="10"/>
  <c r="U35" i="10"/>
  <c r="AC35" i="10"/>
  <c r="V35" i="10"/>
  <c r="AD35" i="10"/>
  <c r="AA35" i="10"/>
  <c r="T35" i="10"/>
  <c r="Z35" i="10"/>
  <c r="Q35" i="10"/>
  <c r="AI35" i="10"/>
  <c r="O35" i="10"/>
  <c r="K35" i="10"/>
  <c r="R35" i="10"/>
  <c r="AH35" i="10"/>
  <c r="AF35" i="10"/>
  <c r="AB35" i="10"/>
  <c r="S35" i="10"/>
  <c r="P35" i="10"/>
  <c r="AI33" i="10"/>
  <c r="Q10" i="11" l="1"/>
  <c r="R62" i="11"/>
  <c r="R10" i="11" l="1"/>
  <c r="S62" i="11"/>
  <c r="S10" i="11" l="1"/>
  <c r="T62" i="11"/>
  <c r="T10" i="11" l="1"/>
  <c r="U62" i="11"/>
  <c r="U10" i="11" l="1"/>
  <c r="V62" i="11"/>
  <c r="V10" i="11" l="1"/>
  <c r="AJ10" i="11" s="1"/>
  <c r="N6" i="11"/>
  <c r="C62" i="11"/>
  <c r="AJ62" i="11"/>
  <c r="B3" i="12" l="1"/>
  <c r="B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01</t>
        </r>
        <r>
          <rPr>
            <sz val="10"/>
            <color indexed="81"/>
            <rFont val="ＭＳ Ｐゴシック"/>
            <family val="3"/>
            <charset val="128"/>
          </rPr>
          <t>：R1/8</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01F</t>
        </r>
        <r>
          <rPr>
            <sz val="10"/>
            <color indexed="81"/>
            <rFont val="ＭＳ Ｐゴシック"/>
            <family val="3"/>
            <charset val="128"/>
          </rPr>
          <t xml:space="preserve">：G1/8
</t>
        </r>
        <r>
          <rPr>
            <b/>
            <sz val="10"/>
            <color indexed="81"/>
            <rFont val="ＭＳ Ｐゴシック"/>
            <family val="3"/>
            <charset val="128"/>
          </rPr>
          <t>01N</t>
        </r>
        <r>
          <rPr>
            <sz val="10"/>
            <color indexed="81"/>
            <rFont val="ＭＳ Ｐゴシック"/>
            <family val="3"/>
            <charset val="128"/>
          </rPr>
          <t xml:space="preserve">：NPT1/8
</t>
        </r>
        <r>
          <rPr>
            <b/>
            <sz val="10"/>
            <color indexed="81"/>
            <rFont val="ＭＳ Ｐゴシック"/>
            <family val="3"/>
            <charset val="128"/>
          </rPr>
          <t>01T</t>
        </r>
        <r>
          <rPr>
            <sz val="10"/>
            <color indexed="81"/>
            <rFont val="ＭＳ Ｐゴシック"/>
            <family val="3"/>
            <charset val="128"/>
          </rPr>
          <t>：NPTF1/8</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6"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7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“W”</t>
        </r>
        <r>
          <rPr>
            <sz val="9"/>
            <color indexed="10"/>
            <rFont val="ＭＳ Ｐゴシック"/>
            <family val="3"/>
            <charset val="128"/>
          </rPr>
          <t>を選択下さい</t>
        </r>
      </text>
    </comment>
    <comment ref="C65" authorId="0" shapeId="0" xr:uid="{00000000-0006-0000-0300-00002B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C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：02N,02T用プラグ（TB010028）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t>
        </r>
      </text>
    </comment>
    <comment ref="F67" authorId="0" shapeId="0" xr:uid="{00000000-0006-0000-0300-00002D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(VVQ1000-58A)A</t>
        </r>
      </text>
    </comment>
    <comment ref="C68"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69"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0"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1"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：M5用プラグ（M-5P）</t>
        </r>
      </text>
    </comment>
    <comment ref="C72"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 xml:space="preserve">：M5用プラグ（M-5P）
</t>
        </r>
        <r>
          <rPr>
            <b/>
            <sz val="10"/>
            <color indexed="81"/>
            <rFont val="ＭＳ Ｐゴシック"/>
            <family val="3"/>
            <charset val="128"/>
          </rPr>
          <t>BC</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<sst xmlns="http://schemas.openxmlformats.org/spreadsheetml/2006/main" count="1348" uniqueCount="976">
  <si>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</si>
  <si>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</si>
  <si>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</si>
  <si>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</si>
  <si>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</si>
  <si>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</si>
  <si>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</si>
  <si>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</si>
  <si>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</si>
  <si>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A</t>
    <phoneticPr fontId="2"/>
  </si>
  <si>
    <t>AA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</si>
  <si>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</si>
  <si>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</si>
  <si>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</si>
  <si>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</si>
  <si>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</si>
  <si>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</si>
  <si>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</si>
  <si>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</si>
  <si>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</si>
  <si>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</si>
  <si>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</si>
  <si>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</si>
  <si>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R</t>
    <phoneticPr fontId="2"/>
  </si>
  <si>
    <t>S</t>
    <phoneticPr fontId="2"/>
  </si>
  <si>
    <t>T</t>
    <phoneticPr fontId="2"/>
  </si>
  <si>
    <t>W</t>
    <phoneticPr fontId="2"/>
  </si>
  <si>
    <t>Y</t>
    <phoneticPr fontId="2"/>
  </si>
  <si>
    <t>Z</t>
    <phoneticPr fontId="2"/>
  </si>
  <si>
    <t>AB</t>
    <phoneticPr fontId="2"/>
  </si>
  <si>
    <t>AD</t>
    <phoneticPr fontId="2"/>
  </si>
  <si>
    <t>AE</t>
    <phoneticPr fontId="2"/>
  </si>
  <si>
    <t>AF</t>
    <phoneticPr fontId="2"/>
  </si>
  <si>
    <t>AG</t>
    <phoneticPr fontId="2"/>
  </si>
  <si>
    <t>AH</t>
    <phoneticPr fontId="2"/>
  </si>
  <si>
    <t>AJ</t>
    <phoneticPr fontId="2"/>
  </si>
  <si>
    <t>AL</t>
    <phoneticPr fontId="2"/>
  </si>
  <si>
    <t>AM</t>
    <phoneticPr fontId="2"/>
  </si>
  <si>
    <t>AN</t>
    <phoneticPr fontId="2"/>
  </si>
  <si>
    <t>AR</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</si>
  <si>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</si>
  <si>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</si>
  <si>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</si>
  <si>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</si>
  <si>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</si>
  <si>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</si>
  <si>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</si>
  <si>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</si>
  <si>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</si>
  <si>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</si>
  <si>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</si>
  <si>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</si>
  <si>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</si>
  <si>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</si>
  <si>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</si>
  <si>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</si>
  <si>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MM</t>
    <phoneticPr fontId="2"/>
  </si>
  <si>
    <t>NN</t>
    <phoneticPr fontId="2"/>
  </si>
  <si>
    <t>PA</t>
    <phoneticPr fontId="2"/>
  </si>
  <si>
    <t>PB</t>
    <phoneticPr fontId="2"/>
  </si>
  <si>
    <t>PC</t>
    <phoneticPr fontId="2"/>
  </si>
  <si>
    <t>PD</t>
    <phoneticPr fontId="2"/>
  </si>
  <si>
    <t>PE</t>
    <phoneticPr fontId="2"/>
  </si>
  <si>
    <t>PF</t>
    <phoneticPr fontId="2"/>
  </si>
  <si>
    <t>RR</t>
    <phoneticPr fontId="2"/>
  </si>
  <si>
    <t>SS</t>
    <phoneticPr fontId="2"/>
  </si>
  <si>
    <t>YY</t>
    <phoneticPr fontId="2"/>
  </si>
  <si>
    <t>ZZ</t>
    <phoneticPr fontId="2"/>
  </si>
  <si>
    <t>AC</t>
    <phoneticPr fontId="2"/>
  </si>
  <si>
    <t>AK</t>
    <phoneticPr fontId="2"/>
  </si>
  <si>
    <t>EE</t>
    <phoneticPr fontId="2"/>
  </si>
  <si>
    <t>TT</t>
    <phoneticPr fontId="2"/>
  </si>
  <si>
    <t>X</t>
    <phoneticPr fontId="2"/>
  </si>
  <si>
    <t>XX</t>
    <phoneticPr fontId="2"/>
  </si>
  <si>
    <t>PG</t>
    <phoneticPr fontId="2"/>
  </si>
  <si>
    <t>38-1</t>
    <phoneticPr fontId="2"/>
  </si>
  <si>
    <t>39-1</t>
    <phoneticPr fontId="2"/>
  </si>
  <si>
    <t>2M</t>
    <phoneticPr fontId="2"/>
  </si>
  <si>
    <t>STOP</t>
    <phoneticPr fontId="2"/>
  </si>
  <si>
    <t>P</t>
    <phoneticPr fontId="2"/>
  </si>
  <si>
    <t>SUP</t>
    <phoneticPr fontId="2"/>
  </si>
  <si>
    <t>EXH</t>
    <phoneticPr fontId="2"/>
  </si>
  <si>
    <t>U側</t>
    <phoneticPr fontId="2"/>
  </si>
  <si>
    <t>1/2</t>
    <phoneticPr fontId="2"/>
  </si>
  <si>
    <t>2/2</t>
    <phoneticPr fontId="2"/>
  </si>
  <si>
    <t>シリーズ</t>
    <phoneticPr fontId="2"/>
  </si>
  <si>
    <t>サイズ</t>
    <phoneticPr fontId="2"/>
  </si>
  <si>
    <t>コネクタ</t>
    <phoneticPr fontId="2"/>
  </si>
  <si>
    <t>S</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</si>
  <si>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</si>
  <si>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</si>
  <si>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</si>
  <si>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</si>
  <si>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</si>
  <si>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</si>
  <si>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</si>
  <si>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</si>
  <si>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</si>
  <si>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</si>
  <si>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G</t>
    <phoneticPr fontId="2"/>
  </si>
  <si>
    <t>H</t>
    <phoneticPr fontId="2"/>
  </si>
  <si>
    <t>J</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</si>
  <si>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</si>
  <si>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</si>
  <si>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</si>
  <si>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</si>
  <si>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</si>
  <si>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</si>
  <si>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</si>
  <si>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</si>
  <si>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</si>
  <si>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</si>
  <si>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</si>
  <si>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</si>
  <si>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</si>
  <si>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</si>
  <si>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</si>
  <si>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</si>
  <si>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</si>
  <si>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</si>
  <si>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</si>
  <si>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</si>
  <si>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</si>
  <si>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</si>
  <si>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</si>
  <si>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</si>
  <si>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</si>
  <si>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</si>
  <si>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</si>
  <si>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</si>
  <si>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</si>
  <si>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</si>
  <si>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</si>
  <si>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</si>
  <si>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</si>
  <si>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</si>
  <si>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</si>
  <si>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</si>
  <si>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</si>
  <si>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</si>
  <si>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</si>
  <si>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</si>
  <si>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</si>
  <si>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</si>
  <si>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</si>
  <si>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</si>
  <si>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</si>
  <si>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</si>
  <si>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</si>
  <si>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</si>
  <si>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</si>
  <si>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</si>
  <si>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</si>
  <si>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</si>
  <si>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</si>
  <si>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</si>
  <si>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</si>
  <si>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</si>
  <si>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</si>
  <si>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</si>
  <si>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</si>
  <si>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</si>
  <si>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</si>
  <si>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</si>
  <si>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</si>
  <si>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</si>
  <si>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</si>
  <si>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</si>
  <si>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</si>
  <si>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</si>
  <si>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</si>
  <si>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</si>
  <si>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</si>
  <si>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</si>
  <si>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</si>
  <si>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</si>
  <si>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</si>
  <si>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</si>
  <si>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</si>
  <si>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</si>
  <si>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</si>
  <si>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</si>
  <si>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</si>
  <si>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</si>
  <si>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</si>
  <si>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</si>
  <si>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</si>
  <si>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</si>
  <si>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</si>
  <si>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</si>
  <si>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</si>
  <si>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</si>
  <si>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</si>
  <si>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</si>
  <si>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</si>
  <si>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</si>
  <si>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</si>
  <si>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</si>
  <si>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</si>
  <si>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</si>
  <si>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</si>
  <si>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</si>
  <si>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</si>
  <si>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</si>
  <si>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</si>
  <si>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</si>
  <si>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</si>
  <si>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</si>
  <si>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</si>
  <si>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</si>
  <si>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</si>
  <si>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</si>
  <si>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</si>
  <si>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</si>
  <si>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</si>
  <si>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</si>
  <si>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</si>
  <si>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</si>
  <si>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</si>
  <si>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</si>
  <si>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</si>
  <si>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</si>
  <si>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</si>
  <si>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</si>
  <si>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</si>
  <si>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</si>
  <si>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</si>
  <si>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</si>
  <si>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</si>
  <si>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</si>
  <si>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</si>
  <si>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</si>
  <si>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</si>
  <si>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</si>
  <si>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</si>
  <si>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</si>
  <si>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</si>
  <si>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</si>
  <si>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</si>
  <si>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</si>
  <si>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</si>
  <si>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</si>
  <si>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</si>
  <si>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</si>
  <si>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</si>
  <si>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</si>
  <si>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</si>
  <si>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</si>
  <si>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</si>
  <si>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</si>
  <si>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</si>
  <si>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</si>
  <si>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</si>
  <si>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</si>
  <si>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</si>
  <si>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</si>
  <si>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</si>
  <si>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</si>
  <si>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</si>
  <si>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</si>
  <si>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</si>
  <si>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</si>
  <si>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</si>
  <si>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</si>
  <si>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</si>
  <si>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</si>
  <si>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</si>
  <si>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</si>
  <si>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</si>
  <si>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</si>
  <si>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</si>
  <si>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</si>
  <si>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</si>
  <si>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</si>
  <si>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</si>
  <si>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</si>
  <si>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</si>
  <si>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</si>
  <si>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</si>
  <si>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</si>
  <si>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</si>
  <si>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</si>
  <si>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</si>
  <si>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</si>
  <si>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</si>
  <si>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</si>
  <si>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</si>
  <si>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</si>
  <si>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</si>
  <si>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</si>
  <si>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</si>
  <si>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</si>
  <si>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</si>
  <si>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</si>
  <si>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</si>
  <si>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</si>
  <si>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</si>
  <si>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</si>
  <si>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</si>
  <si>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</si>
  <si>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</si>
  <si>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</si>
  <si>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</si>
  <si>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</si>
  <si>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</si>
  <si>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</si>
  <si>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</si>
  <si>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</si>
  <si>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</si>
  <si>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</si>
  <si>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</si>
  <si>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</si>
  <si>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</si>
  <si>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</si>
  <si>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</si>
  <si>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</si>
  <si>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</si>
  <si>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</si>
  <si>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</si>
  <si>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</si>
  <si>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</si>
  <si>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</si>
  <si>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</si>
  <si>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</si>
  <si>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</si>
  <si>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</si>
  <si>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</si>
  <si>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</si>
  <si>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</si>
  <si>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</si>
  <si>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</si>
  <si>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</si>
  <si>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</si>
  <si>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</si>
  <si>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</si>
  <si>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</si>
  <si>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</si>
  <si>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</si>
  <si>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</si>
  <si>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</si>
  <si>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</si>
  <si>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</si>
  <si>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</si>
  <si>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</si>
  <si>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</si>
  <si>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</si>
  <si>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</si>
  <si>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</si>
  <si>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</si>
  <si>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</si>
  <si>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</si>
  <si>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</si>
  <si>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</si>
  <si>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</si>
  <si>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</si>
  <si>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</si>
  <si>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</si>
  <si>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</si>
  <si>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</si>
  <si>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</si>
  <si>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</si>
  <si>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</si>
  <si>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</si>
  <si>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</si>
  <si>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</si>
  <si>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</si>
  <si>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</si>
  <si>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</si>
  <si>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</si>
  <si>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</si>
  <si>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</si>
  <si>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</si>
  <si>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</si>
  <si>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</si>
  <si>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</si>
  <si>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</si>
  <si>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</si>
  <si>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</si>
  <si>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</si>
  <si>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</si>
  <si>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</si>
  <si>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</si>
  <si>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</si>
  <si>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</si>
  <si>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</si>
  <si>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</si>
  <si>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</si>
  <si>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</si>
  <si>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</si>
  <si>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</si>
  <si>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</si>
  <si>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</si>
  <si>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</si>
  <si>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</si>
  <si>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</si>
  <si>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</si>
  <si>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</si>
  <si>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</si>
  <si>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</si>
  <si>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</si>
  <si>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</si>
  <si>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</si>
  <si>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</si>
  <si>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</si>
  <si>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</si>
  <si>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</si>
  <si>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</si>
  <si>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</si>
  <si>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</si>
  <si>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</si>
  <si>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C3</t>
    <phoneticPr fontId="2"/>
  </si>
  <si>
    <t>C4</t>
    <phoneticPr fontId="2"/>
  </si>
  <si>
    <t>C6</t>
    <phoneticPr fontId="2"/>
  </si>
  <si>
    <t>N1</t>
    <phoneticPr fontId="2"/>
  </si>
  <si>
    <t>N3</t>
    <phoneticPr fontId="2"/>
  </si>
  <si>
    <t>N7</t>
    <phoneticPr fontId="2"/>
  </si>
  <si>
    <t>Rc</t>
    <phoneticPr fontId="2"/>
  </si>
  <si>
    <t>NPT</t>
    <phoneticPr fontId="2"/>
  </si>
  <si>
    <t>N9</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</si>
  <si>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</si>
  <si>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</si>
  <si>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</si>
  <si>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</si>
  <si>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</si>
  <si>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</si>
  <si>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</si>
  <si>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</si>
  <si>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</si>
  <si>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</si>
  <si>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</si>
  <si>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</si>
  <si>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</si>
  <si>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</si>
  <si>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</si>
  <si>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</si>
  <si>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</si>
  <si>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01</t>
    <phoneticPr fontId="2"/>
  </si>
  <si>
    <t>EAポート（Aポート用排気ポート）</t>
    <rPh sb="10" eb="11">
      <t>ヨウ</t>
    </rPh>
    <rPh sb="11" eb="13">
      <t>ハイキ</t>
    </rPh>
    <phoneticPr fontId="2"/>
  </si>
  <si>
    <t>EBポート（Bポート用排気ポート）</t>
    <rPh sb="10" eb="11">
      <t>ヨウ</t>
    </rPh>
    <rPh sb="11" eb="13">
      <t>ハイキ</t>
    </rPh>
    <phoneticPr fontId="2"/>
  </si>
  <si>
    <t>DC24V</t>
  </si>
  <si>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</si>
  <si>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</si>
  <si>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</si>
  <si>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</si>
  <si>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</si>
  <si>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</si>
  <si>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</si>
  <si>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1/8</t>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</si>
  <si>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</si>
  <si>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</si>
  <si>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</si>
  <si>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</si>
  <si>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</si>
  <si>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</si>
  <si>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</si>
  <si>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</si>
  <si>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</si>
  <si>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</si>
  <si>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</si>
  <si>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r>
      <t>ＳＹ５０００</t>
    </r>
    <r>
      <rPr>
        <b/>
        <i/>
        <sz val="18"/>
        <rFont val="ＭＳ Ｐゴシック"/>
        <family val="3"/>
        <charset val="128"/>
      </rPr>
      <t>　Ｓｅｒｉｅｓ</t>
    </r>
    <phoneticPr fontId="2"/>
  </si>
  <si>
    <t>ＳＹ５０００　Ｓｅｒｉｅｓ</t>
    <phoneticPr fontId="2"/>
  </si>
  <si>
    <t>必須項目に入力漏れがあります</t>
    <phoneticPr fontId="2"/>
  </si>
  <si>
    <t>型式構成エラーがあります</t>
    <phoneticPr fontId="2"/>
  </si>
  <si>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</si>
  <si>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</si>
  <si>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</si>
  <si>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KN9</t>
    <phoneticPr fontId="2"/>
  </si>
  <si>
    <t>φ8 固定形 ワンタッチ管継手</t>
    <rPh sb="12" eb="13">
      <t>カン</t>
    </rPh>
    <rPh sb="13" eb="14">
      <t>ツギ</t>
    </rPh>
    <rPh sb="14" eb="15">
      <t>テ</t>
    </rPh>
    <phoneticPr fontId="2"/>
  </si>
  <si>
    <t>SY50M-26-2A</t>
  </si>
  <si>
    <t>SY50M-38-1A-□</t>
  </si>
  <si>
    <t>SY50M-38-2A-□</t>
  </si>
  <si>
    <t>SY50M-38-3A-□</t>
  </si>
  <si>
    <t>SY50M-39-1A-□</t>
  </si>
  <si>
    <t>SY50M-39-2A-□</t>
  </si>
  <si>
    <t>SY50M-39-3A-□</t>
  </si>
  <si>
    <t>SY50M-50-1A</t>
  </si>
  <si>
    <t>SY50M-60-1A</t>
  </si>
  <si>
    <t>B</t>
  </si>
  <si>
    <t>C</t>
  </si>
  <si>
    <t>D</t>
  </si>
  <si>
    <t>E</t>
  </si>
  <si>
    <t>PA</t>
  </si>
  <si>
    <t>F</t>
  </si>
  <si>
    <t>H</t>
  </si>
  <si>
    <t>J</t>
  </si>
  <si>
    <t>K</t>
  </si>
  <si>
    <t>PB</t>
  </si>
  <si>
    <t>M</t>
  </si>
  <si>
    <t>PC</t>
  </si>
  <si>
    <t>N</t>
  </si>
  <si>
    <t>PD</t>
  </si>
  <si>
    <t>PE</t>
  </si>
  <si>
    <t>PF</t>
  </si>
  <si>
    <t>SY50M-38-2A-LN3</t>
  </si>
  <si>
    <t>SY50M-38-2A-LN7</t>
  </si>
  <si>
    <t>SY50M-38-3A-L4</t>
  </si>
  <si>
    <t>SY50M-38-3A-L6</t>
  </si>
  <si>
    <t>SY50M-38-3A-LN3</t>
  </si>
  <si>
    <t>SY50M-38-3A-LN7</t>
  </si>
  <si>
    <t>SY50M-39-2A-LN3</t>
  </si>
  <si>
    <t>SY50M-39-2A-LN7</t>
  </si>
  <si>
    <t>SY50M-39-3A-L4</t>
  </si>
  <si>
    <t>SY50M-39-3A-L6</t>
  </si>
  <si>
    <t>SY50M-39-3A-LN3</t>
  </si>
  <si>
    <t>SY50M-39-3A-LN7</t>
  </si>
  <si>
    <t>M-5P</t>
  </si>
  <si>
    <t>AN120-M5</t>
  </si>
  <si>
    <t>AN202-N02</t>
  </si>
  <si>
    <t>KQ2P-04</t>
  </si>
  <si>
    <t>KQ2P-06</t>
  </si>
  <si>
    <t>KQ2P-08</t>
  </si>
  <si>
    <t>AN202-02</t>
  </si>
  <si>
    <t>SY50M-24-1A</t>
  </si>
  <si>
    <t>SY50M-40-1A</t>
  </si>
  <si>
    <t>SY50M-40-2A</t>
  </si>
  <si>
    <t>プラグイン金属ベース：EX510シリーズ対応</t>
    <rPh sb="5" eb="7">
      <t>キンゾク</t>
    </rPh>
    <rPh sb="20" eb="22">
      <t>タイオウ</t>
    </rPh>
    <phoneticPr fontId="2"/>
  </si>
  <si>
    <t>EX510シリーズ対応</t>
    <rPh sb="9" eb="11">
      <t>タイオウ</t>
    </rPh>
    <phoneticPr fontId="2"/>
  </si>
  <si>
    <t>↓</t>
    <phoneticPr fontId="2"/>
  </si>
  <si>
    <t>F</t>
    <phoneticPr fontId="2"/>
  </si>
  <si>
    <t>ＳＩユニットコモン仕様</t>
    <rPh sb="9" eb="11">
      <t>シヨウ</t>
    </rPh>
    <phoneticPr fontId="2"/>
  </si>
  <si>
    <t>↓</t>
    <phoneticPr fontId="2"/>
  </si>
  <si>
    <t>K</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</si>
  <si>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</si>
  <si>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S5</t>
    <phoneticPr fontId="2"/>
  </si>
  <si>
    <t>配管・パイロット仕様</t>
    <rPh sb="0" eb="2">
      <t>ハイカン</t>
    </rPh>
    <rPh sb="8" eb="10">
      <t>シヨウ</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</si>
  <si>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</si>
  <si>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</si>
  <si>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</si>
  <si>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L</t>
    <phoneticPr fontId="2"/>
  </si>
  <si>
    <t>51型　裏配管形</t>
    <rPh sb="2" eb="3">
      <t>ガタ</t>
    </rPh>
    <rPh sb="4" eb="5">
      <t>ウラ</t>
    </rPh>
    <rPh sb="5" eb="7">
      <t>ハイカン</t>
    </rPh>
    <rPh sb="7" eb="8">
      <t>カタ</t>
    </rPh>
    <phoneticPr fontId="2"/>
  </si>
  <si>
    <t>裏配管形　プラグイン金属ベース</t>
    <rPh sb="0" eb="1">
      <t>ウラ</t>
    </rPh>
    <rPh sb="10" eb="12">
      <t>キンゾク</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</si>
  <si>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</si>
  <si>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裏配管・標準仕様（内部パイロット）</t>
    <rPh sb="0" eb="1">
      <t>ウラ</t>
    </rPh>
    <rPh sb="1" eb="3">
      <t>ハイカン</t>
    </rPh>
    <rPh sb="4" eb="6">
      <t>ヒョウジュン</t>
    </rPh>
    <rPh sb="6" eb="8">
      <t>シヨウ</t>
    </rPh>
    <rPh sb="9" eb="11">
      <t>ナイブ</t>
    </rPh>
    <phoneticPr fontId="2"/>
  </si>
  <si>
    <t>L</t>
    <phoneticPr fontId="2"/>
  </si>
  <si>
    <t>S</t>
    <phoneticPr fontId="2"/>
  </si>
  <si>
    <t>DINレール取付（DINレールなし）</t>
    <phoneticPr fontId="2"/>
  </si>
  <si>
    <t>↓</t>
    <phoneticPr fontId="2"/>
  </si>
  <si>
    <t>ユーザ
CD</t>
    <phoneticPr fontId="2"/>
  </si>
  <si>
    <t>セット</t>
    <phoneticPr fontId="2"/>
  </si>
  <si>
    <t>SS5Y5-51S5シリーズマニホールド仕様書</t>
    <rPh sb="20" eb="23">
      <t>シヨウショ</t>
    </rPh>
    <phoneticPr fontId="2"/>
  </si>
  <si>
    <t>C8</t>
    <phoneticPr fontId="2"/>
  </si>
  <si>
    <t>※選択項目に空欄があります。</t>
    <phoneticPr fontId="2"/>
  </si>
  <si>
    <t>クリーンシリーズ</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</si>
  <si>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</si>
  <si>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</si>
  <si>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</si>
  <si>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</si>
  <si>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</si>
  <si>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</si>
  <si>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</si>
  <si>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</si>
  <si>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</si>
  <si>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</si>
  <si>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</si>
  <si>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</si>
  <si>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</si>
  <si>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</si>
  <si>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</si>
  <si>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</si>
  <si>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</si>
  <si>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</si>
  <si>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</si>
  <si>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</si>
  <si>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NPTF</t>
    <phoneticPr fontId="2"/>
  </si>
  <si>
    <t>50R</t>
    <phoneticPr fontId="2"/>
  </si>
  <si>
    <t>プラスコモン</t>
    <phoneticPr fontId="2"/>
  </si>
  <si>
    <t>マイナスコモン</t>
    <phoneticPr fontId="2"/>
  </si>
  <si>
    <t>02</t>
    <phoneticPr fontId="2"/>
  </si>
  <si>
    <t>03</t>
    <phoneticPr fontId="2"/>
  </si>
  <si>
    <t>※型式構成エラー
　11連以上は、'両側'になります</t>
    <phoneticPr fontId="2"/>
  </si>
  <si>
    <t>1/4</t>
    <phoneticPr fontId="2"/>
  </si>
  <si>
    <t>KC4</t>
    <phoneticPr fontId="2"/>
  </si>
  <si>
    <t>KC6</t>
    <phoneticPr fontId="2"/>
  </si>
  <si>
    <t>KC8</t>
    <phoneticPr fontId="2"/>
  </si>
  <si>
    <t>KN3</t>
    <phoneticPr fontId="2"/>
  </si>
  <si>
    <t>KN7</t>
    <phoneticPr fontId="2"/>
  </si>
  <si>
    <t>※型式構成エラー
　連数＝レール長さ（標準長さ）の場合は、
　DINレール取付(DINレール付)を選択下さい</t>
    <phoneticPr fontId="2"/>
  </si>
  <si>
    <t>D0</t>
    <phoneticPr fontId="2"/>
  </si>
  <si>
    <t>プラスコモン</t>
  </si>
  <si>
    <t>D側</t>
    <phoneticPr fontId="2"/>
  </si>
  <si>
    <t>U側</t>
    <phoneticPr fontId="2"/>
  </si>
  <si>
    <t>AN20-N02</t>
  </si>
  <si>
    <t>AN15-N02</t>
  </si>
  <si>
    <t>AN20-02</t>
  </si>
  <si>
    <t>AN15-02</t>
  </si>
  <si>
    <t>プッシュターンロック式　手操作形</t>
    <rPh sb="10" eb="11">
      <t>シキ</t>
    </rPh>
    <rPh sb="12" eb="13">
      <t>テ</t>
    </rPh>
    <rPh sb="13" eb="15">
      <t>ソウサ</t>
    </rPh>
    <rPh sb="15" eb="16">
      <t>カタ</t>
    </rPh>
    <phoneticPr fontId="2"/>
  </si>
  <si>
    <t>D</t>
    <phoneticPr fontId="2"/>
  </si>
  <si>
    <t>F</t>
    <phoneticPr fontId="2"/>
  </si>
  <si>
    <t>連毎に個別選択（“仕様書作成” シートにて指示）</t>
    <rPh sb="9" eb="11">
      <t>シヨウ</t>
    </rPh>
    <rPh sb="11" eb="12">
      <t>ショ</t>
    </rPh>
    <rPh sb="12" eb="14">
      <t>サクセイ</t>
    </rPh>
    <phoneticPr fontId="2"/>
  </si>
  <si>
    <t>E</t>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</si>
  <si>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</si>
  <si>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</si>
  <si>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</si>
  <si>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TB00094</t>
  </si>
  <si>
    <t>KQ2S09-35AS</t>
  </si>
  <si>
    <t>KQ2S09-34AS</t>
  </si>
  <si>
    <t>KQ2S08-02AS</t>
  </si>
  <si>
    <t>KQ2S08-01AS</t>
  </si>
  <si>
    <t>KQ2S07-35AS</t>
  </si>
  <si>
    <t>KQ2S07-34AS</t>
  </si>
  <si>
    <t>KQ2S06-02AS</t>
  </si>
  <si>
    <t>KQ2S06-01AS</t>
  </si>
  <si>
    <t>KQ2S04-01AS</t>
  </si>
  <si>
    <t>KQ2S03-34AS</t>
  </si>
  <si>
    <t>KQ2L11-U02A</t>
  </si>
  <si>
    <t>KQ2L11-35AS</t>
  </si>
  <si>
    <t>KQ2L10-02AS</t>
  </si>
  <si>
    <t>KQ2L09-U02A</t>
  </si>
  <si>
    <t>KQ2L09-35AS</t>
  </si>
  <si>
    <t>KQ2L08-02AS</t>
  </si>
  <si>
    <t>KQ2H11-U02A</t>
  </si>
  <si>
    <t>KQ2H10-02AS</t>
  </si>
  <si>
    <t>KQ2H09-U02A</t>
  </si>
  <si>
    <t>KQ2H09-35AS</t>
  </si>
  <si>
    <t>KQ2H08-02AS</t>
  </si>
  <si>
    <t>KQ2H07-U02A</t>
  </si>
  <si>
    <t>KQ2H07-U01A</t>
  </si>
  <si>
    <t>KQ2H07-35AS</t>
  </si>
  <si>
    <t>KQ2H07-34AS</t>
  </si>
  <si>
    <t>KQ2H06-02AS</t>
  </si>
  <si>
    <t>KQ2H06-01AS</t>
  </si>
  <si>
    <t>KQ2H05-U02A</t>
  </si>
  <si>
    <t>KQ2H05-35AS</t>
  </si>
  <si>
    <t>KQ2H04-02AS</t>
  </si>
  <si>
    <t>KQ2H04-01AS</t>
  </si>
  <si>
    <t>KQ2H03-U02A</t>
  </si>
  <si>
    <t>KQ2H03-U01A</t>
  </si>
  <si>
    <t>KQ2H03-35AS</t>
  </si>
  <si>
    <t>KQ2H03-34AS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</si>
  <si>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</si>
  <si>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</si>
  <si>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</si>
  <si>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</si>
  <si>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</si>
  <si>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マニホールドベース</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</si>
  <si>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</si>
  <si>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</si>
  <si>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</si>
  <si>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</si>
  <si>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</si>
  <si>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</si>
  <si>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</si>
  <si>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</si>
  <si>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</si>
  <si>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</si>
  <si>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</si>
  <si>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</si>
  <si>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</si>
  <si>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</si>
  <si>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</si>
  <si>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</si>
  <si>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</si>
  <si>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</si>
  <si>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</si>
  <si>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</si>
  <si>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</si>
  <si>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</si>
  <si>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</si>
  <si>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</si>
  <si>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SY50M-M1-P</t>
  </si>
  <si>
    <t>SY50M-M1-A1</t>
  </si>
  <si>
    <t>SY50M-M1-B1</t>
  </si>
  <si>
    <t>SY50M-00-P</t>
  </si>
  <si>
    <t>SY50M-00-A1</t>
  </si>
  <si>
    <t>SY50M-00-B1</t>
  </si>
  <si>
    <t>SY50M-N0-P</t>
  </si>
  <si>
    <t>SY50M-N0-A1</t>
  </si>
  <si>
    <t>SY50M-N0-B1</t>
  </si>
  <si>
    <t>マニホールドベース：</t>
    <phoneticPr fontId="2"/>
  </si>
  <si>
    <t>連です</t>
    <phoneticPr fontId="2"/>
  </si>
  <si>
    <t>D側</t>
    <phoneticPr fontId="2"/>
  </si>
  <si>
    <t>U側</t>
    <phoneticPr fontId="2"/>
  </si>
  <si>
    <t>-</t>
    <phoneticPr fontId="2"/>
  </si>
  <si>
    <t>　手動操作方法</t>
    <phoneticPr fontId="2"/>
  </si>
  <si>
    <t>　この行は使用しません →→→</t>
    <phoneticPr fontId="2"/>
  </si>
  <si>
    <t>全連ノンロックプッシュ式選択済み</t>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</si>
  <si>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</si>
  <si>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</si>
  <si>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</si>
  <si>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</si>
  <si>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</si>
  <si>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</si>
  <si>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1：ｼﾝｸﾞﾙ、2：ﾀﾞﾌﾞﾙ MAX:24</t>
    <phoneticPr fontId="2"/>
  </si>
  <si>
    <t>SY50M-□-□-□</t>
    <phoneticPr fontId="2"/>
  </si>
  <si>
    <t>SY50M-38-2A-L4</t>
    <phoneticPr fontId="2"/>
  </si>
  <si>
    <t>-</t>
    <phoneticPr fontId="2"/>
  </si>
  <si>
    <t>SY30M-24-1A</t>
    <phoneticPr fontId="2"/>
  </si>
  <si>
    <t>SUP.ブロッキングディスク</t>
    <phoneticPr fontId="2"/>
  </si>
  <si>
    <t>SY30M-40-1A</t>
    <phoneticPr fontId="2"/>
  </si>
  <si>
    <t>SY30M-40-2A　　x2</t>
    <phoneticPr fontId="2"/>
  </si>
  <si>
    <t>SY30M-120-1A-□</t>
    <phoneticPr fontId="2"/>
  </si>
  <si>
    <t>Aポート</t>
    <phoneticPr fontId="2"/>
  </si>
  <si>
    <t>-</t>
    <phoneticPr fontId="2"/>
  </si>
  <si>
    <t>主配管(P,Eポート)取出し方向指示下さい→→|</t>
    <phoneticPr fontId="2"/>
  </si>
  <si>
    <t>|←←左のセルをクリックでプルダウンメニュー表示</t>
    <phoneticPr fontId="2"/>
  </si>
  <si>
    <t>Bポート</t>
    <phoneticPr fontId="2"/>
  </si>
  <si>
    <t>-</t>
    <phoneticPr fontId="2"/>
  </si>
  <si>
    <t>-</t>
    <phoneticPr fontId="2"/>
  </si>
  <si>
    <t>D側</t>
    <phoneticPr fontId="2"/>
  </si>
  <si>
    <t>U側</t>
    <phoneticPr fontId="2"/>
  </si>
  <si>
    <t>SY50M-39-2A-L8</t>
    <phoneticPr fontId="2"/>
  </si>
  <si>
    <t>SY50M-39-2A-LN9</t>
    <phoneticPr fontId="2"/>
  </si>
  <si>
    <t>SY50M-39-3A-L8</t>
    <phoneticPr fontId="2"/>
  </si>
  <si>
    <t>SY50M-39-3A-LN9</t>
    <phoneticPr fontId="2"/>
  </si>
  <si>
    <t>SY50M-120-1A-C10</t>
    <phoneticPr fontId="2"/>
  </si>
  <si>
    <t>SY50M-120-1A-N11</t>
    <phoneticPr fontId="2"/>
  </si>
  <si>
    <t>A</t>
    <phoneticPr fontId="2"/>
  </si>
  <si>
    <t>AA</t>
    <phoneticPr fontId="2"/>
  </si>
  <si>
    <t>B</t>
    <phoneticPr fontId="2"/>
  </si>
  <si>
    <t>C</t>
    <phoneticPr fontId="2"/>
  </si>
  <si>
    <t>■</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</si>
  <si>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</si>
  <si>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</si>
  <si>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</si>
  <si>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</si>
  <si>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</si>
  <si>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</si>
  <si>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</si>
  <si>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</si>
  <si>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</si>
  <si>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</si>
  <si>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R</t>
    <phoneticPr fontId="2"/>
  </si>
  <si>
    <t>S</t>
    <phoneticPr fontId="2"/>
  </si>
  <si>
    <t>T</t>
    <phoneticPr fontId="2"/>
  </si>
  <si>
    <t>W</t>
    <phoneticPr fontId="2"/>
  </si>
  <si>
    <t>Y</t>
    <phoneticPr fontId="2"/>
  </si>
  <si>
    <t>Z</t>
    <phoneticPr fontId="2"/>
  </si>
  <si>
    <t>AB</t>
    <phoneticPr fontId="2"/>
  </si>
  <si>
    <t>AD</t>
    <phoneticPr fontId="2"/>
  </si>
  <si>
    <t>AE</t>
    <phoneticPr fontId="2"/>
  </si>
  <si>
    <t>AF</t>
    <phoneticPr fontId="2"/>
  </si>
  <si>
    <t>AG</t>
    <phoneticPr fontId="2"/>
  </si>
  <si>
    <t>AH</t>
    <phoneticPr fontId="2"/>
  </si>
  <si>
    <t>AJ</t>
    <phoneticPr fontId="2"/>
  </si>
  <si>
    <t>AL</t>
    <phoneticPr fontId="2"/>
  </si>
  <si>
    <t>AM</t>
    <phoneticPr fontId="2"/>
  </si>
  <si>
    <t>AN</t>
    <phoneticPr fontId="2"/>
  </si>
  <si>
    <t>AR</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</si>
  <si>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</si>
  <si>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</si>
  <si>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</si>
  <si>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</si>
  <si>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</si>
  <si>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</si>
  <si>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</si>
  <si>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</si>
  <si>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</si>
  <si>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</si>
  <si>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</si>
  <si>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</si>
  <si>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</si>
  <si>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</si>
  <si>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</si>
  <si>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</si>
  <si>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KQ2P-03</t>
    <phoneticPr fontId="2"/>
  </si>
  <si>
    <t>MM</t>
    <phoneticPr fontId="2"/>
  </si>
  <si>
    <t>NN</t>
    <phoneticPr fontId="2"/>
  </si>
  <si>
    <t>KQ2P-07</t>
    <phoneticPr fontId="2"/>
  </si>
  <si>
    <t>PA</t>
    <phoneticPr fontId="2"/>
  </si>
  <si>
    <t>PB</t>
    <phoneticPr fontId="2"/>
  </si>
  <si>
    <t>TB00029</t>
    <phoneticPr fontId="2"/>
  </si>
  <si>
    <t>PC</t>
    <phoneticPr fontId="2"/>
  </si>
  <si>
    <t>TB00043</t>
    <phoneticPr fontId="2"/>
  </si>
  <si>
    <t>PD</t>
    <phoneticPr fontId="2"/>
  </si>
  <si>
    <t>PE</t>
    <phoneticPr fontId="2"/>
  </si>
  <si>
    <t>PF</t>
    <phoneticPr fontId="2"/>
  </si>
  <si>
    <t>TB00002</t>
  </si>
  <si>
    <t>RR</t>
    <phoneticPr fontId="2"/>
  </si>
  <si>
    <t>SS</t>
    <phoneticPr fontId="2"/>
  </si>
  <si>
    <t>KQ2P-09</t>
    <phoneticPr fontId="2"/>
  </si>
  <si>
    <t>YY</t>
    <phoneticPr fontId="2"/>
  </si>
  <si>
    <t>ZZ</t>
    <phoneticPr fontId="2"/>
  </si>
  <si>
    <t>AC</t>
    <phoneticPr fontId="2"/>
  </si>
  <si>
    <t>AK</t>
    <phoneticPr fontId="2"/>
  </si>
  <si>
    <t>KQ2S13-35AS</t>
    <phoneticPr fontId="2"/>
  </si>
  <si>
    <t>EE</t>
    <phoneticPr fontId="2"/>
  </si>
  <si>
    <t>KQ2S11-35AS</t>
    <phoneticPr fontId="2"/>
  </si>
  <si>
    <t>TT</t>
    <phoneticPr fontId="2"/>
  </si>
  <si>
    <t>X</t>
    <phoneticPr fontId="2"/>
  </si>
  <si>
    <t>XX</t>
    <phoneticPr fontId="2"/>
  </si>
  <si>
    <t>KQ2P-11</t>
    <phoneticPr fontId="2"/>
  </si>
  <si>
    <t>(ポートプラグ_VVQ1000-58A)</t>
    <phoneticPr fontId="2"/>
  </si>
  <si>
    <t>U</t>
    <phoneticPr fontId="2"/>
  </si>
  <si>
    <t>1Setあたり</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</si>
  <si>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</si>
  <si>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</si>
  <si>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</si>
  <si>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</si>
  <si>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</si>
  <si>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</si>
  <si>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</si>
  <si>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</si>
  <si>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</si>
  <si>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</si>
  <si>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</si>
  <si>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</si>
  <si>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</si>
  <si>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</si>
  <si>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</si>
  <si>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</si>
  <si>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</si>
  <si>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</si>
  <si>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</si>
  <si>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</si>
  <si>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</si>
  <si>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</si>
  <si>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</si>
  <si>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</si>
  <si>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</si>
  <si>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</si>
  <si>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</si>
  <si>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</si>
  <si>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</si>
  <si>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</si>
  <si>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</si>
  <si>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</si>
  <si>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</si>
  <si>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</si>
  <si>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</si>
  <si>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</si>
  <si>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</si>
  <si>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</si>
  <si>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</si>
  <si>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</si>
  <si>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</si>
  <si>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</si>
  <si>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※ベースオプションにエラーが有ります</t>
    <phoneticPr fontId="2"/>
  </si>
  <si>
    <t>※連数外の選択項目が残っています</t>
    <phoneticPr fontId="2"/>
  </si>
  <si>
    <t>→ →|</t>
    <phoneticPr fontId="2"/>
  </si>
  <si>
    <t>→ →</t>
    <phoneticPr fontId="2"/>
  </si>
  <si>
    <t>A</t>
    <phoneticPr fontId="2"/>
  </si>
  <si>
    <t>B</t>
    <phoneticPr fontId="2"/>
  </si>
  <si>
    <t>C</t>
    <phoneticPr fontId="2"/>
  </si>
  <si>
    <t>X,XX＝組合せできません</t>
    <phoneticPr fontId="2"/>
  </si>
  <si>
    <t>c</t>
    <phoneticPr fontId="2"/>
  </si>
  <si>
    <t>全連スライドロック式選択済み</t>
    <phoneticPr fontId="2"/>
  </si>
  <si>
    <t>F</t>
    <phoneticPr fontId="2"/>
  </si>
  <si>
    <t>C6</t>
    <phoneticPr fontId="2"/>
  </si>
  <si>
    <t>C8</t>
    <phoneticPr fontId="2"/>
  </si>
  <si>
    <t>N3</t>
    <phoneticPr fontId="2"/>
  </si>
  <si>
    <t>N7</t>
    <phoneticPr fontId="2"/>
  </si>
  <si>
    <t>N9</t>
    <phoneticPr fontId="2"/>
  </si>
  <si>
    <t>01F</t>
    <phoneticPr fontId="2"/>
  </si>
  <si>
    <t>01N</t>
    <phoneticPr fontId="2"/>
  </si>
  <si>
    <t>01T</t>
    <phoneticPr fontId="2"/>
  </si>
  <si>
    <t>KN3</t>
    <phoneticPr fontId="2"/>
  </si>
  <si>
    <t>KN7</t>
    <phoneticPr fontId="2"/>
  </si>
  <si>
    <t>KN9</t>
    <phoneticPr fontId="2"/>
  </si>
  <si>
    <t>A1</t>
    <phoneticPr fontId="2"/>
  </si>
  <si>
    <t>A</t>
    <phoneticPr fontId="2"/>
  </si>
  <si>
    <t>L4</t>
    <phoneticPr fontId="2"/>
  </si>
  <si>
    <t>L6</t>
    <phoneticPr fontId="2"/>
  </si>
  <si>
    <t>L8</t>
    <phoneticPr fontId="2"/>
  </si>
  <si>
    <t>LN7</t>
    <phoneticPr fontId="2"/>
  </si>
  <si>
    <t>LN9</t>
    <phoneticPr fontId="2"/>
  </si>
  <si>
    <t>B</t>
    <phoneticPr fontId="2"/>
  </si>
  <si>
    <t>C</t>
    <phoneticPr fontId="2"/>
  </si>
  <si>
    <t>→</t>
    <phoneticPr fontId="2"/>
  </si>
  <si>
    <t>G</t>
    <phoneticPr fontId="2"/>
  </si>
  <si>
    <t>Ｈ</t>
    <phoneticPr fontId="2"/>
  </si>
  <si>
    <t>A</t>
    <phoneticPr fontId="2"/>
  </si>
  <si>
    <t>LL</t>
    <phoneticPr fontId="2"/>
  </si>
  <si>
    <t>NN</t>
    <phoneticPr fontId="2"/>
  </si>
  <si>
    <t>SS</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</si>
  <si>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</si>
  <si>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</si>
  <si>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</si>
  <si>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</si>
  <si>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</si>
  <si>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</si>
  <si>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</si>
  <si>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</si>
  <si>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</si>
  <si>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</si>
  <si>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</si>
  <si>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</si>
  <si>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</si>
  <si>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</si>
  <si>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</si>
  <si>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</si>
  <si>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</si>
  <si>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</si>
  <si>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</si>
  <si>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ZZ</t>
    <phoneticPr fontId="2"/>
  </si>
  <si>
    <t>AB</t>
    <phoneticPr fontId="2"/>
  </si>
  <si>
    <t>AK</t>
    <phoneticPr fontId="2"/>
  </si>
  <si>
    <t>AH</t>
    <phoneticPr fontId="2"/>
  </si>
  <si>
    <t>AJ</t>
    <phoneticPr fontId="2"/>
  </si>
  <si>
    <t>AR</t>
    <phoneticPr fontId="2"/>
  </si>
  <si>
    <t>AS</t>
    <phoneticPr fontId="2"/>
  </si>
  <si>
    <t>AT</t>
    <phoneticPr fontId="2"/>
  </si>
  <si>
    <t>AG</t>
    <phoneticPr fontId="2"/>
  </si>
  <si>
    <t>AD</t>
    <phoneticPr fontId="2"/>
  </si>
  <si>
    <t>AE</t>
    <phoneticPr fontId="2"/>
  </si>
  <si>
    <t>AF</t>
    <phoneticPr fontId="2"/>
  </si>
  <si>
    <t>AL</t>
    <phoneticPr fontId="2"/>
  </si>
  <si>
    <t>AM</t>
    <phoneticPr fontId="2"/>
  </si>
  <si>
    <t>AN</t>
    <phoneticPr fontId="2"/>
  </si>
  <si>
    <t>BA</t>
    <phoneticPr fontId="2"/>
  </si>
  <si>
    <t>BC</t>
    <phoneticPr fontId="2"/>
  </si>
  <si>
    <t>X or XX=使用できません</t>
    <phoneticPr fontId="2"/>
  </si>
  <si>
    <t>SY50M-38-1A-C4</t>
    <phoneticPr fontId="2"/>
  </si>
  <si>
    <t>六角穴付ボルト'B','H'使用不可</t>
    <phoneticPr fontId="2"/>
  </si>
  <si>
    <t>SY50M-38-1A-C6</t>
    <phoneticPr fontId="2"/>
  </si>
  <si>
    <t>SY50M-38-1A-C8</t>
    <phoneticPr fontId="2"/>
  </si>
  <si>
    <t>M1</t>
    <phoneticPr fontId="2"/>
  </si>
  <si>
    <t>00</t>
    <phoneticPr fontId="2"/>
  </si>
  <si>
    <t>N0</t>
    <phoneticPr fontId="2"/>
  </si>
  <si>
    <t>SY50M-38-1A-N3</t>
    <phoneticPr fontId="2"/>
  </si>
  <si>
    <t>SY50M-38-1A-N7</t>
    <phoneticPr fontId="2"/>
  </si>
  <si>
    <t>B1</t>
    <phoneticPr fontId="2"/>
  </si>
  <si>
    <t>SY50M-38-1A-N9</t>
    <phoneticPr fontId="2"/>
  </si>
  <si>
    <t>SY50M-38-2A-L6</t>
    <phoneticPr fontId="2"/>
  </si>
  <si>
    <t>SY50M-38-2A-L8</t>
    <phoneticPr fontId="2"/>
  </si>
  <si>
    <t>SY50M-38-2A-LN9</t>
    <phoneticPr fontId="2"/>
  </si>
  <si>
    <t>※A,Bポート混合配管'M'選択時</t>
    <phoneticPr fontId="2"/>
  </si>
  <si>
    <t>SY50M-38-3A-L8</t>
    <phoneticPr fontId="2"/>
  </si>
  <si>
    <t>SY50M-38-3A-LN9</t>
    <phoneticPr fontId="2"/>
  </si>
  <si>
    <t>← 使用できません（プラグ済）</t>
    <phoneticPr fontId="2"/>
  </si>
  <si>
    <t>使用できません（プラグ済） →</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</si>
  <si>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</si>
  <si>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</si>
  <si>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</si>
  <si>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</si>
  <si>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</si>
  <si>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</si>
  <si>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</si>
  <si>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</si>
  <si>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KQ2H11-35AS</t>
    <phoneticPr fontId="2"/>
  </si>
  <si>
    <t>KQ2S12-02AS</t>
    <phoneticPr fontId="2"/>
  </si>
  <si>
    <t>KQ2P-10</t>
    <phoneticPr fontId="2"/>
  </si>
  <si>
    <t>KQ2S10-02AS</t>
    <phoneticPr fontId="2"/>
  </si>
  <si>
    <t>PG</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</si>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</sst>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6"/>
      <color indexed="9"/>
      <name val="ＭＳ Ｐ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b/>
      <sz val="8"/>
      <name val="ＭＳ Ｐゴシック"/>
      <family val="3"/>
      <charset val="128"/>
    </font>
    <font>
      <sz val="8"/>
      <name val="ＭＳ ゴシック"/>
      <family val="3"/>
      <charset val="128"/>
    </font>
    <font>
      <sz val="8"/>
      <color rgb="FFFF0000"/>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6" borderId="29" xfId="0" applyFont="1" applyFill="1" applyBorder="1" applyAlignment="1" applyProtection="1">
      <alignment horizontal="center" vertical="center" wrapText="1"/>
      <protection locked="0"/>
    </xf>
    <xf numFmtId="0" fontId="4" fillId="26"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42"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2"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6" fillId="0" borderId="46" xfId="0" applyFont="1" applyBorder="1" applyProtection="1">
      <alignment vertical="center"/>
      <protection hidden="1"/>
    </xf>
    <xf numFmtId="0" fontId="42" fillId="0" borderId="46" xfId="0" applyFont="1" applyBorder="1" applyProtection="1">
      <alignment vertical="center"/>
      <protection hidden="1"/>
    </xf>
    <xf numFmtId="0" fontId="3" fillId="0" borderId="3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6" fillId="0" borderId="46" xfId="0" applyFont="1" applyBorder="1" applyAlignment="1" applyProtection="1">
      <alignment vertical="center" shrinkToFit="1"/>
      <protection hidden="1"/>
    </xf>
    <xf numFmtId="0" fontId="56" fillId="0" borderId="35" xfId="0" applyFont="1" applyBorder="1" applyProtection="1">
      <alignment vertical="center"/>
      <protection hidden="1"/>
    </xf>
    <xf numFmtId="0" fontId="4" fillId="0" borderId="39" xfId="0" applyFont="1" applyBorder="1" applyProtection="1">
      <alignment vertical="center"/>
      <protection hidden="1"/>
    </xf>
    <xf numFmtId="0" fontId="4" fillId="0" borderId="32" xfId="0" applyFont="1" applyBorder="1" applyProtection="1">
      <alignment vertical="center"/>
      <protection hidden="1"/>
    </xf>
    <xf numFmtId="0" fontId="4" fillId="0" borderId="35" xfId="0" applyFont="1" applyBorder="1" applyProtection="1">
      <alignment vertical="center"/>
      <protection hidden="1"/>
    </xf>
    <xf numFmtId="0" fontId="4" fillId="0" borderId="35"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6" fillId="0" borderId="47" xfId="0" applyFont="1" applyBorder="1" applyAlignment="1" applyProtection="1">
      <alignment vertical="center" shrinkToFit="1"/>
      <protection hidden="1"/>
    </xf>
    <xf numFmtId="0" fontId="56" fillId="0" borderId="33"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6" fillId="0" borderId="47" xfId="0" applyFont="1" applyBorder="1" applyAlignment="1" applyProtection="1">
      <alignment horizontal="center" vertical="center" shrinkToFit="1"/>
      <protection hidden="1"/>
    </xf>
    <xf numFmtId="0" fontId="56" fillId="0" borderId="33"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4" xfId="0" applyFont="1" applyBorder="1" applyAlignment="1" applyProtection="1">
      <alignment horizontal="right" vertical="center"/>
      <protection hidden="1"/>
    </xf>
    <xf numFmtId="0" fontId="4" fillId="0" borderId="40"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0"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3"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3" fillId="0" borderId="32" xfId="0" applyFont="1" applyBorder="1" applyProtection="1">
      <alignment vertical="center"/>
      <protection hidden="1"/>
    </xf>
    <xf numFmtId="0" fontId="32" fillId="0" borderId="32" xfId="0" applyFont="1" applyBorder="1" applyProtection="1">
      <alignment vertical="center"/>
      <protection locked="0"/>
    </xf>
    <xf numFmtId="0" fontId="63" fillId="0" borderId="61" xfId="0" applyFont="1" applyBorder="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6" fillId="0" borderId="26" xfId="0" applyFont="1" applyBorder="1" applyAlignment="1" applyProtection="1">
      <alignment horizontal="center" vertical="top" textRotation="180" shrinkToFit="1"/>
      <protection hidden="1"/>
    </xf>
    <xf numFmtId="0" fontId="58" fillId="0" borderId="4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0" xfId="0" applyFont="1" applyBorder="1">
      <alignment vertical="center"/>
    </xf>
    <xf numFmtId="0" fontId="4" fillId="0" borderId="39" xfId="0" applyFont="1" applyBorder="1" applyAlignment="1" applyProtection="1">
      <alignment horizontal="center"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4" fillId="0" borderId="39" xfId="0" applyFont="1" applyBorder="1" applyAlignment="1" applyProtection="1">
      <alignment horizontal="right" vertical="center" shrinkToFit="1"/>
      <protection hidden="1"/>
    </xf>
    <xf numFmtId="0" fontId="4" fillId="0" borderId="32" xfId="0" applyFont="1" applyBorder="1" applyAlignment="1" applyProtection="1">
      <alignment horizontal="left" vertical="center" shrinkToFit="1"/>
      <protection hidden="1"/>
    </xf>
    <xf numFmtId="0" fontId="4" fillId="0" borderId="44" xfId="0" applyFont="1" applyBorder="1" applyAlignment="1" applyProtection="1">
      <alignment horizontal="right" vertical="center" shrinkToFit="1"/>
      <protection hidden="1"/>
    </xf>
    <xf numFmtId="0" fontId="4" fillId="0" borderId="62" xfId="0" applyFont="1" applyBorder="1" applyAlignment="1" applyProtection="1">
      <alignment horizontal="left" vertical="center" shrinkToFit="1"/>
      <protection hidden="1"/>
    </xf>
    <xf numFmtId="0" fontId="4" fillId="0" borderId="33" xfId="0" applyFont="1" applyBorder="1" applyAlignment="1" applyProtection="1">
      <alignment horizontal="left" vertical="center" shrinkToFit="1"/>
      <protection hidden="1"/>
    </xf>
    <xf numFmtId="0" fontId="1" fillId="0" borderId="62" xfId="0" applyFont="1" applyBorder="1" applyProtection="1">
      <alignment vertical="center"/>
      <protection hidden="1"/>
    </xf>
    <xf numFmtId="0" fontId="1" fillId="0" borderId="33" xfId="0" applyFont="1" applyBorder="1" applyProtection="1">
      <alignmen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7" borderId="65" xfId="0" applyFont="1" applyFill="1" applyBorder="1" applyAlignment="1" applyProtection="1">
      <alignment horizontal="center" vertical="center"/>
      <protection hidden="1"/>
    </xf>
    <xf numFmtId="0" fontId="1" fillId="27" borderId="67" xfId="0" applyFont="1" applyFill="1" applyBorder="1" applyProtection="1">
      <alignment vertical="center"/>
      <protection hidden="1"/>
    </xf>
    <xf numFmtId="0" fontId="1" fillId="26" borderId="31" xfId="0" applyFont="1" applyFill="1" applyBorder="1" applyProtection="1">
      <alignment vertical="center"/>
      <protection hidden="1"/>
    </xf>
    <xf numFmtId="0" fontId="1" fillId="0" borderId="31" xfId="0" applyFont="1" applyBorder="1" applyProtection="1">
      <alignment vertical="center"/>
      <protection hidden="1"/>
    </xf>
    <xf numFmtId="0" fontId="1" fillId="0" borderId="24" xfId="0" applyFont="1" applyBorder="1" applyProtection="1">
      <alignment vertical="center"/>
      <protection hidden="1"/>
    </xf>
    <xf numFmtId="0" fontId="1" fillId="0" borderId="6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65"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1" fillId="0" borderId="69"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62" fillId="0" borderId="0" xfId="0" applyFont="1" applyAlignment="1" applyProtection="1">
      <alignment horizontal="left" vertical="center"/>
      <protection hidden="1"/>
    </xf>
    <xf numFmtId="0" fontId="62" fillId="0" borderId="0" xfId="0" applyFont="1" applyProtection="1">
      <alignment vertical="center"/>
      <protection hidden="1"/>
    </xf>
    <xf numFmtId="0" fontId="43"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70" fillId="0" borderId="0" xfId="0" applyFont="1" applyAlignment="1" applyProtection="1">
      <alignment vertical="center" textRotation="255"/>
      <protection hidden="1"/>
    </xf>
    <xf numFmtId="0" fontId="57" fillId="0" borderId="0" xfId="0" applyFont="1" applyAlignment="1" applyProtection="1">
      <alignment horizontal="right" vertical="center"/>
      <protection hidden="1"/>
    </xf>
    <xf numFmtId="0" fontId="57" fillId="0" borderId="0" xfId="0" applyFont="1" applyAlignment="1" applyProtection="1">
      <alignment vertical="center" shrinkToFit="1"/>
      <protection hidden="1"/>
    </xf>
    <xf numFmtId="0" fontId="58" fillId="0" borderId="0" xfId="0" applyFont="1" applyProtection="1">
      <alignment vertical="center"/>
      <protection hidden="1"/>
    </xf>
    <xf numFmtId="0" fontId="58" fillId="0" borderId="0" xfId="0" applyFont="1" applyAlignment="1" applyProtection="1">
      <alignment vertical="center" shrinkToFit="1"/>
      <protection hidden="1"/>
    </xf>
    <xf numFmtId="0" fontId="13" fillId="0" borderId="0" xfId="0" applyFont="1" applyAlignment="1" applyProtection="1">
      <alignment horizontal="center" vertical="center"/>
      <protection hidden="1"/>
    </xf>
    <xf numFmtId="0" fontId="29" fillId="0" borderId="0" xfId="0" applyFont="1" applyAlignment="1" applyProtection="1">
      <protection hidden="1"/>
    </xf>
    <xf numFmtId="49" fontId="57" fillId="0" borderId="0" xfId="0" applyNumberFormat="1" applyFont="1" applyAlignment="1" applyProtection="1">
      <alignment horizontal="left" vertical="center"/>
      <protection hidden="1"/>
    </xf>
    <xf numFmtId="49" fontId="57" fillId="0" borderId="0" xfId="0" applyNumberFormat="1" applyFont="1" applyAlignment="1" applyProtection="1">
      <alignment horizontal="center" vertical="center"/>
      <protection hidden="1"/>
    </xf>
    <xf numFmtId="0" fontId="63" fillId="0" borderId="0" xfId="0" applyFont="1" applyAlignment="1" applyProtection="1">
      <alignment horizontal="right" vertical="center"/>
      <protection hidden="1"/>
    </xf>
    <xf numFmtId="0" fontId="63" fillId="0" borderId="10"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3"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1" fillId="0" borderId="65"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7"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7" xfId="0" applyFont="1" applyBorder="1" applyAlignment="1" applyProtection="1">
      <alignment horizontal="center" vertical="center"/>
      <protection hidden="1"/>
    </xf>
    <xf numFmtId="0" fontId="61"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5"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7" xfId="0" applyFont="1" applyBorder="1" applyAlignment="1" applyProtection="1">
      <alignment horizontal="right" vertical="center"/>
      <protection hidden="1"/>
    </xf>
    <xf numFmtId="0" fontId="63" fillId="0" borderId="12" xfId="0" applyFont="1" applyBorder="1" applyAlignment="1" applyProtection="1">
      <alignment horizontal="left" vertical="center"/>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13" fillId="0" borderId="0" xfId="0" applyFont="1" applyAlignment="1">
      <alignment horizontal="center" vertical="center"/>
    </xf>
    <xf numFmtId="0" fontId="13" fillId="0" borderId="0" xfId="0" applyFont="1" applyAlignment="1">
      <alignment horizontal="center" vertical="center" shrinkToFit="1"/>
    </xf>
    <xf numFmtId="0" fontId="13" fillId="0" borderId="0" xfId="0" applyFont="1" applyAlignment="1">
      <alignment horizontal="center" shrinkToFit="1"/>
    </xf>
    <xf numFmtId="0" fontId="13" fillId="0" borderId="0" xfId="0" applyFont="1" applyAlignment="1">
      <alignment horizontal="center"/>
    </xf>
    <xf numFmtId="49" fontId="13" fillId="0" borderId="0" xfId="0" applyNumberFormat="1" applyFont="1" applyProtection="1">
      <alignment vertical="center"/>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wrapText="1"/>
      <protection hidden="1"/>
    </xf>
    <xf numFmtId="0" fontId="62"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3" fillId="0" borderId="0" xfId="0" applyFont="1">
      <alignment vertical="center"/>
    </xf>
    <xf numFmtId="0" fontId="13" fillId="0" borderId="0" xfId="0" applyFont="1" applyAlignment="1" applyProtection="1">
      <alignment horizontal="left" vertical="center"/>
      <protection hidden="1"/>
    </xf>
    <xf numFmtId="0" fontId="13" fillId="0" borderId="0" xfId="0" applyFont="1" applyAlignment="1"/>
    <xf numFmtId="0" fontId="13" fillId="0" borderId="0" xfId="0" applyFont="1" applyAlignment="1">
      <alignment shrinkToFit="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4" fillId="0" borderId="76"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6" fillId="0" borderId="0" xfId="0" applyFont="1">
      <alignment vertical="center"/>
    </xf>
    <xf numFmtId="0" fontId="77" fillId="0" borderId="0" xfId="0" applyFont="1">
      <alignment vertical="center"/>
    </xf>
    <xf numFmtId="0" fontId="71"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49" fontId="5" fillId="0" borderId="0" xfId="0" applyNumberFormat="1" applyFont="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3" fillId="29" borderId="0" xfId="0" applyFont="1" applyFill="1" applyProtection="1">
      <alignmen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49" fontId="0" fillId="0" borderId="0" xfId="0" applyNumberFormat="1" applyProtection="1">
      <alignment vertical="center"/>
      <protection hidden="1"/>
    </xf>
    <xf numFmtId="0" fontId="0" fillId="0" borderId="0" xfId="0" applyAlignment="1" applyProtection="1">
      <alignment horizontal="righ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75" fillId="0" borderId="0" xfId="0" applyFont="1" applyAlignment="1" applyProtection="1">
      <alignment horizontal="center" vertical="top" textRotation="180" shrinkToFit="1"/>
      <protection hidden="1"/>
    </xf>
    <xf numFmtId="0" fontId="1" fillId="31" borderId="77" xfId="0" applyFont="1" applyFill="1" applyBorder="1" applyAlignment="1" applyProtection="1">
      <alignment horizontal="center" vertical="center"/>
      <protection hidden="1"/>
    </xf>
    <xf numFmtId="0" fontId="4" fillId="31" borderId="29" xfId="0" applyFont="1" applyFill="1" applyBorder="1" applyAlignment="1" applyProtection="1">
      <alignment horizontal="center" vertical="center"/>
      <protection locked="0"/>
    </xf>
    <xf numFmtId="0" fontId="4" fillId="31" borderId="39" xfId="0" applyFont="1" applyFill="1" applyBorder="1" applyAlignment="1" applyProtection="1">
      <alignment horizontal="center" vertical="center"/>
      <protection locked="0"/>
    </xf>
    <xf numFmtId="0" fontId="80" fillId="31" borderId="78" xfId="0" applyFont="1" applyFill="1" applyBorder="1" applyProtection="1">
      <alignment vertical="center"/>
      <protection hidden="1"/>
    </xf>
    <xf numFmtId="0" fontId="4" fillId="31" borderId="35"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42"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3" fillId="0" borderId="0" xfId="0" applyNumberFormat="1" applyFont="1" applyAlignment="1" applyProtection="1">
      <alignment horizontal="left" vertical="center"/>
      <protection hidden="1"/>
    </xf>
    <xf numFmtId="49" fontId="79"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center" vertical="center" wrapText="1"/>
      <protection hidden="1"/>
    </xf>
    <xf numFmtId="49" fontId="79" fillId="0" borderId="0" xfId="0" applyNumberFormat="1" applyFont="1" applyAlignment="1" applyProtection="1">
      <alignment horizontal="right" vertical="center"/>
      <protection hidden="1"/>
    </xf>
    <xf numFmtId="49" fontId="30" fillId="0" borderId="0" xfId="0" applyNumberFormat="1" applyFont="1" applyAlignment="1" applyProtection="1">
      <alignment vertical="center" wrapText="1"/>
      <protection hidden="1"/>
    </xf>
    <xf numFmtId="49" fontId="46" fillId="0" borderId="0" xfId="0" applyNumberFormat="1" applyFont="1" applyAlignment="1" applyProtection="1">
      <alignment horizontal="left" vertical="center"/>
      <protection hidden="1"/>
    </xf>
    <xf numFmtId="49" fontId="3"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3" fillId="0" borderId="13" xfId="0" applyFont="1" applyBorder="1" applyAlignment="1" applyProtection="1">
      <alignment horizontal="lef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9" xfId="0" applyFont="1" applyFill="1" applyBorder="1" applyAlignment="1" applyProtection="1">
      <alignment horizontal="center" vertical="center"/>
      <protection locked="0"/>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0" fillId="27" borderId="17" xfId="0" applyFill="1" applyBorder="1" applyAlignment="1" applyProtection="1">
      <alignment horizontal="center" vertical="center" shrinkToFit="1"/>
      <protection locked="0"/>
    </xf>
    <xf numFmtId="0" fontId="0" fillId="27" borderId="18" xfId="0" applyFill="1" applyBorder="1" applyAlignment="1" applyProtection="1">
      <alignment horizontal="center" vertical="center" shrinkToFit="1"/>
      <protection locked="0"/>
    </xf>
    <xf numFmtId="0" fontId="0" fillId="27"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3" fillId="30" borderId="0" xfId="0" applyFont="1" applyFill="1" applyAlignment="1" applyProtection="1">
      <alignment horizontal="left" vertical="center" wrapText="1"/>
      <protection hidden="1"/>
    </xf>
    <xf numFmtId="0" fontId="43" fillId="30"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1" fillId="0" borderId="81" xfId="0" applyFont="1" applyBorder="1" applyAlignment="1" applyProtection="1">
      <alignment horizontal="left" vertical="center"/>
      <protection hidden="1"/>
    </xf>
    <xf numFmtId="0" fontId="61" fillId="0" borderId="62" xfId="0" applyFont="1" applyBorder="1" applyAlignment="1" applyProtection="1">
      <alignment horizontal="left" vertical="center"/>
      <protection hidden="1"/>
    </xf>
    <xf numFmtId="0" fontId="61" fillId="0" borderId="82" xfId="0" applyFont="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30" fillId="0" borderId="81"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78"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61" fillId="26" borderId="81" xfId="0" applyFont="1" applyFill="1" applyBorder="1" applyAlignment="1" applyProtection="1">
      <alignment horizontal="left"/>
      <protection hidden="1"/>
    </xf>
    <xf numFmtId="0" fontId="61" fillId="26" borderId="62" xfId="0" applyFont="1" applyFill="1" applyBorder="1" applyAlignment="1" applyProtection="1">
      <alignment horizontal="left"/>
      <protection hidden="1"/>
    </xf>
    <xf numFmtId="0" fontId="61" fillId="26" borderId="82" xfId="0" applyFont="1" applyFill="1" applyBorder="1" applyAlignment="1" applyProtection="1">
      <alignment horizontal="left"/>
      <protection hidden="1"/>
    </xf>
    <xf numFmtId="0" fontId="0" fillId="0" borderId="13" xfId="0" applyBorder="1" applyAlignment="1">
      <alignment horizontal="left" vertical="center"/>
    </xf>
    <xf numFmtId="0" fontId="0" fillId="0" borderId="14" xfId="0" applyBorder="1" applyAlignment="1">
      <alignment horizontal="left" vertical="center"/>
    </xf>
    <xf numFmtId="0" fontId="1" fillId="0" borderId="62" xfId="0" applyFont="1" applyBorder="1" applyAlignment="1">
      <alignment horizontal="left" vertical="center"/>
    </xf>
    <xf numFmtId="0" fontId="1" fillId="0" borderId="82" xfId="0" applyFont="1" applyBorder="1" applyAlignment="1">
      <alignment horizontal="left" vertical="center"/>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1" fillId="31" borderId="78" xfId="0" applyFont="1" applyFill="1" applyBorder="1" applyAlignment="1" applyProtection="1">
      <alignment horizontal="center" vertical="center"/>
      <protection hidden="1"/>
    </xf>
    <xf numFmtId="0" fontId="1" fillId="31" borderId="24"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81" fillId="31" borderId="10" xfId="0" applyFont="1" applyFill="1" applyBorder="1" applyAlignment="1" applyProtection="1">
      <alignment horizontal="left" vertical="center" wrapText="1"/>
      <protection hidden="1"/>
    </xf>
    <xf numFmtId="0" fontId="81" fillId="31" borderId="0" xfId="0" applyFont="1" applyFill="1" applyAlignment="1" applyProtection="1">
      <alignment horizontal="left" vertical="center" wrapText="1"/>
      <protection hidden="1"/>
    </xf>
    <xf numFmtId="0" fontId="81" fillId="31" borderId="43" xfId="0" applyFont="1" applyFill="1" applyBorder="1" applyAlignment="1" applyProtection="1">
      <alignment horizontal="left" vertical="center" wrapText="1"/>
      <protection hidden="1"/>
    </xf>
    <xf numFmtId="0" fontId="61" fillId="0" borderId="17" xfId="0" applyFont="1" applyBorder="1" applyAlignment="1" applyProtection="1">
      <alignment horizontal="left" vertical="center" wrapText="1"/>
      <protection hidden="1"/>
    </xf>
    <xf numFmtId="0" fontId="61" fillId="0" borderId="18" xfId="0" applyFont="1" applyBorder="1" applyAlignment="1" applyProtection="1">
      <alignment horizontal="left" vertical="center" wrapText="1"/>
      <protection hidden="1"/>
    </xf>
    <xf numFmtId="0" fontId="61" fillId="0" borderId="26"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6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43"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9" fillId="0" borderId="3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0" borderId="39"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61" fillId="31" borderId="12" xfId="0" applyFont="1" applyFill="1" applyBorder="1" applyAlignment="1" applyProtection="1">
      <alignment horizontal="left" vertical="center" shrinkToFit="1"/>
      <protection hidden="1"/>
    </xf>
    <xf numFmtId="0" fontId="61" fillId="31" borderId="13" xfId="0" applyFont="1" applyFill="1" applyBorder="1" applyAlignment="1" applyProtection="1">
      <alignment horizontal="left" vertical="center" shrinkToFit="1"/>
      <protection hidden="1"/>
    </xf>
    <xf numFmtId="0" fontId="61" fillId="31" borderId="28" xfId="0" applyFont="1" applyFill="1" applyBorder="1" applyAlignment="1" applyProtection="1">
      <alignment horizontal="left" vertical="center" shrinkToFit="1"/>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61" fillId="0" borderId="28" xfId="0" applyFont="1" applyBorder="1" applyAlignment="1" applyProtection="1">
      <alignment horizontal="left" vertical="center"/>
      <protection hidden="1"/>
    </xf>
    <xf numFmtId="0" fontId="54" fillId="27" borderId="81" xfId="0" applyFont="1" applyFill="1" applyBorder="1" applyAlignment="1" applyProtection="1">
      <alignment horizontal="left" vertical="center" wrapText="1"/>
      <protection hidden="1"/>
    </xf>
    <xf numFmtId="0" fontId="54" fillId="27" borderId="62" xfId="0" applyFont="1" applyFill="1" applyBorder="1" applyAlignment="1" applyProtection="1">
      <alignment horizontal="left" vertical="center" wrapText="1"/>
      <protection hidden="1"/>
    </xf>
    <xf numFmtId="0" fontId="54" fillId="27" borderId="33" xfId="0" applyFont="1" applyFill="1" applyBorder="1" applyAlignment="1" applyProtection="1">
      <alignment horizontal="left" vertical="center" wrapText="1"/>
      <protection hidden="1"/>
    </xf>
    <xf numFmtId="0" fontId="54" fillId="27" borderId="52" xfId="0" applyFont="1" applyFill="1" applyBorder="1" applyAlignment="1" applyProtection="1">
      <alignment horizontal="left" vertical="center" wrapText="1"/>
      <protection hidden="1"/>
    </xf>
    <xf numFmtId="0" fontId="54" fillId="27" borderId="42" xfId="0" applyFont="1" applyFill="1" applyBorder="1" applyAlignment="1" applyProtection="1">
      <alignment horizontal="left" vertical="center" wrapText="1"/>
      <protection hidden="1"/>
    </xf>
    <xf numFmtId="0" fontId="54" fillId="27" borderId="40" xfId="0" applyFont="1" applyFill="1" applyBorder="1" applyAlignment="1" applyProtection="1">
      <alignment horizontal="left" vertical="center" wrapText="1"/>
      <protection hidden="1"/>
    </xf>
    <xf numFmtId="0" fontId="61" fillId="26" borderId="52" xfId="0" applyFont="1" applyFill="1" applyBorder="1" applyAlignment="1" applyProtection="1">
      <alignment horizontal="left" vertical="center"/>
      <protection hidden="1"/>
    </xf>
    <xf numFmtId="0" fontId="61" fillId="26" borderId="42" xfId="0" applyFont="1" applyFill="1" applyBorder="1" applyAlignment="1" applyProtection="1">
      <alignment horizontal="left" vertical="center"/>
      <protection hidden="1"/>
    </xf>
    <xf numFmtId="0" fontId="61" fillId="26" borderId="60" xfId="0" applyFont="1" applyFill="1" applyBorder="1" applyAlignment="1" applyProtection="1">
      <alignment horizontal="left" vertical="center"/>
      <protection hidden="1"/>
    </xf>
    <xf numFmtId="0" fontId="61" fillId="31" borderId="58" xfId="0" applyFont="1" applyFill="1" applyBorder="1" applyAlignment="1" applyProtection="1">
      <alignment horizontal="center" vertical="center" wrapText="1"/>
      <protection hidden="1"/>
    </xf>
    <xf numFmtId="0" fontId="61" fillId="31" borderId="65" xfId="0" applyFont="1" applyFill="1" applyBorder="1" applyAlignment="1" applyProtection="1">
      <alignment horizontal="center" vertical="center" wrapText="1"/>
      <protection hidden="1"/>
    </xf>
    <xf numFmtId="0" fontId="61" fillId="31" borderId="67" xfId="0" applyFont="1" applyFill="1" applyBorder="1" applyAlignment="1" applyProtection="1">
      <alignment horizontal="center" vertical="center" wrapText="1"/>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9" xfId="0" applyFont="1" applyFill="1" applyBorder="1" applyAlignment="1" applyProtection="1">
      <alignment horizontal="left"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61" fillId="0" borderId="26" xfId="0" applyFont="1" applyBorder="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61" fillId="0" borderId="33" xfId="0" applyFont="1" applyBorder="1" applyAlignment="1" applyProtection="1">
      <alignment horizontal="left" vertical="center"/>
      <protection hidden="1"/>
    </xf>
    <xf numFmtId="0" fontId="54" fillId="27" borderId="86" xfId="0" applyFont="1" applyFill="1" applyBorder="1" applyAlignment="1" applyProtection="1">
      <alignment horizontal="left" vertical="center" wrapText="1"/>
      <protection hidden="1"/>
    </xf>
    <xf numFmtId="0" fontId="54" fillId="27" borderId="87"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54" fillId="0" borderId="84"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85" xfId="0" applyFont="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1" fillId="31" borderId="12" xfId="0" applyFont="1" applyFill="1" applyBorder="1" applyAlignment="1" applyProtection="1">
      <alignment horizontal="left"/>
      <protection hidden="1"/>
    </xf>
    <xf numFmtId="0" fontId="61" fillId="31" borderId="13" xfId="0" applyFont="1" applyFill="1" applyBorder="1" applyAlignment="1" applyProtection="1">
      <alignment horizontal="left"/>
      <protection hidden="1"/>
    </xf>
    <xf numFmtId="0" fontId="61" fillId="31"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88" xfId="0" applyFont="1" applyFill="1" applyBorder="1" applyAlignment="1" applyProtection="1">
      <alignment horizontal="center" vertical="center" textRotation="255"/>
      <protection hidden="1"/>
    </xf>
    <xf numFmtId="0" fontId="61" fillId="26" borderId="89" xfId="0" applyFont="1" applyFill="1" applyBorder="1" applyAlignment="1" applyProtection="1">
      <alignment horizontal="left"/>
      <protection hidden="1"/>
    </xf>
    <xf numFmtId="0" fontId="61" fillId="26" borderId="90" xfId="0" applyFont="1" applyFill="1" applyBorder="1" applyAlignment="1" applyProtection="1">
      <alignment horizontal="left"/>
      <protection hidden="1"/>
    </xf>
    <xf numFmtId="0" fontId="61" fillId="26" borderId="91"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3" fillId="31" borderId="51" xfId="0" applyFont="1" applyFill="1" applyBorder="1" applyAlignment="1" applyProtection="1">
      <alignment horizontal="left" vertical="center"/>
      <protection hidden="1"/>
    </xf>
    <xf numFmtId="0" fontId="3" fillId="31" borderId="27" xfId="0" applyFont="1" applyFill="1" applyBorder="1" applyAlignment="1" applyProtection="1">
      <alignment horizontal="left" vertical="center"/>
      <protection hidden="1"/>
    </xf>
    <xf numFmtId="0" fontId="3" fillId="31" borderId="83" xfId="0" applyFont="1" applyFill="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61" xfId="0" applyFont="1" applyBorder="1" applyAlignment="1">
      <alignment horizontal="left" vertical="center"/>
    </xf>
    <xf numFmtId="0" fontId="61" fillId="0" borderId="84" xfId="0" applyFont="1" applyBorder="1" applyAlignment="1" applyProtection="1">
      <alignment horizontal="left" vertical="center"/>
      <protection hidden="1"/>
    </xf>
    <xf numFmtId="0" fontId="61" fillId="0" borderId="34" xfId="0" applyFont="1" applyBorder="1" applyAlignment="1" applyProtection="1">
      <alignment horizontal="left" vertical="center"/>
      <protection hidden="1"/>
    </xf>
    <xf numFmtId="0" fontId="61" fillId="0" borderId="53"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5" xfId="0" applyFont="1" applyBorder="1" applyAlignment="1">
      <alignment horizontal="left" vertical="center"/>
    </xf>
    <xf numFmtId="0" fontId="61" fillId="0" borderId="11" xfId="0" applyFont="1" applyBorder="1" applyAlignment="1" applyProtection="1">
      <alignment horizontal="left" vertical="center"/>
      <protection hidden="1"/>
    </xf>
    <xf numFmtId="0" fontId="1" fillId="26" borderId="24" xfId="0" applyFont="1" applyFill="1" applyBorder="1" applyAlignment="1" applyProtection="1">
      <alignment horizontal="center" vertical="center"/>
      <protection hidden="1"/>
    </xf>
    <xf numFmtId="0" fontId="9" fillId="0" borderId="8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0" borderId="3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10" fillId="0" borderId="10" xfId="0" applyFont="1" applyBorder="1" applyAlignment="1" applyProtection="1">
      <alignment horizontal="left" vertical="center" shrinkToFit="1"/>
      <protection hidden="1"/>
    </xf>
    <xf numFmtId="0" fontId="53" fillId="27" borderId="84" xfId="0" applyFont="1" applyFill="1" applyBorder="1" applyAlignment="1" applyProtection="1">
      <alignment horizontal="center" vertical="center" wrapText="1"/>
      <protection hidden="1"/>
    </xf>
    <xf numFmtId="0" fontId="53" fillId="27" borderId="34" xfId="0" applyFont="1" applyFill="1" applyBorder="1" applyAlignment="1" applyProtection="1">
      <alignment horizontal="center" vertical="center" wrapText="1"/>
      <protection hidden="1"/>
    </xf>
    <xf numFmtId="0" fontId="53" fillId="27" borderId="53"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28" xfId="0" applyFont="1" applyFill="1" applyBorder="1" applyAlignment="1" applyProtection="1">
      <alignment horizontal="center" vertical="center" wrapText="1"/>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61" xfId="0" applyFont="1" applyFill="1" applyBorder="1" applyAlignment="1" applyProtection="1">
      <alignment horizontal="left" vertical="center"/>
      <protection hidden="1"/>
    </xf>
    <xf numFmtId="0" fontId="3" fillId="0" borderId="32" xfId="0" applyFont="1" applyBorder="1" applyAlignment="1" applyProtection="1">
      <alignment horizontal="left" vertical="center" shrinkToFit="1"/>
      <protection hidden="1"/>
    </xf>
    <xf numFmtId="0" fontId="3" fillId="0" borderId="35" xfId="0" applyFont="1" applyBorder="1" applyAlignment="1" applyProtection="1">
      <alignment horizontal="left" vertical="center" shrinkToFit="1"/>
      <protection hidden="1"/>
    </xf>
    <xf numFmtId="0" fontId="3" fillId="31" borderId="84" xfId="0" applyFont="1" applyFill="1" applyBorder="1" applyAlignment="1" applyProtection="1">
      <alignment horizontal="left" vertical="center"/>
      <protection hidden="1"/>
    </xf>
    <xf numFmtId="0" fontId="3" fillId="31" borderId="34" xfId="0" applyFont="1" applyFill="1" applyBorder="1" applyAlignment="1" applyProtection="1">
      <alignment horizontal="left" vertical="center"/>
      <protection hidden="1"/>
    </xf>
    <xf numFmtId="0" fontId="3" fillId="31" borderId="85"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3" fillId="27" borderId="92"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86" xfId="0" applyFont="1" applyFill="1" applyBorder="1" applyAlignment="1" applyProtection="1">
      <alignment horizontal="left" vertical="center"/>
      <protection hidden="1"/>
    </xf>
    <xf numFmtId="0" fontId="53" fillId="27" borderId="87" xfId="0" applyFont="1" applyFill="1" applyBorder="1" applyAlignment="1" applyProtection="1">
      <alignment horizontal="left" vertical="center"/>
      <protection hidden="1"/>
    </xf>
    <xf numFmtId="0" fontId="53" fillId="27" borderId="93" xfId="0" applyFont="1" applyFill="1" applyBorder="1" applyAlignment="1" applyProtection="1">
      <alignment horizontal="left" vertical="center"/>
      <protection hidden="1"/>
    </xf>
    <xf numFmtId="0" fontId="32" fillId="27" borderId="92" xfId="0" applyFont="1" applyFill="1" applyBorder="1" applyAlignment="1" applyProtection="1">
      <alignment horizontal="center" vertical="center"/>
      <protection hidden="1"/>
    </xf>
    <xf numFmtId="0" fontId="32" fillId="27" borderId="23" xfId="0" applyFont="1" applyFill="1" applyBorder="1" applyAlignment="1" applyProtection="1">
      <alignment horizontal="center" vertical="center"/>
      <protection hidden="1"/>
    </xf>
    <xf numFmtId="0" fontId="32" fillId="27" borderId="24" xfId="0" applyFont="1" applyFill="1" applyBorder="1" applyAlignment="1" applyProtection="1">
      <alignment horizontal="center"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9"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1" fillId="26" borderId="88"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24" xfId="0" applyFont="1" applyBorder="1" applyAlignment="1" applyProtection="1">
      <alignment horizontal="center" vertical="center"/>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78"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9" fillId="0" borderId="81"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61" fillId="0" borderId="52" xfId="0" applyFont="1" applyBorder="1" applyAlignment="1" applyProtection="1">
      <alignment horizontal="left" vertical="center"/>
      <protection hidden="1"/>
    </xf>
    <xf numFmtId="0" fontId="61" fillId="0" borderId="42" xfId="0" applyFont="1" applyBorder="1" applyAlignment="1" applyProtection="1">
      <alignment horizontal="left" vertical="center"/>
      <protection hidden="1"/>
    </xf>
    <xf numFmtId="0" fontId="61" fillId="0" borderId="40" xfId="0" applyFont="1" applyBorder="1" applyAlignment="1" applyProtection="1">
      <alignment horizontal="left" vertical="center"/>
      <protection hidden="1"/>
    </xf>
    <xf numFmtId="0" fontId="9" fillId="0" borderId="81"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61" fillId="0" borderId="48" xfId="0" applyFont="1" applyBorder="1" applyAlignment="1" applyProtection="1">
      <alignment horizontal="center" vertical="center"/>
      <protection hidden="1"/>
    </xf>
    <xf numFmtId="0" fontId="61" fillId="0" borderId="32" xfId="0" applyFont="1" applyBorder="1" applyAlignment="1" applyProtection="1">
      <alignment horizontal="center" vertical="center"/>
      <protection hidden="1"/>
    </xf>
    <xf numFmtId="0" fontId="61" fillId="0" borderId="35" xfId="0" applyFont="1" applyBorder="1" applyAlignment="1" applyProtection="1">
      <alignment horizontal="center"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49" xfId="0" applyFont="1" applyBorder="1" applyAlignment="1" applyProtection="1">
      <alignment horizontal="center"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61" fillId="0" borderId="48"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61" xfId="0" applyFont="1" applyBorder="1" applyAlignment="1" applyProtection="1">
      <alignment horizontal="left" vertical="center"/>
      <protection hidden="1"/>
    </xf>
    <xf numFmtId="0" fontId="54" fillId="0" borderId="81" xfId="0" applyFont="1" applyBorder="1" applyAlignment="1" applyProtection="1">
      <alignment horizontal="left" vertical="center"/>
      <protection hidden="1"/>
    </xf>
    <xf numFmtId="0" fontId="54" fillId="0" borderId="62" xfId="0" applyFont="1" applyBorder="1" applyAlignment="1" applyProtection="1">
      <alignment horizontal="left" vertical="center"/>
      <protection hidden="1"/>
    </xf>
    <xf numFmtId="0" fontId="54" fillId="0" borderId="82"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1" fillId="0" borderId="67"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84" xfId="0" applyFont="1" applyBorder="1" applyAlignment="1" applyProtection="1">
      <alignment horizontal="left" vertical="center" wrapText="1"/>
      <protection hidden="1"/>
    </xf>
    <xf numFmtId="0" fontId="10" fillId="0" borderId="34"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1"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3" fillId="0" borderId="8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73" fillId="0" borderId="62" xfId="0" applyFont="1" applyBorder="1" applyAlignment="1" applyProtection="1">
      <alignment horizontal="right" vertical="center"/>
      <protection hidden="1"/>
    </xf>
    <xf numFmtId="0" fontId="74"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3" fillId="0" borderId="35" xfId="0" applyFont="1" applyBorder="1" applyAlignment="1" applyProtection="1">
      <alignment horizontal="center" vertical="center" shrinkToFit="1"/>
      <protection hidden="1"/>
    </xf>
    <xf numFmtId="0" fontId="3" fillId="0" borderId="0" xfId="0" applyFont="1" applyAlignment="1" applyProtection="1">
      <alignment horizontal="center" vertical="center" shrinkToFit="1"/>
      <protection hidden="1"/>
    </xf>
    <xf numFmtId="0" fontId="3" fillId="0" borderId="62" xfId="0" applyFont="1" applyBorder="1" applyAlignment="1" applyProtection="1">
      <alignment horizontal="right" vertical="center" shrinkToFit="1"/>
      <protection hidden="1"/>
    </xf>
    <xf numFmtId="0" fontId="3" fillId="0" borderId="62"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protection hidden="1"/>
    </xf>
    <xf numFmtId="0" fontId="78" fillId="0" borderId="46" xfId="0" applyFont="1" applyBorder="1" applyAlignment="1" applyProtection="1">
      <alignment horizontal="center" vertical="center"/>
      <protection hidden="1"/>
    </xf>
    <xf numFmtId="0" fontId="64" fillId="0" borderId="54" xfId="0" applyFont="1" applyBorder="1" applyAlignment="1" applyProtection="1">
      <alignment horizontal="center" vertical="center" shrinkToFit="1"/>
      <protection locked="0"/>
    </xf>
    <xf numFmtId="0" fontId="64" fillId="0" borderId="34" xfId="0" applyFont="1" applyBorder="1" applyAlignment="1" applyProtection="1">
      <alignment horizontal="center" vertical="center" shrinkToFit="1"/>
      <protection locked="0"/>
    </xf>
    <xf numFmtId="0" fontId="64" fillId="0" borderId="53" xfId="0" applyFont="1" applyBorder="1" applyAlignment="1" applyProtection="1">
      <alignment horizontal="center" vertical="center" shrinkToFit="1"/>
      <protection locked="0"/>
    </xf>
    <xf numFmtId="0" fontId="64" fillId="0" borderId="44" xfId="0" applyFont="1" applyBorder="1" applyAlignment="1" applyProtection="1">
      <alignment horizontal="center" vertical="center" shrinkToFit="1"/>
      <protection locked="0"/>
    </xf>
    <xf numFmtId="0" fontId="64" fillId="0" borderId="62" xfId="0" applyFont="1" applyBorder="1" applyAlignment="1" applyProtection="1">
      <alignment horizontal="center" vertical="center" shrinkToFit="1"/>
      <protection locked="0"/>
    </xf>
    <xf numFmtId="0" fontId="64" fillId="0" borderId="33" xfId="0" applyFont="1" applyBorder="1" applyAlignment="1" applyProtection="1">
      <alignment horizontal="center" vertical="center" shrinkToFit="1"/>
      <protection locked="0"/>
    </xf>
    <xf numFmtId="0" fontId="45" fillId="0" borderId="39" xfId="0" applyFont="1" applyBorder="1" applyAlignment="1" applyProtection="1">
      <alignment horizontal="center" vertical="center" shrinkToFit="1"/>
      <protection locked="0"/>
    </xf>
    <xf numFmtId="0" fontId="45" fillId="0" borderId="32" xfId="0" applyFont="1" applyBorder="1" applyAlignment="1" applyProtection="1">
      <alignment horizontal="center" vertical="center" shrinkToFit="1"/>
      <protection locked="0"/>
    </xf>
    <xf numFmtId="0" fontId="45" fillId="0" borderId="35"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4" fillId="0" borderId="32"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0" fillId="0" borderId="46" xfId="0" applyFont="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4" fillId="0" borderId="39" xfId="0" applyFont="1" applyBorder="1" applyAlignment="1" applyProtection="1">
      <alignment horizontal="center" vertical="center" shrinkToFit="1"/>
      <protection hidden="1"/>
    </xf>
    <xf numFmtId="0" fontId="1" fillId="0" borderId="3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4" fillId="0" borderId="39" xfId="0" applyFont="1" applyBorder="1" applyAlignment="1" applyProtection="1">
      <alignment horizontal="center" vertical="center"/>
      <protection hidden="1"/>
    </xf>
    <xf numFmtId="0" fontId="4" fillId="0" borderId="32"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14.png"/></Relationships>
</file>

<file path=xl/drawings/_rels/drawing4.xml.rels><?xml version="1.0" encoding="UTF-8" standalone="yes"?>
<Relationships xmlns="http://schemas.openxmlformats.org/package/2006/relationships"><Relationship Id="rId1" Type="http://schemas.openxmlformats.org/officeDocument/2006/relationships/image" Target="../media/image1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57150</xdr:rowOff>
    </xdr:to>
    <xdr:pic>
      <xdr:nvPicPr>
        <xdr:cNvPr id="4390" name="Picture 39" descr="5__U">
          <a:extLst>
            <a:ext uri="{FF2B5EF4-FFF2-40B4-BE49-F238E27FC236}">
              <a16:creationId xmlns:a16="http://schemas.microsoft.com/office/drawing/2014/main" id="{00000000-0008-0000-0000-00002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95250</xdr:rowOff>
    </xdr:to>
    <xdr:pic>
      <xdr:nvPicPr>
        <xdr:cNvPr id="4391" name="Picture 40" descr="5__U">
          <a:extLst>
            <a:ext uri="{FF2B5EF4-FFF2-40B4-BE49-F238E27FC236}">
              <a16:creationId xmlns:a16="http://schemas.microsoft.com/office/drawing/2014/main" id="{00000000-0008-0000-0000-000027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92" name="Picture 41" descr="5__Y">
          <a:extLst>
            <a:ext uri="{FF2B5EF4-FFF2-40B4-BE49-F238E27FC236}">
              <a16:creationId xmlns:a16="http://schemas.microsoft.com/office/drawing/2014/main" id="{00000000-0008-0000-0000-000028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48300"/>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38100</xdr:colOff>
      <xdr:row>1</xdr:row>
      <xdr:rowOff>142875</xdr:rowOff>
    </xdr:from>
    <xdr:to>
      <xdr:col>31</xdr:col>
      <xdr:colOff>76200</xdr:colOff>
      <xdr:row>10</xdr:row>
      <xdr:rowOff>104775</xdr:rowOff>
    </xdr:to>
    <xdr:pic>
      <xdr:nvPicPr>
        <xdr:cNvPr id="4396" name="Picture 44" descr="035">
          <a:extLst>
            <a:ext uri="{FF2B5EF4-FFF2-40B4-BE49-F238E27FC236}">
              <a16:creationId xmlns:a16="http://schemas.microsoft.com/office/drawing/2014/main" id="{00000000-0008-0000-0000-00002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39025" y="466725"/>
          <a:ext cx="2152650" cy="2114550"/>
        </a:xfrm>
        <a:prstGeom prst="rect">
          <a:avLst/>
        </a:prstGeom>
        <a:noFill/>
        <a:ln w="9525">
          <a:noFill/>
          <a:miter lim="800000"/>
          <a:headEnd/>
          <a:tailEnd/>
        </a:ln>
      </xdr:spPr>
    </xdr:pic>
    <xdr:clientData/>
  </xdr:twoCellAnchor>
  <xdr:twoCellAnchor>
    <xdr:from>
      <xdr:col>32</xdr:col>
      <xdr:colOff>142875</xdr:colOff>
      <xdr:row>1</xdr:row>
      <xdr:rowOff>304800</xdr:rowOff>
    </xdr:from>
    <xdr:to>
      <xdr:col>37</xdr:col>
      <xdr:colOff>57150</xdr:colOff>
      <xdr:row>10</xdr:row>
      <xdr:rowOff>133350</xdr:rowOff>
    </xdr:to>
    <xdr:grpSp>
      <xdr:nvGrpSpPr>
        <xdr:cNvPr id="4397" name="Group 45">
          <a:extLst>
            <a:ext uri="{FF2B5EF4-FFF2-40B4-BE49-F238E27FC236}">
              <a16:creationId xmlns:a16="http://schemas.microsoft.com/office/drawing/2014/main" id="{00000000-0008-0000-0000-00002D110000}"/>
            </a:ext>
          </a:extLst>
        </xdr:cNvPr>
        <xdr:cNvGrpSpPr>
          <a:grpSpLocks/>
        </xdr:cNvGrpSpPr>
      </xdr:nvGrpSpPr>
      <xdr:grpSpPr bwMode="auto">
        <a:xfrm>
          <a:off x="10010775" y="628650"/>
          <a:ext cx="1676400" cy="1981200"/>
          <a:chOff x="997" y="79"/>
          <a:chExt cx="176" cy="208"/>
        </a:xfrm>
      </xdr:grpSpPr>
      <xdr:pic>
        <xdr:nvPicPr>
          <xdr:cNvPr id="4403" name="Picture 46" descr="51_30_u">
            <a:extLst>
              <a:ext uri="{FF2B5EF4-FFF2-40B4-BE49-F238E27FC236}">
                <a16:creationId xmlns:a16="http://schemas.microsoft.com/office/drawing/2014/main" id="{00000000-0008-0000-0000-000033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06" y="79"/>
            <a:ext cx="144" cy="192"/>
          </a:xfrm>
          <a:prstGeom prst="rect">
            <a:avLst/>
          </a:prstGeom>
          <a:noFill/>
          <a:ln w="9525">
            <a:noFill/>
            <a:miter lim="800000"/>
            <a:headEnd/>
            <a:tailEnd/>
          </a:ln>
        </xdr:spPr>
      </xdr:pic>
      <xdr:sp macro="" textlink="">
        <xdr:nvSpPr>
          <xdr:cNvPr id="4143" name="Text Box 47">
            <a:extLst>
              <a:ext uri="{FF2B5EF4-FFF2-40B4-BE49-F238E27FC236}">
                <a16:creationId xmlns:a16="http://schemas.microsoft.com/office/drawing/2014/main" id="{00000000-0008-0000-0000-00002F100000}"/>
              </a:ext>
            </a:extLst>
          </xdr:cNvPr>
          <xdr:cNvSpPr txBox="1">
            <a:spLocks noChangeArrowheads="1"/>
          </xdr:cNvSpPr>
        </xdr:nvSpPr>
        <xdr:spPr bwMode="auto">
          <a:xfrm>
            <a:off x="997" y="268"/>
            <a:ext cx="176" cy="19"/>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金属ベース　裏配管イメージ</a:t>
            </a:r>
          </a:p>
        </xdr:txBody>
      </xdr:sp>
    </xdr:grpSp>
    <xdr:clientData/>
  </xdr:twoCellAnchor>
  <xdr:twoCellAnchor>
    <xdr:from>
      <xdr:col>28</xdr:col>
      <xdr:colOff>85725</xdr:colOff>
      <xdr:row>8</xdr:row>
      <xdr:rowOff>190500</xdr:rowOff>
    </xdr:from>
    <xdr:to>
      <xdr:col>32</xdr:col>
      <xdr:colOff>304800</xdr:colOff>
      <xdr:row>10</xdr:row>
      <xdr:rowOff>161925</xdr:rowOff>
    </xdr:to>
    <xdr:sp macro="" textlink="">
      <xdr:nvSpPr>
        <xdr:cNvPr id="4144" name="Text Box 48">
          <a:extLst>
            <a:ext uri="{FF2B5EF4-FFF2-40B4-BE49-F238E27FC236}">
              <a16:creationId xmlns:a16="http://schemas.microsoft.com/office/drawing/2014/main" id="{00000000-0008-0000-0000-000030100000}"/>
            </a:ext>
          </a:extLst>
        </xdr:cNvPr>
        <xdr:cNvSpPr txBox="1">
          <a:spLocks noChangeArrowheads="1"/>
        </xdr:cNvSpPr>
      </xdr:nvSpPr>
      <xdr:spPr bwMode="auto">
        <a:xfrm>
          <a:off x="8543925" y="2314575"/>
          <a:ext cx="1628775" cy="3238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イメージは横配管タイプの</a:t>
          </a:r>
        </a:p>
        <a:p>
          <a:pPr algn="l" rtl="0">
            <a:defRPr sz="1000"/>
          </a:pPr>
          <a:r>
            <a:rPr lang="ja-JP" altLang="en-US" sz="800" b="0" i="0" u="none" strike="noStrike" baseline="0">
              <a:solidFill>
                <a:srgbClr val="FF0000"/>
              </a:solidFill>
              <a:latin typeface="ＭＳ Ｐゴシック"/>
              <a:ea typeface="ＭＳ Ｐゴシック"/>
            </a:rPr>
            <a:t>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99" name="Group 50">
          <a:extLst>
            <a:ext uri="{FF2B5EF4-FFF2-40B4-BE49-F238E27FC236}">
              <a16:creationId xmlns:a16="http://schemas.microsoft.com/office/drawing/2014/main" id="{00000000-0008-0000-0000-00002F110000}"/>
            </a:ext>
          </a:extLst>
        </xdr:cNvPr>
        <xdr:cNvGrpSpPr>
          <a:grpSpLocks/>
        </xdr:cNvGrpSpPr>
      </xdr:nvGrpSpPr>
      <xdr:grpSpPr bwMode="auto">
        <a:xfrm>
          <a:off x="200025" y="361950"/>
          <a:ext cx="685800" cy="219075"/>
          <a:chOff x="0" y="1"/>
          <a:chExt cx="1079" cy="344"/>
        </a:xfrm>
      </xdr:grpSpPr>
      <xdr:sp macro="" textlink="">
        <xdr:nvSpPr>
          <xdr:cNvPr id="4400" name="Freeform 51">
            <a:extLst>
              <a:ext uri="{FF2B5EF4-FFF2-40B4-BE49-F238E27FC236}">
                <a16:creationId xmlns:a16="http://schemas.microsoft.com/office/drawing/2014/main" id="{00000000-0008-0000-0000-00003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01" name="Freeform 52">
            <a:extLst>
              <a:ext uri="{FF2B5EF4-FFF2-40B4-BE49-F238E27FC236}">
                <a16:creationId xmlns:a16="http://schemas.microsoft.com/office/drawing/2014/main" id="{00000000-0008-0000-0000-00003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02" name="Freeform 53">
            <a:extLst>
              <a:ext uri="{FF2B5EF4-FFF2-40B4-BE49-F238E27FC236}">
                <a16:creationId xmlns:a16="http://schemas.microsoft.com/office/drawing/2014/main" id="{00000000-0008-0000-0000-00003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38</xdr:row>
      <xdr:rowOff>28575</xdr:rowOff>
    </xdr:from>
    <xdr:to>
      <xdr:col>14</xdr:col>
      <xdr:colOff>542925</xdr:colOff>
      <xdr:row>41</xdr:row>
      <xdr:rowOff>0</xdr:rowOff>
    </xdr:to>
    <xdr:pic>
      <xdr:nvPicPr>
        <xdr:cNvPr id="1357" name="Picture 86" descr="50_5">
          <a:extLst>
            <a:ext uri="{FF2B5EF4-FFF2-40B4-BE49-F238E27FC236}">
              <a16:creationId xmlns:a16="http://schemas.microsoft.com/office/drawing/2014/main" id="{00000000-0008-0000-01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371975" y="3057525"/>
          <a:ext cx="5334000" cy="1019175"/>
        </a:xfrm>
        <a:prstGeom prst="rect">
          <a:avLst/>
        </a:prstGeom>
        <a:noFill/>
        <a:ln w="9525">
          <a:noFill/>
          <a:miter lim="800000"/>
          <a:headEnd/>
          <a:tailEnd/>
        </a:ln>
      </xdr:spPr>
    </xdr:pic>
    <xdr:clientData/>
  </xdr:twoCellAnchor>
  <xdr:twoCellAnchor editAs="oneCell">
    <xdr:from>
      <xdr:col>7</xdr:col>
      <xdr:colOff>95250</xdr:colOff>
      <xdr:row>62</xdr:row>
      <xdr:rowOff>38100</xdr:rowOff>
    </xdr:from>
    <xdr:to>
      <xdr:col>9</xdr:col>
      <xdr:colOff>219075</xdr:colOff>
      <xdr:row>64</xdr:row>
      <xdr:rowOff>323850</xdr:rowOff>
    </xdr:to>
    <xdr:pic>
      <xdr:nvPicPr>
        <xdr:cNvPr id="1358" name="Picture 102" descr="50_9_1">
          <a:extLst>
            <a:ext uri="{FF2B5EF4-FFF2-40B4-BE49-F238E27FC236}">
              <a16:creationId xmlns:a16="http://schemas.microsoft.com/office/drawing/2014/main" id="{00000000-0008-0000-0100-00004E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91025" y="8058150"/>
          <a:ext cx="1514475" cy="704850"/>
        </a:xfrm>
        <a:prstGeom prst="rect">
          <a:avLst/>
        </a:prstGeom>
        <a:noFill/>
        <a:ln w="9525">
          <a:noFill/>
          <a:miter lim="800000"/>
          <a:headEnd/>
          <a:tailEnd/>
        </a:ln>
      </xdr:spPr>
    </xdr:pic>
    <xdr:clientData/>
  </xdr:twoCellAnchor>
  <xdr:twoCellAnchor>
    <xdr:from>
      <xdr:col>7</xdr:col>
      <xdr:colOff>76200</xdr:colOff>
      <xdr:row>53</xdr:row>
      <xdr:rowOff>66675</xdr:rowOff>
    </xdr:from>
    <xdr:to>
      <xdr:col>15</xdr:col>
      <xdr:colOff>476250</xdr:colOff>
      <xdr:row>55</xdr:row>
      <xdr:rowOff>1924050</xdr:rowOff>
    </xdr:to>
    <xdr:grpSp>
      <xdr:nvGrpSpPr>
        <xdr:cNvPr id="1359" name="Group 111">
          <a:extLst>
            <a:ext uri="{FF2B5EF4-FFF2-40B4-BE49-F238E27FC236}">
              <a16:creationId xmlns:a16="http://schemas.microsoft.com/office/drawing/2014/main" id="{00000000-0008-0000-0100-00004F050000}"/>
            </a:ext>
          </a:extLst>
        </xdr:cNvPr>
        <xdr:cNvGrpSpPr>
          <a:grpSpLocks/>
        </xdr:cNvGrpSpPr>
      </xdr:nvGrpSpPr>
      <xdr:grpSpPr bwMode="auto">
        <a:xfrm>
          <a:off x="4371975" y="5753100"/>
          <a:ext cx="5962650" cy="2228850"/>
          <a:chOff x="459" y="1358"/>
          <a:chExt cx="626" cy="234"/>
        </a:xfrm>
      </xdr:grpSpPr>
      <xdr:pic>
        <xdr:nvPicPr>
          <xdr:cNvPr id="1366" name="Picture 107" descr="50_8_2">
            <a:extLst>
              <a:ext uri="{FF2B5EF4-FFF2-40B4-BE49-F238E27FC236}">
                <a16:creationId xmlns:a16="http://schemas.microsoft.com/office/drawing/2014/main" id="{00000000-0008-0000-0100-000056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59" y="1358"/>
            <a:ext cx="626" cy="234"/>
          </a:xfrm>
          <a:prstGeom prst="rect">
            <a:avLst/>
          </a:prstGeom>
          <a:noFill/>
          <a:ln w="9525">
            <a:noFill/>
            <a:miter lim="800000"/>
            <a:headEnd/>
            <a:tailEnd/>
          </a:ln>
        </xdr:spPr>
      </xdr:pic>
      <xdr:sp macro="" textlink="">
        <xdr:nvSpPr>
          <xdr:cNvPr id="1367" name="Rectangle 108">
            <a:extLst>
              <a:ext uri="{FF2B5EF4-FFF2-40B4-BE49-F238E27FC236}">
                <a16:creationId xmlns:a16="http://schemas.microsoft.com/office/drawing/2014/main" id="{00000000-0008-0000-0100-000057050000}"/>
              </a:ext>
            </a:extLst>
          </xdr:cNvPr>
          <xdr:cNvSpPr>
            <a:spLocks noChangeArrowheads="1"/>
          </xdr:cNvSpPr>
        </xdr:nvSpPr>
        <xdr:spPr bwMode="auto">
          <a:xfrm>
            <a:off x="596" y="1378"/>
            <a:ext cx="33" cy="52"/>
          </a:xfrm>
          <a:prstGeom prst="rect">
            <a:avLst/>
          </a:prstGeom>
          <a:solidFill>
            <a:srgbClr val="FFFFFF"/>
          </a:solidFill>
          <a:ln w="9525">
            <a:noFill/>
            <a:miter lim="800000"/>
            <a:headEnd/>
            <a:tailEnd/>
          </a:ln>
        </xdr:spPr>
      </xdr:sp>
      <xdr:sp macro="" textlink="">
        <xdr:nvSpPr>
          <xdr:cNvPr id="1368" name="Rectangle 109">
            <a:extLst>
              <a:ext uri="{FF2B5EF4-FFF2-40B4-BE49-F238E27FC236}">
                <a16:creationId xmlns:a16="http://schemas.microsoft.com/office/drawing/2014/main" id="{00000000-0008-0000-0100-000058050000}"/>
              </a:ext>
            </a:extLst>
          </xdr:cNvPr>
          <xdr:cNvSpPr>
            <a:spLocks noChangeArrowheads="1"/>
          </xdr:cNvSpPr>
        </xdr:nvSpPr>
        <xdr:spPr bwMode="auto">
          <a:xfrm>
            <a:off x="803" y="1376"/>
            <a:ext cx="33" cy="208"/>
          </a:xfrm>
          <a:prstGeom prst="rect">
            <a:avLst/>
          </a:prstGeom>
          <a:solidFill>
            <a:srgbClr val="FFFFFF"/>
          </a:solidFill>
          <a:ln w="9525">
            <a:noFill/>
            <a:miter lim="800000"/>
            <a:headEnd/>
            <a:tailEnd/>
          </a:ln>
        </xdr:spPr>
      </xdr:sp>
      <xdr:sp macro="" textlink="">
        <xdr:nvSpPr>
          <xdr:cNvPr id="1369" name="Rectangle 110">
            <a:extLst>
              <a:ext uri="{FF2B5EF4-FFF2-40B4-BE49-F238E27FC236}">
                <a16:creationId xmlns:a16="http://schemas.microsoft.com/office/drawing/2014/main" id="{00000000-0008-0000-0100-000059050000}"/>
              </a:ext>
            </a:extLst>
          </xdr:cNvPr>
          <xdr:cNvSpPr>
            <a:spLocks noChangeArrowheads="1"/>
          </xdr:cNvSpPr>
        </xdr:nvSpPr>
        <xdr:spPr bwMode="auto">
          <a:xfrm>
            <a:off x="1011" y="1376"/>
            <a:ext cx="33" cy="175"/>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9</xdr:col>
      <xdr:colOff>190500</xdr:colOff>
      <xdr:row>28</xdr:row>
      <xdr:rowOff>114300</xdr:rowOff>
    </xdr:to>
    <xdr:pic>
      <xdr:nvPicPr>
        <xdr:cNvPr id="1360" name="Picture 114" descr="50_S5_3">
          <a:extLst>
            <a:ext uri="{FF2B5EF4-FFF2-40B4-BE49-F238E27FC236}">
              <a16:creationId xmlns:a16="http://schemas.microsoft.com/office/drawing/2014/main" id="{00000000-0008-0000-0100-000050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52925" y="250507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485775</xdr:colOff>
      <xdr:row>43</xdr:row>
      <xdr:rowOff>485775</xdr:rowOff>
    </xdr:to>
    <xdr:pic>
      <xdr:nvPicPr>
        <xdr:cNvPr id="1361" name="Picture 116" descr="50_S5_5">
          <a:extLst>
            <a:ext uri="{FF2B5EF4-FFF2-40B4-BE49-F238E27FC236}">
              <a16:creationId xmlns:a16="http://schemas.microsoft.com/office/drawing/2014/main" id="{00000000-0008-0000-0100-000051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62450" y="4124325"/>
          <a:ext cx="3200400" cy="809625"/>
        </a:xfrm>
        <a:prstGeom prst="rect">
          <a:avLst/>
        </a:prstGeom>
        <a:noFill/>
        <a:ln w="9525">
          <a:noFill/>
          <a:miter lim="800000"/>
          <a:headEnd/>
          <a:tailEnd/>
        </a:ln>
      </xdr:spPr>
    </xdr:pic>
    <xdr:clientData/>
  </xdr:twoCellAnchor>
  <xdr:twoCellAnchor editAs="oneCell">
    <xdr:from>
      <xdr:col>7</xdr:col>
      <xdr:colOff>85725</xdr:colOff>
      <xdr:row>20</xdr:row>
      <xdr:rowOff>47625</xdr:rowOff>
    </xdr:from>
    <xdr:to>
      <xdr:col>9</xdr:col>
      <xdr:colOff>228600</xdr:colOff>
      <xdr:row>22</xdr:row>
      <xdr:rowOff>228600</xdr:rowOff>
    </xdr:to>
    <xdr:pic>
      <xdr:nvPicPr>
        <xdr:cNvPr id="1362" name="Picture 118" descr="51_2">
          <a:extLst>
            <a:ext uri="{FF2B5EF4-FFF2-40B4-BE49-F238E27FC236}">
              <a16:creationId xmlns:a16="http://schemas.microsoft.com/office/drawing/2014/main" id="{00000000-0008-0000-0100-000052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81500" y="1885950"/>
          <a:ext cx="1533525" cy="552450"/>
        </a:xfrm>
        <a:prstGeom prst="rect">
          <a:avLst/>
        </a:prstGeom>
        <a:noFill/>
        <a:ln w="9525">
          <a:noFill/>
          <a:miter lim="800000"/>
          <a:headEnd/>
          <a:tailEnd/>
        </a:ln>
      </xdr:spPr>
    </xdr:pic>
    <xdr:clientData/>
  </xdr:twoCellAnchor>
  <xdr:twoCellAnchor editAs="oneCell">
    <xdr:from>
      <xdr:col>7</xdr:col>
      <xdr:colOff>85725</xdr:colOff>
      <xdr:row>44</xdr:row>
      <xdr:rowOff>38100</xdr:rowOff>
    </xdr:from>
    <xdr:to>
      <xdr:col>11</xdr:col>
      <xdr:colOff>590550</xdr:colOff>
      <xdr:row>46</xdr:row>
      <xdr:rowOff>209550</xdr:rowOff>
    </xdr:to>
    <xdr:pic>
      <xdr:nvPicPr>
        <xdr:cNvPr id="1363" name="Picture 119" descr="51_7">
          <a:extLst>
            <a:ext uri="{FF2B5EF4-FFF2-40B4-BE49-F238E27FC236}">
              <a16:creationId xmlns:a16="http://schemas.microsoft.com/office/drawing/2014/main" id="{00000000-0008-0000-0100-000053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381500" y="5038725"/>
          <a:ext cx="3286125" cy="542925"/>
        </a:xfrm>
        <a:prstGeom prst="rect">
          <a:avLst/>
        </a:prstGeom>
        <a:noFill/>
        <a:ln w="9525">
          <a:noFill/>
          <a:miter lim="800000"/>
          <a:headEnd/>
          <a:tailEnd/>
        </a:ln>
      </xdr:spPr>
    </xdr:pic>
    <xdr:clientData/>
  </xdr:twoCellAnchor>
  <xdr:twoCellAnchor editAs="oneCell">
    <xdr:from>
      <xdr:col>7</xdr:col>
      <xdr:colOff>133350</xdr:colOff>
      <xdr:row>65</xdr:row>
      <xdr:rowOff>57150</xdr:rowOff>
    </xdr:from>
    <xdr:to>
      <xdr:col>10</xdr:col>
      <xdr:colOff>142875</xdr:colOff>
      <xdr:row>67</xdr:row>
      <xdr:rowOff>104775</xdr:rowOff>
    </xdr:to>
    <xdr:pic>
      <xdr:nvPicPr>
        <xdr:cNvPr id="1364" name="Picture 120" descr="51_10">
          <a:extLst>
            <a:ext uri="{FF2B5EF4-FFF2-40B4-BE49-F238E27FC236}">
              <a16:creationId xmlns:a16="http://schemas.microsoft.com/office/drawing/2014/main" id="{00000000-0008-0000-0100-000054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429125" y="8858250"/>
          <a:ext cx="2095500" cy="41910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65" name="Picture 122" descr="名刺">
          <a:extLst>
            <a:ext uri="{FF2B5EF4-FFF2-40B4-BE49-F238E27FC236}">
              <a16:creationId xmlns:a16="http://schemas.microsoft.com/office/drawing/2014/main" id="{00000000-0008-0000-0100-00005505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392" name="Picture 20" descr="00_haiatu のコピー">
          <a:extLst>
            <a:ext uri="{FF2B5EF4-FFF2-40B4-BE49-F238E27FC236}">
              <a16:creationId xmlns:a16="http://schemas.microsoft.com/office/drawing/2014/main" id="{00000000-0008-0000-0200-00004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00107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93" name="Picture 21" descr="00_kirikae のコピー">
          <a:extLst>
            <a:ext uri="{FF2B5EF4-FFF2-40B4-BE49-F238E27FC236}">
              <a16:creationId xmlns:a16="http://schemas.microsoft.com/office/drawing/2014/main" id="{00000000-0008-0000-0200-000041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80391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394" name="Picture 22" descr="00_koiru のコピー">
          <a:extLst>
            <a:ext uri="{FF2B5EF4-FFF2-40B4-BE49-F238E27FC236}">
              <a16:creationId xmlns:a16="http://schemas.microsoft.com/office/drawing/2014/main" id="{00000000-0008-0000-0200-000042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7443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395" name="Picture 24" descr="00_pairotto_siyo のコピー">
          <a:extLst>
            <a:ext uri="{FF2B5EF4-FFF2-40B4-BE49-F238E27FC236}">
              <a16:creationId xmlns:a16="http://schemas.microsoft.com/office/drawing/2014/main" id="{00000000-0008-0000-0200-000043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916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396" name="Picture 25" descr="00_pairottoi_op のコピー">
          <a:extLst>
            <a:ext uri="{FF2B5EF4-FFF2-40B4-BE49-F238E27FC236}">
              <a16:creationId xmlns:a16="http://schemas.microsoft.com/office/drawing/2014/main" id="{00000000-0008-0000-0200-000044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10109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397" name="Picture 68" descr="00_torituke_op_2 のコピー">
          <a:extLst>
            <a:ext uri="{FF2B5EF4-FFF2-40B4-BE49-F238E27FC236}">
              <a16:creationId xmlns:a16="http://schemas.microsoft.com/office/drawing/2014/main" id="{00000000-0008-0000-0200-000045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96000"/>
          <a:ext cx="4181475" cy="866775"/>
        </a:xfrm>
        <a:prstGeom prst="rect">
          <a:avLst/>
        </a:prstGeom>
        <a:noFill/>
        <a:ln w="9525">
          <a:noFill/>
          <a:miter lim="800000"/>
          <a:headEnd/>
          <a:tailEnd/>
        </a:ln>
      </xdr:spPr>
    </xdr:pic>
    <xdr:clientData/>
  </xdr:twoCellAnchor>
  <xdr:twoCellAnchor editAs="oneCell">
    <xdr:from>
      <xdr:col>7</xdr:col>
      <xdr:colOff>66675</xdr:colOff>
      <xdr:row>14</xdr:row>
      <xdr:rowOff>57150</xdr:rowOff>
    </xdr:from>
    <xdr:to>
      <xdr:col>14</xdr:col>
      <xdr:colOff>438150</xdr:colOff>
      <xdr:row>16</xdr:row>
      <xdr:rowOff>628650</xdr:rowOff>
    </xdr:to>
    <xdr:pic>
      <xdr:nvPicPr>
        <xdr:cNvPr id="3398" name="Picture 75" descr="50_S5_09">
          <a:extLst>
            <a:ext uri="{FF2B5EF4-FFF2-40B4-BE49-F238E27FC236}">
              <a16:creationId xmlns:a16="http://schemas.microsoft.com/office/drawing/2014/main" id="{00000000-0008-0000-0200-000046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05350" y="3552825"/>
          <a:ext cx="4191000" cy="990600"/>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399" name="Group 77">
          <a:extLst>
            <a:ext uri="{FF2B5EF4-FFF2-40B4-BE49-F238E27FC236}">
              <a16:creationId xmlns:a16="http://schemas.microsoft.com/office/drawing/2014/main" id="{00000000-0008-0000-0200-0000470D0000}"/>
            </a:ext>
          </a:extLst>
        </xdr:cNvPr>
        <xdr:cNvGrpSpPr>
          <a:grpSpLocks/>
        </xdr:cNvGrpSpPr>
      </xdr:nvGrpSpPr>
      <xdr:grpSpPr bwMode="auto">
        <a:xfrm>
          <a:off x="4686300" y="2924175"/>
          <a:ext cx="2105025" cy="457200"/>
          <a:chOff x="492" y="180"/>
          <a:chExt cx="221" cy="48"/>
        </a:xfrm>
      </xdr:grpSpPr>
      <xdr:pic>
        <xdr:nvPicPr>
          <xdr:cNvPr id="3404" name="Picture 29" descr="00_teikaku_56 のコピー">
            <a:extLst>
              <a:ext uri="{FF2B5EF4-FFF2-40B4-BE49-F238E27FC236}">
                <a16:creationId xmlns:a16="http://schemas.microsoft.com/office/drawing/2014/main" id="{00000000-0008-0000-0200-00004C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80"/>
            <a:ext cx="221" cy="48"/>
          </a:xfrm>
          <a:prstGeom prst="rect">
            <a:avLst/>
          </a:prstGeom>
          <a:noFill/>
          <a:ln w="9525">
            <a:noFill/>
            <a:miter lim="800000"/>
            <a:headEnd/>
            <a:tailEnd/>
          </a:ln>
        </xdr:spPr>
      </xdr:pic>
      <xdr:sp macro="" textlink="">
        <xdr:nvSpPr>
          <xdr:cNvPr id="3405" name="Rectangle 79">
            <a:extLst>
              <a:ext uri="{FF2B5EF4-FFF2-40B4-BE49-F238E27FC236}">
                <a16:creationId xmlns:a16="http://schemas.microsoft.com/office/drawing/2014/main" id="{00000000-0008-0000-0200-00004D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400" name="Picture 82" descr="名刺">
          <a:extLst>
            <a:ext uri="{FF2B5EF4-FFF2-40B4-BE49-F238E27FC236}">
              <a16:creationId xmlns:a16="http://schemas.microsoft.com/office/drawing/2014/main" id="{00000000-0008-0000-0200-000048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01" name="Picture 83" descr="sy_ma">
          <a:extLst>
            <a:ext uri="{FF2B5EF4-FFF2-40B4-BE49-F238E27FC236}">
              <a16:creationId xmlns:a16="http://schemas.microsoft.com/office/drawing/2014/main" id="{00000000-0008-0000-0200-000049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02" name="Picture 27" descr="00_siru のコピー">
          <a:extLst>
            <a:ext uri="{FF2B5EF4-FFF2-40B4-BE49-F238E27FC236}">
              <a16:creationId xmlns:a16="http://schemas.microsoft.com/office/drawing/2014/main" id="{00000000-0008-0000-0200-00004A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387" name="Picture 170" descr="名刺">
          <a:extLst>
            <a:ext uri="{FF2B5EF4-FFF2-40B4-BE49-F238E27FC236}">
              <a16:creationId xmlns:a16="http://schemas.microsoft.com/office/drawing/2014/main" id="{00000000-0008-0000-0300-0000DB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6" customFormat="1" ht="25.5" customHeight="1" x14ac:dyDescent="0.15">
      <c r="B1" s="445" t="s">
        <v>529</v>
      </c>
      <c r="C1" s="445"/>
      <c r="D1" s="445"/>
      <c r="E1" s="445"/>
      <c r="F1" s="445"/>
      <c r="G1" s="446"/>
      <c r="I1" s="17"/>
      <c r="J1" s="18" t="s">
        <v>515</v>
      </c>
      <c r="AI1" s="19"/>
      <c r="AQ1" s="20"/>
      <c r="AR1" s="21"/>
      <c r="AS1" s="21"/>
      <c r="AT1" s="21"/>
      <c r="AU1" s="21"/>
      <c r="AV1" s="21"/>
      <c r="AW1" s="21"/>
      <c r="AX1" s="21"/>
      <c r="AY1" s="21"/>
      <c r="AZ1" s="21"/>
      <c r="BA1" s="21"/>
      <c r="BB1" s="21"/>
      <c r="BC1" s="22"/>
      <c r="BD1" s="22"/>
      <c r="BE1" s="22"/>
      <c r="BF1" s="22"/>
      <c r="BG1" s="22"/>
      <c r="BH1" s="22"/>
      <c r="BI1" s="22"/>
      <c r="BJ1" s="22"/>
      <c r="BK1" s="22"/>
      <c r="BL1" s="22"/>
      <c r="BM1" s="22"/>
      <c r="BN1" s="22"/>
      <c r="BO1" s="22"/>
      <c r="BP1" s="22"/>
      <c r="BQ1" s="22"/>
      <c r="BR1" s="22"/>
      <c r="BS1" s="22"/>
      <c r="BT1" s="22"/>
      <c r="BU1" s="22"/>
      <c r="BV1" s="22"/>
      <c r="BW1" s="22"/>
      <c r="BX1" s="22"/>
      <c r="BY1" s="22"/>
      <c r="BZ1" s="22"/>
      <c r="CA1" s="22"/>
    </row>
    <row r="2" spans="2:79" s="16" customFormat="1" ht="25.5" customHeight="1" x14ac:dyDescent="0.15">
      <c r="B2" s="445"/>
      <c r="C2" s="445"/>
      <c r="D2" s="445"/>
      <c r="E2" s="445"/>
      <c r="F2" s="445"/>
      <c r="G2" s="446"/>
      <c r="I2" s="17"/>
      <c r="J2" s="23" t="s">
        <v>459</v>
      </c>
      <c r="AF2" s="24"/>
      <c r="AQ2" s="20"/>
      <c r="AR2" s="25" t="s">
        <v>284</v>
      </c>
      <c r="AS2" s="25" t="s">
        <v>285</v>
      </c>
      <c r="AT2" s="25" t="s">
        <v>286</v>
      </c>
      <c r="AU2" s="25"/>
      <c r="AV2" s="25" t="s">
        <v>287</v>
      </c>
      <c r="AW2" s="25" t="s">
        <v>288</v>
      </c>
      <c r="AX2" s="25" t="s">
        <v>289</v>
      </c>
      <c r="AY2" s="25"/>
      <c r="AZ2" s="25" t="s">
        <v>290</v>
      </c>
      <c r="BA2" s="25" t="s">
        <v>291</v>
      </c>
      <c r="BB2" s="25"/>
      <c r="BC2" s="22"/>
      <c r="BD2" s="22"/>
      <c r="BE2" s="22"/>
      <c r="BF2" s="22"/>
      <c r="BG2" s="22"/>
      <c r="BH2" s="22"/>
      <c r="BI2" s="22"/>
      <c r="BJ2" s="22"/>
      <c r="BK2" s="22"/>
      <c r="BL2" s="22"/>
      <c r="BM2" s="22"/>
      <c r="BN2" s="22"/>
      <c r="BO2" s="22"/>
      <c r="BP2" s="22"/>
      <c r="BQ2" s="22"/>
      <c r="BR2" s="22"/>
      <c r="BS2" s="22"/>
      <c r="BT2" s="22"/>
      <c r="BU2" s="22"/>
      <c r="BV2" s="22"/>
      <c r="BW2" s="22"/>
      <c r="BX2" s="22"/>
      <c r="BY2" s="22"/>
      <c r="BZ2" s="22"/>
      <c r="CA2" s="22"/>
    </row>
    <row r="3" spans="2:79" ht="9" customHeight="1" x14ac:dyDescent="0.15"/>
    <row r="4" spans="2:79" s="2" customFormat="1" ht="21" customHeight="1" x14ac:dyDescent="0.15">
      <c r="C4" s="420" t="s">
        <v>195</v>
      </c>
      <c r="D4" s="420"/>
      <c r="E4" s="417"/>
      <c r="F4" s="418"/>
      <c r="G4" s="418"/>
      <c r="H4" s="418"/>
      <c r="I4" s="418"/>
      <c r="J4" s="419"/>
      <c r="K4" s="420" t="s">
        <v>196</v>
      </c>
      <c r="L4" s="420"/>
      <c r="M4" s="417"/>
      <c r="N4" s="418"/>
      <c r="O4" s="418"/>
      <c r="P4" s="418"/>
      <c r="Q4" s="418"/>
      <c r="R4" s="419"/>
      <c r="S4" s="420" t="s">
        <v>197</v>
      </c>
      <c r="T4" s="420"/>
      <c r="U4" s="417"/>
      <c r="V4" s="418"/>
      <c r="W4" s="418"/>
      <c r="X4" s="418"/>
      <c r="Y4" s="419"/>
      <c r="BA4" s="3" t="s">
        <v>198</v>
      </c>
      <c r="BB4" s="3" t="s">
        <v>199</v>
      </c>
    </row>
    <row r="5" spans="2:79" s="2" customFormat="1" ht="21" customHeight="1" x14ac:dyDescent="0.15">
      <c r="C5" s="420" t="s">
        <v>259</v>
      </c>
      <c r="D5" s="420"/>
      <c r="E5" s="417"/>
      <c r="F5" s="418"/>
      <c r="G5" s="418"/>
      <c r="H5" s="418"/>
      <c r="I5" s="418"/>
      <c r="J5" s="419"/>
      <c r="K5" s="420" t="s">
        <v>260</v>
      </c>
      <c r="L5" s="420"/>
      <c r="M5" s="417"/>
      <c r="N5" s="418"/>
      <c r="O5" s="418"/>
      <c r="P5" s="418"/>
      <c r="Q5" s="418"/>
      <c r="R5" s="419"/>
      <c r="BA5" s="3" t="s">
        <v>198</v>
      </c>
      <c r="BB5" s="3" t="s">
        <v>199</v>
      </c>
    </row>
    <row r="6" spans="2:79" s="2" customFormat="1" ht="21" customHeight="1" x14ac:dyDescent="0.15">
      <c r="C6" s="425" t="s">
        <v>200</v>
      </c>
      <c r="D6" s="426"/>
      <c r="E6" s="431"/>
      <c r="F6" s="432"/>
      <c r="G6" s="432"/>
      <c r="H6" s="433"/>
      <c r="I6" s="429" t="s">
        <v>201</v>
      </c>
      <c r="J6" s="430"/>
      <c r="K6" s="427" t="s">
        <v>202</v>
      </c>
      <c r="L6" s="428"/>
      <c r="M6" s="428"/>
      <c r="N6" s="428"/>
      <c r="O6" s="421"/>
      <c r="P6" s="421"/>
      <c r="Q6" s="421"/>
      <c r="R6" s="421"/>
    </row>
    <row r="7" spans="2:79" s="2" customFormat="1" ht="23.25" customHeight="1" x14ac:dyDescent="0.15">
      <c r="C7" s="440" t="s">
        <v>320</v>
      </c>
      <c r="D7" s="440"/>
      <c r="E7" s="440"/>
      <c r="F7" s="440"/>
      <c r="G7" s="440"/>
      <c r="K7" s="444" t="s">
        <v>203</v>
      </c>
      <c r="L7" s="444"/>
      <c r="M7" s="444"/>
      <c r="N7" s="444"/>
      <c r="O7" s="444"/>
      <c r="P7" s="444"/>
      <c r="Q7" s="444"/>
      <c r="R7" s="444"/>
      <c r="S7" s="444"/>
      <c r="T7" s="444"/>
      <c r="U7" s="444"/>
      <c r="V7" s="444"/>
      <c r="W7" s="444"/>
      <c r="X7" s="444"/>
      <c r="Y7" s="444"/>
    </row>
    <row r="8" spans="2:79" s="2" customFormat="1" ht="21" customHeight="1" x14ac:dyDescent="0.15">
      <c r="C8" s="420" t="s">
        <v>204</v>
      </c>
      <c r="D8" s="420"/>
      <c r="E8" s="434"/>
      <c r="F8" s="435"/>
      <c r="G8" s="435"/>
      <c r="H8" s="435"/>
      <c r="I8" s="435"/>
      <c r="J8" s="436"/>
      <c r="K8" s="420" t="s">
        <v>205</v>
      </c>
      <c r="L8" s="420"/>
      <c r="M8" s="434"/>
      <c r="N8" s="435"/>
      <c r="O8" s="435"/>
      <c r="P8" s="435"/>
      <c r="Q8" s="435"/>
      <c r="R8" s="436"/>
      <c r="S8" s="420" t="s">
        <v>206</v>
      </c>
      <c r="T8" s="420"/>
      <c r="U8" s="434"/>
      <c r="V8" s="435"/>
      <c r="W8" s="435"/>
      <c r="X8" s="435"/>
      <c r="Y8" s="436"/>
    </row>
    <row r="9" spans="2:79" ht="21" customHeight="1" x14ac:dyDescent="0.15">
      <c r="C9" s="420" t="s">
        <v>207</v>
      </c>
      <c r="D9" s="420"/>
      <c r="E9" s="437"/>
      <c r="F9" s="438"/>
      <c r="G9" s="438"/>
      <c r="H9" s="438"/>
      <c r="I9" s="438"/>
      <c r="J9" s="438"/>
      <c r="K9" s="438"/>
      <c r="L9" s="438"/>
      <c r="M9" s="438"/>
      <c r="N9" s="438"/>
      <c r="O9" s="438"/>
      <c r="P9" s="438"/>
      <c r="Q9" s="438"/>
      <c r="R9" s="438"/>
      <c r="S9" s="438"/>
      <c r="T9" s="438"/>
      <c r="U9" s="438"/>
      <c r="V9" s="438"/>
      <c r="W9" s="438"/>
      <c r="X9" s="438"/>
      <c r="Y9" s="439"/>
    </row>
    <row r="10" spans="2:79" ht="6.75" customHeight="1" x14ac:dyDescent="0.15"/>
    <row r="11" spans="2:79" x14ac:dyDescent="0.15">
      <c r="C11" s="2" t="s">
        <v>208</v>
      </c>
    </row>
    <row r="12" spans="2:79" x14ac:dyDescent="0.15">
      <c r="C12" s="448" t="s">
        <v>209</v>
      </c>
      <c r="D12" s="449"/>
      <c r="E12" s="449"/>
      <c r="F12" s="449"/>
      <c r="G12" s="449"/>
      <c r="H12" s="449"/>
      <c r="I12" s="449"/>
      <c r="J12" s="449"/>
      <c r="K12" s="449"/>
      <c r="L12" s="449"/>
      <c r="M12" s="449"/>
      <c r="N12" s="450"/>
      <c r="O12" s="448" t="s">
        <v>261</v>
      </c>
      <c r="P12" s="449"/>
      <c r="Q12" s="449"/>
      <c r="R12" s="449"/>
      <c r="S12" s="449"/>
      <c r="T12" s="449"/>
      <c r="U12" s="449"/>
      <c r="V12" s="449"/>
      <c r="W12" s="449"/>
      <c r="X12" s="449"/>
      <c r="Y12" s="450"/>
      <c r="Z12" s="367"/>
      <c r="AA12" s="367" t="s">
        <v>211</v>
      </c>
      <c r="AB12" s="367"/>
      <c r="AC12" s="367"/>
      <c r="AD12" s="367"/>
      <c r="AE12" s="367"/>
      <c r="AF12" s="367"/>
      <c r="AG12" s="367"/>
      <c r="AH12" s="369"/>
      <c r="AI12" s="369"/>
      <c r="AJ12" s="369"/>
    </row>
    <row r="13" spans="2:79" x14ac:dyDescent="0.15">
      <c r="C13" s="422" t="s">
        <v>210</v>
      </c>
      <c r="D13" s="423"/>
      <c r="E13" s="423"/>
      <c r="F13" s="423"/>
      <c r="G13" s="423"/>
      <c r="H13" s="423"/>
      <c r="I13" s="423"/>
      <c r="J13" s="423"/>
      <c r="K13" s="423"/>
      <c r="L13" s="423"/>
      <c r="M13" s="423"/>
      <c r="N13" s="424"/>
      <c r="O13" s="422" t="s">
        <v>262</v>
      </c>
      <c r="P13" s="423"/>
      <c r="Q13" s="423"/>
      <c r="R13" s="423"/>
      <c r="S13" s="423"/>
      <c r="T13" s="423"/>
      <c r="U13" s="423"/>
      <c r="V13" s="423"/>
      <c r="W13" s="423"/>
      <c r="X13" s="423"/>
      <c r="Y13" s="424"/>
      <c r="Z13" s="367">
        <v>1</v>
      </c>
      <c r="AA13" s="367" t="s">
        <v>329</v>
      </c>
      <c r="AB13" s="367"/>
      <c r="AC13" s="367"/>
      <c r="AD13" s="367"/>
      <c r="AE13" s="367"/>
      <c r="AF13" s="367"/>
      <c r="AG13" s="367"/>
      <c r="AH13" s="369"/>
      <c r="AI13" s="369"/>
      <c r="AJ13" s="369"/>
    </row>
    <row r="14" spans="2:79" x14ac:dyDescent="0.15">
      <c r="C14" s="253" t="s">
        <v>531</v>
      </c>
      <c r="N14" s="5"/>
      <c r="O14" s="253" t="s">
        <v>531</v>
      </c>
      <c r="Y14" s="5"/>
      <c r="Z14" s="367"/>
      <c r="AA14" s="367"/>
      <c r="AB14" s="367"/>
      <c r="AC14" s="367"/>
      <c r="AD14" s="367"/>
      <c r="AE14" s="367"/>
      <c r="AF14" s="367"/>
      <c r="AG14" s="367"/>
      <c r="AH14" s="369"/>
      <c r="AI14" s="369"/>
      <c r="AJ14" s="369"/>
    </row>
    <row r="15" spans="2:79" x14ac:dyDescent="0.15">
      <c r="C15" s="4"/>
      <c r="N15" s="5"/>
      <c r="O15" s="4"/>
      <c r="Y15" s="5"/>
      <c r="Z15" s="367">
        <v>2</v>
      </c>
      <c r="AA15" s="367" t="s">
        <v>951</v>
      </c>
      <c r="AB15" s="367"/>
      <c r="AC15" s="367"/>
      <c r="AD15" s="367"/>
      <c r="AE15" s="367"/>
      <c r="AF15" s="367"/>
      <c r="AG15" s="367"/>
      <c r="AH15" s="369"/>
      <c r="AI15" s="369"/>
      <c r="AJ15" s="369"/>
    </row>
    <row r="16" spans="2:79" x14ac:dyDescent="0.15">
      <c r="C16" s="4"/>
      <c r="N16" s="5"/>
      <c r="O16" s="4"/>
      <c r="S16" s="447" t="s">
        <v>212</v>
      </c>
      <c r="T16" s="447"/>
      <c r="U16" s="447"/>
      <c r="Y16" s="5"/>
      <c r="Z16" s="367"/>
      <c r="AA16" s="367" t="s">
        <v>952</v>
      </c>
      <c r="AB16" s="367"/>
      <c r="AC16" s="367"/>
      <c r="AD16" s="367"/>
      <c r="AE16" s="367"/>
      <c r="AF16" s="367"/>
      <c r="AG16" s="367"/>
      <c r="AH16" s="369"/>
      <c r="AI16" s="369"/>
      <c r="AJ16" s="369"/>
    </row>
    <row r="17" spans="3:36" x14ac:dyDescent="0.15">
      <c r="C17" s="4"/>
      <c r="N17" s="5"/>
      <c r="O17" s="4"/>
      <c r="Y17" s="5"/>
      <c r="Z17" s="367"/>
      <c r="AA17" s="367"/>
      <c r="AB17" s="367"/>
      <c r="AC17" s="367"/>
      <c r="AD17" s="367"/>
      <c r="AE17" s="367"/>
      <c r="AF17" s="367"/>
      <c r="AG17" s="367"/>
      <c r="AH17" s="369"/>
      <c r="AI17" s="369"/>
      <c r="AJ17" s="369"/>
    </row>
    <row r="18" spans="3:36" x14ac:dyDescent="0.15">
      <c r="C18" s="4"/>
      <c r="N18" s="5"/>
      <c r="O18" s="4"/>
      <c r="Y18" s="5"/>
      <c r="Z18" s="367">
        <v>3</v>
      </c>
      <c r="AA18" s="367" t="s">
        <v>953</v>
      </c>
      <c r="AB18" s="367"/>
      <c r="AC18" s="367"/>
      <c r="AD18" s="367"/>
      <c r="AE18" s="367"/>
      <c r="AF18" s="367"/>
      <c r="AG18" s="367"/>
      <c r="AH18" s="369"/>
      <c r="AI18" s="369"/>
      <c r="AJ18" s="369"/>
    </row>
    <row r="19" spans="3:36" x14ac:dyDescent="0.15">
      <c r="C19" s="4"/>
      <c r="N19" s="5"/>
      <c r="O19" s="4"/>
      <c r="Y19" s="5"/>
      <c r="Z19" s="367"/>
      <c r="AA19" s="367" t="s">
        <v>213</v>
      </c>
      <c r="AB19" s="367"/>
      <c r="AC19" s="367"/>
      <c r="AD19" s="367"/>
      <c r="AE19" s="367"/>
      <c r="AF19" s="367"/>
      <c r="AG19" s="367"/>
      <c r="AH19" s="369"/>
      <c r="AI19" s="369"/>
      <c r="AJ19" s="369"/>
    </row>
    <row r="20" spans="3:36" x14ac:dyDescent="0.15">
      <c r="C20" s="4"/>
      <c r="N20" s="5"/>
      <c r="O20" s="4"/>
      <c r="Y20" s="5"/>
      <c r="Z20" s="367"/>
      <c r="AA20" s="367"/>
      <c r="AB20" s="367"/>
      <c r="AC20" s="367"/>
      <c r="AD20" s="367"/>
      <c r="AE20" s="367"/>
      <c r="AF20" s="367"/>
      <c r="AG20" s="367"/>
      <c r="AH20" s="369"/>
      <c r="AI20" s="369"/>
      <c r="AJ20" s="369"/>
    </row>
    <row r="21" spans="3:36" x14ac:dyDescent="0.15">
      <c r="C21" s="4"/>
      <c r="N21" s="5"/>
      <c r="O21" s="4"/>
      <c r="Y21" s="5"/>
      <c r="Z21" s="367">
        <v>4</v>
      </c>
      <c r="AA21" s="367" t="s">
        <v>954</v>
      </c>
      <c r="AB21" s="367"/>
      <c r="AC21" s="367"/>
      <c r="AD21" s="367"/>
      <c r="AE21" s="367"/>
      <c r="AF21" s="367"/>
      <c r="AG21" s="367"/>
      <c r="AH21" s="369"/>
      <c r="AI21" s="369"/>
      <c r="AJ21" s="369"/>
    </row>
    <row r="22" spans="3:36" x14ac:dyDescent="0.15">
      <c r="C22" s="4"/>
      <c r="N22" s="5"/>
      <c r="O22" s="4"/>
      <c r="W22" s="6" t="s">
        <v>263</v>
      </c>
      <c r="Y22" s="5"/>
      <c r="Z22" s="367"/>
      <c r="AA22" s="367" t="s">
        <v>955</v>
      </c>
      <c r="AB22" s="367"/>
      <c r="AC22" s="367"/>
      <c r="AD22" s="367"/>
      <c r="AE22" s="367"/>
      <c r="AF22" s="367"/>
      <c r="AG22" s="367"/>
      <c r="AH22" s="369"/>
      <c r="AI22" s="369"/>
      <c r="AJ22" s="369"/>
    </row>
    <row r="23" spans="3:36" x14ac:dyDescent="0.15">
      <c r="C23" s="4"/>
      <c r="N23" s="5"/>
      <c r="O23" s="4"/>
      <c r="W23" s="6" t="s">
        <v>263</v>
      </c>
      <c r="Y23" s="5"/>
      <c r="Z23" s="367"/>
      <c r="AA23" s="367"/>
      <c r="AB23" s="367"/>
      <c r="AC23" s="367"/>
      <c r="AD23" s="367"/>
      <c r="AE23" s="367"/>
      <c r="AF23" s="367"/>
      <c r="AG23" s="367"/>
      <c r="AH23" s="369"/>
      <c r="AI23" s="369"/>
      <c r="AJ23" s="369"/>
    </row>
    <row r="24" spans="3:36" x14ac:dyDescent="0.15">
      <c r="C24" s="4"/>
      <c r="N24" s="5"/>
      <c r="O24" s="4"/>
      <c r="W24" s="6" t="s">
        <v>214</v>
      </c>
      <c r="Y24" s="5"/>
      <c r="Z24" s="367">
        <v>5</v>
      </c>
      <c r="AA24" s="367" t="s">
        <v>956</v>
      </c>
      <c r="AB24" s="367"/>
      <c r="AC24" s="367"/>
      <c r="AD24" s="367"/>
      <c r="AE24" s="367"/>
      <c r="AF24" s="367"/>
      <c r="AG24" s="367"/>
      <c r="AH24" s="369"/>
      <c r="AI24" s="369"/>
      <c r="AJ24" s="369"/>
    </row>
    <row r="25" spans="3:36" x14ac:dyDescent="0.15">
      <c r="C25" s="4"/>
      <c r="N25" s="5"/>
      <c r="O25" s="4"/>
      <c r="W25" s="6" t="s">
        <v>215</v>
      </c>
      <c r="Y25" s="5"/>
      <c r="Z25" s="367"/>
      <c r="AA25" s="367" t="s">
        <v>218</v>
      </c>
      <c r="AB25" s="367"/>
      <c r="AC25" s="367"/>
      <c r="AD25" s="367"/>
      <c r="AE25" s="367"/>
      <c r="AF25" s="367"/>
      <c r="AG25" s="367"/>
      <c r="AH25" s="369"/>
      <c r="AI25" s="369"/>
      <c r="AJ25" s="369"/>
    </row>
    <row r="26" spans="3:36" x14ac:dyDescent="0.15">
      <c r="C26" s="4"/>
      <c r="N26" s="5"/>
      <c r="O26" s="4"/>
      <c r="W26" s="6" t="s">
        <v>216</v>
      </c>
      <c r="Y26" s="5"/>
      <c r="Z26" s="367"/>
      <c r="AA26" s="367" t="s">
        <v>948</v>
      </c>
      <c r="AB26" s="367"/>
      <c r="AC26" s="367"/>
      <c r="AD26" s="367"/>
      <c r="AE26" s="367"/>
      <c r="AF26" s="367"/>
      <c r="AG26" s="367"/>
      <c r="AH26" s="369"/>
      <c r="AI26" s="369"/>
      <c r="AJ26" s="369"/>
    </row>
    <row r="27" spans="3:36" x14ac:dyDescent="0.15">
      <c r="C27" s="4"/>
      <c r="G27" s="447" t="s">
        <v>217</v>
      </c>
      <c r="H27" s="447"/>
      <c r="I27" s="447"/>
      <c r="J27" s="447"/>
      <c r="K27" s="447"/>
      <c r="N27" s="5"/>
      <c r="O27" s="4"/>
      <c r="Y27" s="5"/>
      <c r="Z27" s="369"/>
      <c r="AA27" s="369"/>
      <c r="AB27" s="367"/>
      <c r="AC27" s="367"/>
      <c r="AD27" s="367"/>
      <c r="AE27" s="367"/>
      <c r="AF27" s="367"/>
      <c r="AG27" s="367"/>
      <c r="AH27" s="369"/>
      <c r="AI27" s="369"/>
      <c r="AJ27" s="369"/>
    </row>
    <row r="28" spans="3:36" x14ac:dyDescent="0.15">
      <c r="C28" s="4"/>
      <c r="N28" s="5"/>
      <c r="O28" s="4"/>
      <c r="Y28" s="5"/>
      <c r="Z28" s="367">
        <v>6</v>
      </c>
      <c r="AA28" s="367" t="s">
        <v>949</v>
      </c>
      <c r="AB28" s="369"/>
      <c r="AC28" s="369"/>
      <c r="AD28" s="369"/>
      <c r="AE28" s="369"/>
      <c r="AF28" s="369"/>
      <c r="AG28" s="369"/>
      <c r="AH28" s="369"/>
      <c r="AI28" s="369"/>
      <c r="AJ28" s="369"/>
    </row>
    <row r="29" spans="3:36" x14ac:dyDescent="0.15">
      <c r="C29" s="4"/>
      <c r="N29" s="5"/>
      <c r="O29" s="4"/>
      <c r="Y29" s="5"/>
      <c r="Z29" s="369"/>
      <c r="AA29" s="368" t="s">
        <v>950</v>
      </c>
      <c r="AB29" s="369"/>
      <c r="AC29" s="369"/>
      <c r="AD29" s="369"/>
      <c r="AE29" s="369"/>
      <c r="AF29" s="369"/>
      <c r="AG29" s="369"/>
      <c r="AH29" s="369"/>
      <c r="AI29" s="369"/>
      <c r="AJ29" s="369"/>
    </row>
    <row r="30" spans="3:36" x14ac:dyDescent="0.15">
      <c r="C30" s="4"/>
      <c r="N30" s="5"/>
      <c r="O30" s="4"/>
      <c r="Y30" s="5"/>
    </row>
    <row r="31" spans="3:36" x14ac:dyDescent="0.15">
      <c r="C31" s="4"/>
      <c r="N31" s="5"/>
      <c r="O31" s="4"/>
      <c r="Y31" s="5"/>
    </row>
    <row r="32" spans="3:36" x14ac:dyDescent="0.15">
      <c r="C32" s="4"/>
      <c r="N32" s="5"/>
      <c r="O32" s="4"/>
      <c r="Y32" s="5"/>
    </row>
    <row r="33" spans="3:33" x14ac:dyDescent="0.15">
      <c r="C33" s="4"/>
      <c r="N33" s="5"/>
      <c r="O33" s="4"/>
      <c r="Y33" s="5"/>
      <c r="AA33" s="441"/>
      <c r="AB33" s="442"/>
      <c r="AC33" s="443"/>
    </row>
    <row r="34" spans="3:33" x14ac:dyDescent="0.15">
      <c r="C34" s="4"/>
      <c r="N34" s="5"/>
      <c r="O34" s="4"/>
      <c r="S34" s="447" t="s">
        <v>219</v>
      </c>
      <c r="T34" s="447"/>
      <c r="U34" s="447"/>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E38" s="2" t="s">
        <v>395</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U8:Y8"/>
    <mergeCell ref="K7:Y7"/>
    <mergeCell ref="K8:L8"/>
    <mergeCell ref="S8:T8"/>
    <mergeCell ref="U4:Y4"/>
    <mergeCell ref="M5:R5"/>
    <mergeCell ref="S4:T4"/>
    <mergeCell ref="O6:R6"/>
    <mergeCell ref="C13:N13"/>
    <mergeCell ref="C6:D6"/>
    <mergeCell ref="K6:N6"/>
    <mergeCell ref="I6:J6"/>
    <mergeCell ref="E6:H6"/>
    <mergeCell ref="M8:R8"/>
    <mergeCell ref="E9:Y9"/>
    <mergeCell ref="C8:D8"/>
    <mergeCell ref="E8:J8"/>
    <mergeCell ref="C7:G7"/>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&amp;R&amp;9SMC-SS5Y5-51S5-d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8" customWidth="1"/>
    <col min="2" max="2" width="3" style="69" hidden="1" customWidth="1"/>
    <col min="3" max="3" width="19.625" style="41" customWidth="1"/>
    <col min="4" max="4" width="1.125" style="11" customWidth="1"/>
    <col min="5" max="5" width="31.75" style="61" customWidth="1"/>
    <col min="6" max="6" width="5" style="11" hidden="1" customWidth="1"/>
    <col min="7" max="7" width="1.375" style="11" customWidth="1"/>
    <col min="8" max="15" width="9.125" style="11" customWidth="1"/>
    <col min="16" max="16" width="6.875" style="11" customWidth="1"/>
    <col min="17" max="17" width="1.125" style="11" customWidth="1"/>
    <col min="18" max="18" width="7.25" style="70" customWidth="1"/>
    <col min="19" max="19" width="6.25" style="70" hidden="1" customWidth="1"/>
    <col min="20" max="20" width="1.125" style="11" customWidth="1"/>
    <col min="21" max="21" width="7.75" style="11" hidden="1" customWidth="1"/>
    <col min="22" max="26" width="8.375" style="110" hidden="1" customWidth="1"/>
    <col min="27" max="28" width="26" style="393" hidden="1" customWidth="1"/>
    <col min="29" max="29" width="26" style="108" hidden="1" customWidth="1"/>
    <col min="30" max="30" width="23.75" style="108" hidden="1" customWidth="1"/>
    <col min="31" max="31" width="8.375" style="110" hidden="1" customWidth="1"/>
    <col min="32" max="47" width="5.5" style="41" hidden="1" customWidth="1"/>
    <col min="48" max="58" width="5.5" style="208" customWidth="1"/>
    <col min="59" max="71" width="8.125" style="99" customWidth="1"/>
    <col min="72" max="73" width="8.125" style="11" customWidth="1"/>
    <col min="74" max="85" width="8.125" style="11"/>
    <col min="86" max="91" width="8.125" style="99"/>
    <col min="92" max="16384" width="8.125" style="11"/>
  </cols>
  <sheetData>
    <row r="1" spans="1:91" s="27" customFormat="1" ht="16.5" customHeight="1" x14ac:dyDescent="0.15">
      <c r="A1" s="26"/>
      <c r="C1" s="105" t="s">
        <v>530</v>
      </c>
      <c r="D1" s="106"/>
      <c r="E1" s="107"/>
      <c r="K1" s="453" t="s">
        <v>299</v>
      </c>
      <c r="L1" s="453"/>
      <c r="M1" s="453"/>
      <c r="N1" s="453"/>
      <c r="O1" s="453"/>
      <c r="R1" s="29"/>
      <c r="S1" s="29"/>
      <c r="V1" s="406"/>
      <c r="W1" s="406"/>
      <c r="X1" s="406"/>
      <c r="Y1" s="406"/>
      <c r="Z1" s="406"/>
      <c r="AA1" s="393"/>
      <c r="AB1" s="393"/>
      <c r="AC1" s="407"/>
      <c r="AD1" s="407"/>
      <c r="AE1" s="406"/>
      <c r="AF1" s="28"/>
      <c r="AG1" s="28"/>
      <c r="AH1" s="28"/>
      <c r="AI1" s="28"/>
      <c r="AJ1" s="28"/>
      <c r="AK1" s="28"/>
      <c r="AL1" s="28"/>
      <c r="AM1" s="28"/>
      <c r="AN1" s="28"/>
      <c r="AO1" s="28"/>
      <c r="AP1" s="28"/>
      <c r="AQ1" s="28"/>
      <c r="AR1" s="28"/>
      <c r="AS1" s="28"/>
      <c r="AT1" s="28"/>
      <c r="AU1" s="28"/>
      <c r="AV1" s="207"/>
      <c r="AW1" s="207"/>
      <c r="AX1" s="207"/>
      <c r="AY1" s="207"/>
      <c r="AZ1" s="207"/>
      <c r="BA1" s="207"/>
      <c r="BB1" s="207"/>
      <c r="BC1" s="207"/>
      <c r="BD1" s="207"/>
      <c r="BE1" s="207"/>
      <c r="BF1" s="207"/>
      <c r="BG1" s="100"/>
      <c r="BH1" s="100"/>
      <c r="BI1" s="100"/>
      <c r="BJ1" s="100"/>
      <c r="BK1" s="100"/>
      <c r="BL1" s="100"/>
      <c r="BM1" s="100"/>
      <c r="BN1" s="100"/>
      <c r="BO1" s="100"/>
      <c r="BP1" s="100"/>
      <c r="BQ1" s="100"/>
      <c r="BR1" s="100"/>
      <c r="BS1" s="100"/>
      <c r="CH1" s="100"/>
      <c r="CI1" s="100"/>
      <c r="CJ1" s="100"/>
      <c r="CK1" s="100"/>
      <c r="CL1" s="100"/>
      <c r="CM1" s="100"/>
    </row>
    <row r="2" spans="1:91" s="27" customFormat="1" ht="16.5" customHeight="1" x14ac:dyDescent="0.15">
      <c r="A2" s="26"/>
      <c r="C2" s="104" t="s">
        <v>460</v>
      </c>
      <c r="E2" s="68" t="s">
        <v>516</v>
      </c>
      <c r="F2" s="30"/>
      <c r="G2" s="30"/>
      <c r="H2" s="30"/>
      <c r="I2" s="30"/>
      <c r="J2" s="30"/>
      <c r="K2" s="463" t="s">
        <v>300</v>
      </c>
      <c r="L2" s="463"/>
      <c r="M2" s="463"/>
      <c r="N2" s="463"/>
      <c r="O2" s="463"/>
      <c r="V2" s="406"/>
      <c r="W2" s="406"/>
      <c r="X2" s="406"/>
      <c r="Y2" s="406"/>
      <c r="Z2" s="406"/>
      <c r="AA2" s="393"/>
      <c r="AB2" s="393"/>
      <c r="AC2" s="407"/>
      <c r="AD2" s="407"/>
      <c r="AE2" s="406"/>
      <c r="AF2" s="28"/>
      <c r="AG2" s="28"/>
      <c r="AH2" s="28"/>
      <c r="AI2" s="28"/>
      <c r="AJ2" s="28"/>
      <c r="AK2" s="28"/>
      <c r="AL2" s="28"/>
      <c r="AM2" s="28"/>
      <c r="AN2" s="28"/>
      <c r="AO2" s="28"/>
      <c r="AP2" s="28"/>
      <c r="AQ2" s="28"/>
      <c r="AR2" s="28"/>
      <c r="AS2" s="28"/>
      <c r="AT2" s="28"/>
      <c r="AU2" s="28"/>
      <c r="AV2" s="207"/>
      <c r="AW2" s="207"/>
      <c r="AX2" s="207"/>
      <c r="AY2" s="207"/>
      <c r="AZ2" s="207"/>
      <c r="BA2" s="207"/>
      <c r="BB2" s="207"/>
      <c r="BC2" s="207"/>
      <c r="BD2" s="207"/>
      <c r="BE2" s="207"/>
      <c r="BF2" s="207"/>
      <c r="BG2" s="100"/>
      <c r="BH2" s="100"/>
      <c r="BI2" s="100"/>
      <c r="BJ2" s="100"/>
      <c r="BK2" s="100"/>
      <c r="BL2" s="100"/>
      <c r="BM2" s="100"/>
      <c r="BN2" s="100"/>
      <c r="BO2" s="100"/>
      <c r="BP2" s="100"/>
      <c r="BQ2" s="100"/>
      <c r="BR2" s="100"/>
      <c r="BS2" s="100"/>
      <c r="CH2" s="100"/>
      <c r="CI2" s="100"/>
      <c r="CJ2" s="100"/>
      <c r="CK2" s="100"/>
      <c r="CL2" s="100"/>
      <c r="CM2" s="100"/>
    </row>
    <row r="3" spans="1:91" s="27" customFormat="1" ht="21.75" customHeight="1" x14ac:dyDescent="0.15">
      <c r="A3" s="26"/>
      <c r="C3" s="31" t="s">
        <v>279</v>
      </c>
      <c r="D3" s="32"/>
      <c r="E3" s="460" t="str">
        <f>IF(OR(E22="",E43="",E46="",E55=""),$AA$3,IF(OR(E7="",E22="",E40="",E67="",E28="",E43="",E46="",E55="",E64=""),$AB$3,IF(OR(E47&lt;&gt;"",E44&lt;&gt;"",E50&lt;&gt;"",E68&lt;&gt;""),$AC$3,CONCATENATE(S7,S10,S13,S16,S19,S22,S25,S28,S31,S34,S37,S40,S43,S46,S49,S52,S55,S58,S61,S64,S67))))</f>
        <v>必須項目に入力漏れがあります</v>
      </c>
      <c r="F3" s="460"/>
      <c r="G3" s="460"/>
      <c r="H3" s="460"/>
      <c r="I3" s="461"/>
      <c r="J3" s="33"/>
      <c r="K3" s="454" t="s">
        <v>303</v>
      </c>
      <c r="L3" s="454"/>
      <c r="M3" s="454"/>
      <c r="N3" s="454"/>
      <c r="O3" s="454"/>
      <c r="P3" s="33"/>
      <c r="Q3" s="33"/>
      <c r="R3" s="29"/>
      <c r="S3" s="29"/>
      <c r="V3" s="406"/>
      <c r="W3" s="406"/>
      <c r="X3" s="406"/>
      <c r="Y3" s="406"/>
      <c r="Z3" s="406"/>
      <c r="AA3" s="393" t="s">
        <v>461</v>
      </c>
      <c r="AB3" s="393" t="s">
        <v>351</v>
      </c>
      <c r="AC3" s="393" t="s">
        <v>462</v>
      </c>
      <c r="AD3" s="407" t="s">
        <v>396</v>
      </c>
      <c r="AE3" s="406"/>
      <c r="AF3" s="28"/>
      <c r="AG3" s="28"/>
      <c r="AH3" s="28"/>
      <c r="AI3" s="28"/>
      <c r="AJ3" s="28"/>
      <c r="AK3" s="28"/>
      <c r="AL3" s="28"/>
      <c r="AM3" s="28"/>
      <c r="AN3" s="28"/>
      <c r="AO3" s="28"/>
      <c r="AP3" s="28"/>
      <c r="AQ3" s="28"/>
      <c r="AR3" s="28"/>
      <c r="AS3" s="28"/>
      <c r="AT3" s="28"/>
      <c r="AU3" s="28"/>
      <c r="AV3" s="207"/>
      <c r="AW3" s="207"/>
      <c r="AX3" s="207"/>
      <c r="AY3" s="207"/>
      <c r="AZ3" s="207"/>
      <c r="BA3" s="207"/>
      <c r="BB3" s="207"/>
      <c r="BC3" s="207"/>
      <c r="BD3" s="207"/>
      <c r="BE3" s="207"/>
      <c r="BF3" s="207"/>
      <c r="BG3" s="100"/>
      <c r="BH3" s="100"/>
      <c r="BI3" s="100"/>
      <c r="BJ3" s="100"/>
      <c r="BK3" s="100"/>
      <c r="BL3" s="100"/>
      <c r="BM3" s="100"/>
      <c r="BN3" s="100"/>
      <c r="BO3" s="100"/>
      <c r="BP3" s="100"/>
      <c r="BQ3" s="100"/>
      <c r="BR3" s="100"/>
      <c r="BS3" s="100"/>
      <c r="CH3" s="100"/>
      <c r="CI3" s="100"/>
      <c r="CJ3" s="100"/>
      <c r="CK3" s="100"/>
      <c r="CL3" s="100"/>
      <c r="CM3" s="100"/>
    </row>
    <row r="4" spans="1:91" s="27" customFormat="1" ht="6.75" customHeight="1" x14ac:dyDescent="0.15">
      <c r="A4" s="26"/>
      <c r="C4" s="28"/>
      <c r="E4" s="34"/>
      <c r="F4" s="33"/>
      <c r="G4" s="33"/>
      <c r="H4" s="33"/>
      <c r="I4" s="33"/>
      <c r="J4" s="33"/>
      <c r="K4" s="33"/>
      <c r="L4" s="33"/>
      <c r="M4" s="33"/>
      <c r="N4" s="33"/>
      <c r="O4" s="33"/>
      <c r="P4" s="33"/>
      <c r="Q4" s="33"/>
      <c r="R4" s="29"/>
      <c r="S4" s="29"/>
      <c r="V4" s="406"/>
      <c r="W4" s="406"/>
      <c r="X4" s="406"/>
      <c r="Y4" s="406"/>
      <c r="Z4" s="406"/>
      <c r="AA4" s="393"/>
      <c r="AB4" s="393"/>
      <c r="AC4" s="407"/>
      <c r="AD4" s="407"/>
      <c r="AE4" s="406"/>
      <c r="AF4" s="28"/>
      <c r="AG4" s="28"/>
      <c r="AH4" s="28"/>
      <c r="AI4" s="28"/>
      <c r="AJ4" s="28"/>
      <c r="AK4" s="28"/>
      <c r="AL4" s="28"/>
      <c r="AM4" s="28"/>
      <c r="AN4" s="28"/>
      <c r="AO4" s="28"/>
      <c r="AP4" s="28"/>
      <c r="AQ4" s="28"/>
      <c r="AR4" s="28"/>
      <c r="AS4" s="28"/>
      <c r="AT4" s="28"/>
      <c r="AU4" s="28"/>
      <c r="AV4" s="207"/>
      <c r="AW4" s="207"/>
      <c r="AX4" s="207"/>
      <c r="AY4" s="207"/>
      <c r="AZ4" s="207"/>
      <c r="BA4" s="207"/>
      <c r="BB4" s="207"/>
      <c r="BC4" s="207"/>
      <c r="BD4" s="207"/>
      <c r="BE4" s="207"/>
      <c r="BF4" s="207"/>
      <c r="BG4" s="100"/>
      <c r="BH4" s="100"/>
      <c r="BI4" s="100"/>
      <c r="BJ4" s="100"/>
      <c r="BK4" s="100"/>
      <c r="BL4" s="100"/>
      <c r="BM4" s="100"/>
      <c r="BN4" s="100"/>
      <c r="BO4" s="100"/>
      <c r="BP4" s="100"/>
      <c r="BQ4" s="100"/>
      <c r="BR4" s="100"/>
      <c r="BS4" s="100"/>
      <c r="CH4" s="100"/>
      <c r="CI4" s="100"/>
      <c r="CJ4" s="100"/>
      <c r="CK4" s="100"/>
      <c r="CL4" s="100"/>
      <c r="CM4" s="100"/>
    </row>
    <row r="5" spans="1:91" s="40" customFormat="1" ht="16.5" customHeight="1" x14ac:dyDescent="0.15">
      <c r="A5" s="26"/>
      <c r="B5" s="27"/>
      <c r="C5" s="35" t="s">
        <v>281</v>
      </c>
      <c r="D5" s="36"/>
      <c r="E5" s="37" t="s">
        <v>280</v>
      </c>
      <c r="F5" s="37"/>
      <c r="G5" s="37"/>
      <c r="H5" s="36"/>
      <c r="I5" s="462" t="s">
        <v>282</v>
      </c>
      <c r="J5" s="462"/>
      <c r="K5" s="462"/>
      <c r="L5" s="462"/>
      <c r="M5" s="462"/>
      <c r="N5" s="462"/>
      <c r="O5" s="462"/>
      <c r="P5" s="38"/>
      <c r="Q5" s="37"/>
      <c r="R5" s="39" t="s">
        <v>278</v>
      </c>
      <c r="S5" s="39"/>
      <c r="T5" s="38"/>
      <c r="V5" s="406"/>
      <c r="W5" s="406"/>
      <c r="X5" s="406"/>
      <c r="Y5" s="406"/>
      <c r="Z5" s="406"/>
      <c r="AA5" s="393"/>
      <c r="AB5" s="393"/>
      <c r="AC5" s="407"/>
      <c r="AD5" s="407"/>
      <c r="AE5" s="406"/>
      <c r="AF5" s="41"/>
      <c r="AG5" s="41"/>
      <c r="AH5" s="41"/>
      <c r="AI5" s="41"/>
      <c r="AJ5" s="41"/>
      <c r="AK5" s="41"/>
      <c r="AL5" s="41"/>
      <c r="AM5" s="41"/>
      <c r="AN5" s="41"/>
      <c r="AO5" s="41"/>
      <c r="AP5" s="41"/>
      <c r="AQ5" s="41"/>
      <c r="AR5" s="41"/>
      <c r="AS5" s="41"/>
      <c r="AT5" s="41"/>
      <c r="AU5" s="41"/>
      <c r="AV5" s="208"/>
      <c r="AW5" s="208"/>
      <c r="AX5" s="208"/>
      <c r="AY5" s="208"/>
      <c r="AZ5" s="208"/>
      <c r="BA5" s="208"/>
      <c r="BB5" s="208"/>
      <c r="BC5" s="208"/>
      <c r="BD5" s="208"/>
      <c r="BE5" s="208"/>
      <c r="BF5" s="208"/>
      <c r="BG5" s="101"/>
      <c r="BH5" s="101"/>
      <c r="BI5" s="101"/>
      <c r="BJ5" s="101"/>
      <c r="BK5" s="101"/>
      <c r="BL5" s="101"/>
      <c r="BM5" s="101"/>
      <c r="BN5" s="101"/>
      <c r="BO5" s="101"/>
      <c r="BP5" s="101"/>
      <c r="BQ5" s="101"/>
      <c r="BR5" s="101"/>
      <c r="BS5" s="101"/>
      <c r="CH5" s="101"/>
      <c r="CI5" s="101"/>
      <c r="CJ5" s="101"/>
      <c r="CK5" s="101"/>
      <c r="CL5" s="101"/>
      <c r="CM5" s="101"/>
    </row>
    <row r="6" spans="1:91" s="40" customFormat="1" ht="12.75" customHeight="1" x14ac:dyDescent="0.15">
      <c r="A6" s="27">
        <v>1</v>
      </c>
      <c r="B6" s="27"/>
      <c r="C6" s="42"/>
      <c r="D6" s="43"/>
      <c r="E6" s="44" t="s">
        <v>168</v>
      </c>
      <c r="F6" s="45"/>
      <c r="G6" s="45"/>
      <c r="H6" s="366" t="str">
        <f>IF(OR(AND(R7="10-",バルブ!R7=$AA$8),AND(R7=$AA$8,バルブ!R7="10-")),$AB$7,"")</f>
        <v/>
      </c>
      <c r="I6" s="45"/>
      <c r="J6" s="45"/>
      <c r="K6" s="45"/>
      <c r="L6" s="45"/>
      <c r="M6" s="45"/>
      <c r="N6" s="45"/>
      <c r="O6" s="45"/>
      <c r="P6" s="46"/>
      <c r="Q6" s="45"/>
      <c r="R6" s="47"/>
      <c r="S6" s="47"/>
      <c r="T6" s="46"/>
      <c r="V6" s="406"/>
      <c r="W6" s="406"/>
      <c r="X6" s="406"/>
      <c r="Y6" s="406"/>
      <c r="Z6" s="406"/>
      <c r="AA6" s="393"/>
      <c r="AB6" s="393"/>
      <c r="AC6" s="407"/>
      <c r="AD6" s="407"/>
      <c r="AE6" s="406"/>
      <c r="AF6" s="41"/>
      <c r="AG6" s="41"/>
      <c r="AH6" s="41"/>
      <c r="AI6" s="41"/>
      <c r="AJ6" s="41"/>
      <c r="AK6" s="41"/>
      <c r="AL6" s="41"/>
      <c r="AM6" s="41"/>
      <c r="AN6" s="41"/>
      <c r="AO6" s="41"/>
      <c r="AP6" s="41"/>
      <c r="AQ6" s="41"/>
      <c r="AR6" s="41"/>
      <c r="AS6" s="41"/>
      <c r="AT6" s="41"/>
      <c r="AU6" s="41"/>
      <c r="AV6" s="208"/>
      <c r="AW6" s="208"/>
      <c r="AX6" s="208"/>
      <c r="AY6" s="208"/>
      <c r="AZ6" s="208"/>
      <c r="BA6" s="208"/>
      <c r="BB6" s="208"/>
      <c r="BC6" s="208"/>
      <c r="BD6" s="208"/>
      <c r="BE6" s="208"/>
      <c r="BF6" s="208"/>
      <c r="BG6" s="101"/>
      <c r="BH6" s="101"/>
      <c r="BI6" s="101"/>
      <c r="BJ6" s="101"/>
      <c r="BK6" s="101"/>
      <c r="BL6" s="101"/>
      <c r="BM6" s="101"/>
      <c r="BN6" s="101"/>
      <c r="BO6" s="101"/>
      <c r="BP6" s="101"/>
      <c r="BQ6" s="101"/>
      <c r="BR6" s="101"/>
      <c r="BS6" s="101"/>
      <c r="CH6" s="101"/>
      <c r="CI6" s="101"/>
      <c r="CJ6" s="101"/>
      <c r="CK6" s="101"/>
      <c r="CL6" s="101"/>
      <c r="CM6" s="101"/>
    </row>
    <row r="7" spans="1:91" s="40" customFormat="1" ht="16.5" customHeight="1" x14ac:dyDescent="0.15">
      <c r="A7" s="48" t="s">
        <v>536</v>
      </c>
      <c r="B7" s="32" t="s">
        <v>94</v>
      </c>
      <c r="C7" s="49" t="s">
        <v>265</v>
      </c>
      <c r="D7" s="50"/>
      <c r="E7" s="72" t="s">
        <v>301</v>
      </c>
      <c r="F7" s="40">
        <f>IF(E7="","",MATCH(E7,AF7:BB7,0))</f>
        <v>1</v>
      </c>
      <c r="H7" s="51" t="s">
        <v>295</v>
      </c>
      <c r="I7" s="41"/>
      <c r="J7" s="41"/>
      <c r="K7" s="41"/>
      <c r="L7" s="41"/>
      <c r="M7" s="41"/>
      <c r="N7" s="41"/>
      <c r="O7" s="41"/>
      <c r="P7" s="52"/>
      <c r="Q7" s="41"/>
      <c r="R7" s="53" t="str">
        <f>IF(F7="","",INDEX(AF8:BB8,1,F7))</f>
        <v>無記号</v>
      </c>
      <c r="S7" s="29" t="str">
        <f>IF(R7="","",IF(R7="無記号","",R7))</f>
        <v/>
      </c>
      <c r="T7" s="54"/>
      <c r="V7" s="406"/>
      <c r="W7" s="406"/>
      <c r="X7" s="406"/>
      <c r="Y7" s="406"/>
      <c r="Z7" s="406"/>
      <c r="AA7" s="393" t="s">
        <v>972</v>
      </c>
      <c r="AB7" s="393" t="s">
        <v>388</v>
      </c>
      <c r="AC7" s="407"/>
      <c r="AD7" s="407"/>
      <c r="AE7" s="406"/>
      <c r="AF7" s="41" t="s">
        <v>301</v>
      </c>
      <c r="AG7" s="41" t="s">
        <v>542</v>
      </c>
      <c r="AH7" s="41"/>
      <c r="AI7" s="41"/>
      <c r="AJ7" s="41"/>
      <c r="AK7" s="41"/>
      <c r="AL7" s="41"/>
      <c r="AM7" s="41"/>
      <c r="AN7" s="41"/>
      <c r="AO7" s="41"/>
      <c r="AP7" s="41"/>
      <c r="AQ7" s="41"/>
      <c r="AR7" s="41"/>
      <c r="AS7" s="41"/>
      <c r="AT7" s="41"/>
      <c r="AU7" s="41"/>
      <c r="AV7" s="208"/>
      <c r="AW7" s="208"/>
      <c r="AX7" s="208"/>
      <c r="AY7" s="208"/>
      <c r="AZ7" s="208"/>
      <c r="BA7" s="208"/>
      <c r="BB7" s="208"/>
      <c r="BC7" s="208"/>
      <c r="BD7" s="208"/>
      <c r="BE7" s="208"/>
      <c r="BF7" s="208"/>
      <c r="BG7" s="101"/>
      <c r="BH7" s="101"/>
      <c r="BI7" s="101"/>
      <c r="BJ7" s="101"/>
      <c r="BK7" s="101"/>
      <c r="BL7" s="101"/>
      <c r="BM7" s="101"/>
      <c r="BN7" s="101"/>
      <c r="BO7" s="101"/>
      <c r="BP7" s="101"/>
      <c r="BQ7" s="101"/>
      <c r="BR7" s="101"/>
      <c r="BS7" s="101"/>
      <c r="CH7" s="101"/>
      <c r="CI7" s="101"/>
      <c r="CJ7" s="101"/>
      <c r="CK7" s="101"/>
      <c r="CL7" s="101"/>
      <c r="CM7" s="101"/>
    </row>
    <row r="8" spans="1:91" s="40" customFormat="1" ht="37.5" customHeight="1" x14ac:dyDescent="0.15">
      <c r="A8" s="26"/>
      <c r="B8" s="27"/>
      <c r="C8" s="55"/>
      <c r="D8" s="56"/>
      <c r="E8" s="416" t="str">
        <f>IF(R7="10-",AA7,"")</f>
        <v/>
      </c>
      <c r="F8" s="57"/>
      <c r="G8" s="57"/>
      <c r="H8" s="457" t="str">
        <f>IF(R7="10-",AB8,"")</f>
        <v/>
      </c>
      <c r="I8" s="458"/>
      <c r="J8" s="458"/>
      <c r="K8" s="458"/>
      <c r="L8" s="458"/>
      <c r="M8" s="458"/>
      <c r="N8" s="458"/>
      <c r="O8" s="458"/>
      <c r="P8" s="459"/>
      <c r="Q8" s="57"/>
      <c r="R8" s="59"/>
      <c r="S8" s="59"/>
      <c r="T8" s="58"/>
      <c r="V8" s="406"/>
      <c r="W8" s="406"/>
      <c r="X8" s="406"/>
      <c r="Y8" s="406"/>
      <c r="Z8" s="406"/>
      <c r="AA8" s="393" t="s">
        <v>167</v>
      </c>
      <c r="AB8" s="393" t="s">
        <v>947</v>
      </c>
      <c r="AC8" s="407"/>
      <c r="AD8" s="407"/>
      <c r="AE8" s="406"/>
      <c r="AF8" s="41" t="s">
        <v>167</v>
      </c>
      <c r="AG8" s="376" t="s">
        <v>350</v>
      </c>
      <c r="AH8" s="41"/>
      <c r="AI8" s="41"/>
      <c r="AJ8" s="41"/>
      <c r="AK8" s="41"/>
      <c r="AL8" s="41"/>
      <c r="AM8" s="41"/>
      <c r="AN8" s="41"/>
      <c r="AO8" s="41"/>
      <c r="AP8" s="41"/>
      <c r="AQ8" s="41"/>
      <c r="AR8" s="41"/>
      <c r="AS8" s="41"/>
      <c r="AT8" s="41"/>
      <c r="AU8" s="41"/>
      <c r="AV8" s="208"/>
      <c r="AW8" s="208"/>
      <c r="AX8" s="208"/>
      <c r="AY8" s="208"/>
      <c r="AZ8" s="208"/>
      <c r="BA8" s="208"/>
      <c r="BB8" s="208"/>
      <c r="BC8" s="208"/>
      <c r="BD8" s="208"/>
      <c r="BE8" s="208"/>
      <c r="BF8" s="208"/>
      <c r="BG8" s="101"/>
      <c r="BH8" s="101"/>
      <c r="BI8" s="101"/>
      <c r="BJ8" s="101"/>
      <c r="BK8" s="101"/>
      <c r="BL8" s="101"/>
      <c r="BM8" s="101"/>
      <c r="BN8" s="101"/>
      <c r="BO8" s="101"/>
      <c r="BP8" s="101"/>
      <c r="BQ8" s="101"/>
      <c r="BR8" s="101"/>
      <c r="BS8" s="101"/>
      <c r="CH8" s="101"/>
      <c r="CI8" s="101"/>
      <c r="CJ8" s="101"/>
      <c r="CK8" s="101"/>
      <c r="CL8" s="101"/>
      <c r="CM8" s="101"/>
    </row>
    <row r="9" spans="1:91" s="40" customFormat="1" ht="16.5" hidden="1" customHeight="1" x14ac:dyDescent="0.15">
      <c r="A9" s="26"/>
      <c r="B9" s="27"/>
      <c r="C9" s="41"/>
      <c r="E9" s="60"/>
      <c r="R9" s="29"/>
      <c r="S9" s="29"/>
      <c r="V9" s="406"/>
      <c r="W9" s="406"/>
      <c r="X9" s="406"/>
      <c r="Y9" s="406"/>
      <c r="Z9" s="406"/>
      <c r="AA9" s="393"/>
      <c r="AB9" s="393"/>
      <c r="AC9" s="407"/>
      <c r="AD9" s="407"/>
      <c r="AE9" s="406"/>
      <c r="AF9" s="41"/>
      <c r="AG9" s="376"/>
      <c r="AH9" s="41"/>
      <c r="AI9" s="41"/>
      <c r="AJ9" s="41"/>
      <c r="AK9" s="41"/>
      <c r="AL9" s="41"/>
      <c r="AM9" s="41"/>
      <c r="AN9" s="41"/>
      <c r="AO9" s="41"/>
      <c r="AP9" s="41"/>
      <c r="AQ9" s="41"/>
      <c r="AR9" s="41"/>
      <c r="AS9" s="41"/>
      <c r="AT9" s="41"/>
      <c r="AU9" s="41"/>
      <c r="AV9" s="208"/>
      <c r="AW9" s="208"/>
      <c r="AX9" s="208"/>
      <c r="AY9" s="208"/>
      <c r="AZ9" s="208"/>
      <c r="BA9" s="208"/>
      <c r="BB9" s="208"/>
      <c r="BC9" s="208"/>
      <c r="BD9" s="208"/>
      <c r="BE9" s="208"/>
      <c r="BF9" s="208"/>
      <c r="BG9" s="101"/>
      <c r="BH9" s="101"/>
      <c r="BI9" s="101"/>
      <c r="BJ9" s="101"/>
      <c r="BK9" s="101"/>
      <c r="BL9" s="101"/>
      <c r="BM9" s="101"/>
      <c r="BN9" s="101"/>
      <c r="BO9" s="101"/>
      <c r="BP9" s="101"/>
      <c r="BQ9" s="101"/>
      <c r="BR9" s="101"/>
      <c r="BS9" s="101"/>
      <c r="CH9" s="101"/>
      <c r="CI9" s="101"/>
      <c r="CJ9" s="101"/>
      <c r="CK9" s="101"/>
      <c r="CL9" s="101"/>
      <c r="CM9" s="101"/>
    </row>
    <row r="10" spans="1:91" s="40" customFormat="1" ht="16.5" hidden="1" customHeight="1" x14ac:dyDescent="0.15">
      <c r="A10" s="26"/>
      <c r="B10" s="27"/>
      <c r="C10" s="41"/>
      <c r="E10" s="61"/>
      <c r="R10" s="29"/>
      <c r="S10" s="29"/>
      <c r="V10" s="406"/>
      <c r="W10" s="406"/>
      <c r="X10" s="406"/>
      <c r="Y10" s="406"/>
      <c r="Z10" s="406"/>
      <c r="AA10" s="393"/>
      <c r="AB10" s="393"/>
      <c r="AC10" s="407"/>
      <c r="AD10" s="407"/>
      <c r="AE10" s="406"/>
      <c r="AF10" s="41"/>
      <c r="AG10" s="41"/>
      <c r="AH10" s="41"/>
      <c r="AI10" s="41"/>
      <c r="AJ10" s="41"/>
      <c r="AK10" s="41"/>
      <c r="AL10" s="41"/>
      <c r="AM10" s="41"/>
      <c r="AN10" s="41"/>
      <c r="AO10" s="41"/>
      <c r="AP10" s="41"/>
      <c r="AQ10" s="41"/>
      <c r="AR10" s="41"/>
      <c r="AS10" s="41"/>
      <c r="AT10" s="41"/>
      <c r="AU10" s="41"/>
      <c r="AV10" s="208"/>
      <c r="AW10" s="208"/>
      <c r="AX10" s="208"/>
      <c r="AY10" s="208"/>
      <c r="AZ10" s="208"/>
      <c r="BA10" s="208"/>
      <c r="BB10" s="208"/>
      <c r="BC10" s="208"/>
      <c r="BD10" s="208"/>
      <c r="BE10" s="208"/>
      <c r="BF10" s="208"/>
      <c r="BG10" s="101"/>
      <c r="BH10" s="101"/>
      <c r="BI10" s="101"/>
      <c r="BJ10" s="101"/>
      <c r="BK10" s="101"/>
      <c r="BL10" s="101"/>
      <c r="BM10" s="101"/>
      <c r="BN10" s="101"/>
      <c r="BO10" s="101"/>
      <c r="BP10" s="101"/>
      <c r="BQ10" s="101"/>
      <c r="BR10" s="101"/>
      <c r="BS10" s="101"/>
      <c r="CH10" s="101"/>
      <c r="CI10" s="101"/>
      <c r="CJ10" s="101"/>
      <c r="CK10" s="101"/>
      <c r="CL10" s="101"/>
      <c r="CM10" s="101"/>
    </row>
    <row r="11" spans="1:91" s="40" customFormat="1" ht="16.5" hidden="1" customHeight="1" x14ac:dyDescent="0.15">
      <c r="A11" s="26"/>
      <c r="B11" s="27"/>
      <c r="C11" s="41"/>
      <c r="E11" s="61"/>
      <c r="R11" s="29"/>
      <c r="S11" s="29"/>
      <c r="V11" s="406"/>
      <c r="W11" s="406"/>
      <c r="X11" s="406"/>
      <c r="Y11" s="406"/>
      <c r="Z11" s="406"/>
      <c r="AA11" s="393"/>
      <c r="AB11" s="393"/>
      <c r="AC11" s="407"/>
      <c r="AD11" s="407"/>
      <c r="AE11" s="406"/>
      <c r="AF11" s="41"/>
      <c r="AG11" s="41"/>
      <c r="AH11" s="41"/>
      <c r="AI11" s="41"/>
      <c r="AJ11" s="41"/>
      <c r="AK11" s="41"/>
      <c r="AL11" s="41"/>
      <c r="AM11" s="41"/>
      <c r="AN11" s="41"/>
      <c r="AO11" s="41"/>
      <c r="AP11" s="41"/>
      <c r="AQ11" s="41"/>
      <c r="AR11" s="41"/>
      <c r="AS11" s="41"/>
      <c r="AT11" s="41"/>
      <c r="AU11" s="41"/>
      <c r="AV11" s="208"/>
      <c r="AW11" s="208"/>
      <c r="AX11" s="208"/>
      <c r="AY11" s="208"/>
      <c r="AZ11" s="208"/>
      <c r="BA11" s="208"/>
      <c r="BB11" s="208"/>
      <c r="BC11" s="208"/>
      <c r="BD11" s="208"/>
      <c r="BE11" s="208"/>
      <c r="BF11" s="208"/>
      <c r="BG11" s="101"/>
      <c r="BH11" s="101"/>
      <c r="BI11" s="101"/>
      <c r="BJ11" s="101"/>
      <c r="BK11" s="101"/>
      <c r="BL11" s="101"/>
      <c r="BM11" s="101"/>
      <c r="BN11" s="101"/>
      <c r="BO11" s="101"/>
      <c r="BP11" s="101"/>
      <c r="BQ11" s="101"/>
      <c r="BR11" s="101"/>
      <c r="BS11" s="101"/>
      <c r="CH11" s="101"/>
      <c r="CI11" s="101"/>
      <c r="CJ11" s="101"/>
      <c r="CK11" s="101"/>
      <c r="CL11" s="101"/>
      <c r="CM11" s="101"/>
    </row>
    <row r="12" spans="1:91" s="40" customFormat="1" ht="16.5" hidden="1" customHeight="1" x14ac:dyDescent="0.15">
      <c r="A12" s="26"/>
      <c r="B12" s="27"/>
      <c r="C12" s="41"/>
      <c r="E12" s="61"/>
      <c r="R12" s="29"/>
      <c r="S12" s="29"/>
      <c r="V12" s="406"/>
      <c r="W12" s="406"/>
      <c r="X12" s="406"/>
      <c r="Y12" s="406"/>
      <c r="Z12" s="406"/>
      <c r="AA12" s="393"/>
      <c r="AB12" s="393"/>
      <c r="AC12" s="407"/>
      <c r="AD12" s="407"/>
      <c r="AE12" s="406"/>
      <c r="AF12" s="41"/>
      <c r="AG12" s="41"/>
      <c r="AH12" s="41"/>
      <c r="AI12" s="41"/>
      <c r="AJ12" s="41"/>
      <c r="AK12" s="41"/>
      <c r="AL12" s="41"/>
      <c r="AM12" s="41"/>
      <c r="AN12" s="41"/>
      <c r="AO12" s="41"/>
      <c r="AP12" s="41"/>
      <c r="AQ12" s="41"/>
      <c r="AR12" s="41"/>
      <c r="AS12" s="41"/>
      <c r="AT12" s="41"/>
      <c r="AU12" s="41"/>
      <c r="AV12" s="208"/>
      <c r="AW12" s="208"/>
      <c r="AX12" s="208"/>
      <c r="AY12" s="208"/>
      <c r="AZ12" s="208"/>
      <c r="BA12" s="208"/>
      <c r="BB12" s="208"/>
      <c r="BC12" s="208"/>
      <c r="BD12" s="208"/>
      <c r="BE12" s="208"/>
      <c r="BF12" s="208"/>
      <c r="BG12" s="101"/>
      <c r="BH12" s="101"/>
      <c r="BI12" s="101"/>
      <c r="BJ12" s="101"/>
      <c r="BK12" s="101"/>
      <c r="BL12" s="101"/>
      <c r="BM12" s="101"/>
      <c r="BN12" s="101"/>
      <c r="BO12" s="101"/>
      <c r="BP12" s="101"/>
      <c r="BQ12" s="101"/>
      <c r="BR12" s="101"/>
      <c r="BS12" s="101"/>
      <c r="CH12" s="101"/>
      <c r="CI12" s="101"/>
      <c r="CJ12" s="101"/>
      <c r="CK12" s="101"/>
      <c r="CL12" s="101"/>
      <c r="CM12" s="101"/>
    </row>
    <row r="13" spans="1:91" s="40" customFormat="1" ht="16.5" hidden="1" customHeight="1" x14ac:dyDescent="0.15">
      <c r="A13" s="26"/>
      <c r="B13" s="62" t="s">
        <v>95</v>
      </c>
      <c r="C13" s="41" t="s">
        <v>85</v>
      </c>
      <c r="E13" s="61"/>
      <c r="R13" s="29" t="s">
        <v>89</v>
      </c>
      <c r="S13" s="29" t="str">
        <f>IF(R13="","",IF(R13="無記号","",R13))</f>
        <v>SS5Y</v>
      </c>
      <c r="V13" s="406"/>
      <c r="W13" s="406"/>
      <c r="X13" s="406"/>
      <c r="Y13" s="406"/>
      <c r="Z13" s="406"/>
      <c r="AA13" s="393"/>
      <c r="AB13" s="393"/>
      <c r="AC13" s="407"/>
      <c r="AD13" s="407"/>
      <c r="AE13" s="406"/>
      <c r="AF13" s="41"/>
      <c r="AG13" s="41"/>
      <c r="AH13" s="41"/>
      <c r="AI13" s="41"/>
      <c r="AJ13" s="41"/>
      <c r="AK13" s="41"/>
      <c r="AL13" s="41"/>
      <c r="AM13" s="41"/>
      <c r="AN13" s="41"/>
      <c r="AO13" s="41"/>
      <c r="AP13" s="41"/>
      <c r="AQ13" s="41"/>
      <c r="AR13" s="41"/>
      <c r="AS13" s="41"/>
      <c r="AT13" s="41"/>
      <c r="AU13" s="41"/>
      <c r="AV13" s="208"/>
      <c r="AW13" s="208"/>
      <c r="AX13" s="208"/>
      <c r="AY13" s="208"/>
      <c r="AZ13" s="208"/>
      <c r="BA13" s="208"/>
      <c r="BB13" s="208"/>
      <c r="BC13" s="208"/>
      <c r="BD13" s="208"/>
      <c r="BE13" s="208"/>
      <c r="BF13" s="208"/>
      <c r="BG13" s="101"/>
      <c r="BH13" s="101"/>
      <c r="BI13" s="101"/>
      <c r="BJ13" s="101"/>
      <c r="BK13" s="101"/>
      <c r="BL13" s="101"/>
      <c r="BM13" s="101"/>
      <c r="BN13" s="101"/>
      <c r="BO13" s="101"/>
      <c r="BP13" s="101"/>
      <c r="BQ13" s="101"/>
      <c r="BR13" s="101"/>
      <c r="BS13" s="101"/>
      <c r="CH13" s="101"/>
      <c r="CI13" s="101"/>
      <c r="CJ13" s="101"/>
      <c r="CK13" s="101"/>
      <c r="CL13" s="101"/>
      <c r="CM13" s="101"/>
    </row>
    <row r="14" spans="1:91" s="40" customFormat="1" ht="16.5" hidden="1" customHeight="1" x14ac:dyDescent="0.15">
      <c r="A14" s="26"/>
      <c r="B14" s="27"/>
      <c r="C14" s="41"/>
      <c r="E14" s="61"/>
      <c r="R14" s="29"/>
      <c r="S14" s="29"/>
      <c r="V14" s="406"/>
      <c r="W14" s="406"/>
      <c r="X14" s="406"/>
      <c r="Y14" s="406"/>
      <c r="Z14" s="406"/>
      <c r="AA14" s="393"/>
      <c r="AB14" s="393"/>
      <c r="AC14" s="407"/>
      <c r="AD14" s="407"/>
      <c r="AE14" s="406"/>
      <c r="AF14" s="41"/>
      <c r="AG14" s="41"/>
      <c r="AH14" s="41"/>
      <c r="AI14" s="41"/>
      <c r="AJ14" s="41"/>
      <c r="AK14" s="41"/>
      <c r="AL14" s="41"/>
      <c r="AM14" s="41"/>
      <c r="AN14" s="41"/>
      <c r="AO14" s="41"/>
      <c r="AP14" s="41"/>
      <c r="AQ14" s="41"/>
      <c r="AR14" s="41"/>
      <c r="AS14" s="41"/>
      <c r="AT14" s="41"/>
      <c r="AU14" s="41"/>
      <c r="AV14" s="208"/>
      <c r="AW14" s="208"/>
      <c r="AX14" s="208"/>
      <c r="AY14" s="208"/>
      <c r="AZ14" s="208"/>
      <c r="BA14" s="208"/>
      <c r="BB14" s="208"/>
      <c r="BC14" s="208"/>
      <c r="BD14" s="208"/>
      <c r="BE14" s="208"/>
      <c r="BF14" s="208"/>
      <c r="BG14" s="101"/>
      <c r="BH14" s="101"/>
      <c r="BI14" s="101"/>
      <c r="BJ14" s="101"/>
      <c r="BK14" s="101"/>
      <c r="BL14" s="101"/>
      <c r="BM14" s="101"/>
      <c r="BN14" s="101"/>
      <c r="BO14" s="101"/>
      <c r="BP14" s="101"/>
      <c r="BQ14" s="101"/>
      <c r="BR14" s="101"/>
      <c r="BS14" s="101"/>
      <c r="CH14" s="101"/>
      <c r="CI14" s="101"/>
      <c r="CJ14" s="101"/>
      <c r="CK14" s="101"/>
      <c r="CL14" s="101"/>
      <c r="CM14" s="101"/>
    </row>
    <row r="15" spans="1:91" s="40" customFormat="1" ht="16.5" hidden="1" customHeight="1" thickBot="1" x14ac:dyDescent="0.2">
      <c r="A15" s="26"/>
      <c r="B15" s="27"/>
      <c r="C15" s="41"/>
      <c r="E15" s="61"/>
      <c r="R15" s="29"/>
      <c r="S15" s="29"/>
      <c r="V15" s="406"/>
      <c r="W15" s="406"/>
      <c r="X15" s="406"/>
      <c r="Y15" s="406"/>
      <c r="Z15" s="406"/>
      <c r="AA15" s="393"/>
      <c r="AB15" s="393"/>
      <c r="AC15" s="407"/>
      <c r="AD15" s="407"/>
      <c r="AE15" s="406"/>
      <c r="AF15" s="41"/>
      <c r="AG15" s="41"/>
      <c r="AH15" s="41"/>
      <c r="AI15" s="41"/>
      <c r="AJ15" s="41"/>
      <c r="AK15" s="41"/>
      <c r="AL15" s="41"/>
      <c r="AM15" s="41"/>
      <c r="AN15" s="41"/>
      <c r="AO15" s="41"/>
      <c r="AP15" s="41"/>
      <c r="AQ15" s="41"/>
      <c r="AR15" s="41"/>
      <c r="AS15" s="41"/>
      <c r="AT15" s="41"/>
      <c r="AU15" s="41"/>
      <c r="AV15" s="208"/>
      <c r="AW15" s="208"/>
      <c r="AX15" s="208"/>
      <c r="AY15" s="208"/>
      <c r="AZ15" s="208"/>
      <c r="BA15" s="208"/>
      <c r="BB15" s="208"/>
      <c r="BC15" s="208"/>
      <c r="BD15" s="208"/>
      <c r="BE15" s="208"/>
      <c r="BF15" s="208"/>
      <c r="BG15" s="101"/>
      <c r="BH15" s="101"/>
      <c r="BI15" s="101"/>
      <c r="BJ15" s="101"/>
      <c r="BK15" s="101"/>
      <c r="BL15" s="101"/>
      <c r="BM15" s="101"/>
      <c r="BN15" s="101"/>
      <c r="BO15" s="101"/>
      <c r="BP15" s="101"/>
      <c r="BQ15" s="101"/>
      <c r="BR15" s="101"/>
      <c r="BS15" s="101"/>
      <c r="CH15" s="101"/>
      <c r="CI15" s="101"/>
      <c r="CJ15" s="101"/>
      <c r="CK15" s="101"/>
      <c r="CL15" s="101"/>
      <c r="CM15" s="101"/>
    </row>
    <row r="16" spans="1:91" s="40" customFormat="1" ht="16.5" hidden="1" customHeight="1" thickBot="1" x14ac:dyDescent="0.2">
      <c r="A16" s="26"/>
      <c r="B16" s="62" t="s">
        <v>96</v>
      </c>
      <c r="C16" s="41" t="s">
        <v>86</v>
      </c>
      <c r="E16" s="61"/>
      <c r="R16" s="63">
        <v>5</v>
      </c>
      <c r="S16" s="29">
        <f>IF(R16="","",IF(R16="無記号","",R16))</f>
        <v>5</v>
      </c>
      <c r="V16" s="406"/>
      <c r="W16" s="406"/>
      <c r="X16" s="406"/>
      <c r="Y16" s="406"/>
      <c r="Z16" s="406"/>
      <c r="AA16" s="393"/>
      <c r="AB16" s="393"/>
      <c r="AC16" s="407"/>
      <c r="AD16" s="407"/>
      <c r="AE16" s="406"/>
      <c r="AF16" s="41"/>
      <c r="AG16" s="41"/>
      <c r="AH16" s="41"/>
      <c r="AI16" s="41"/>
      <c r="AJ16" s="41"/>
      <c r="AK16" s="41"/>
      <c r="AL16" s="41"/>
      <c r="AM16" s="41"/>
      <c r="AN16" s="41"/>
      <c r="AO16" s="41"/>
      <c r="AP16" s="41"/>
      <c r="AQ16" s="41"/>
      <c r="AR16" s="41"/>
      <c r="AS16" s="41"/>
      <c r="AT16" s="41"/>
      <c r="AU16" s="41"/>
      <c r="AV16" s="208"/>
      <c r="AW16" s="208"/>
      <c r="AX16" s="208"/>
      <c r="AY16" s="208"/>
      <c r="AZ16" s="208"/>
      <c r="BA16" s="208"/>
      <c r="BB16" s="208"/>
      <c r="BC16" s="208"/>
      <c r="BD16" s="208"/>
      <c r="BE16" s="208"/>
      <c r="BF16" s="208"/>
      <c r="BG16" s="101"/>
      <c r="BH16" s="101"/>
      <c r="BI16" s="101"/>
      <c r="BJ16" s="101"/>
      <c r="BK16" s="101"/>
      <c r="BL16" s="101"/>
      <c r="BM16" s="101"/>
      <c r="BN16" s="101"/>
      <c r="BO16" s="101"/>
      <c r="BP16" s="101"/>
      <c r="BQ16" s="101"/>
      <c r="BR16" s="101"/>
      <c r="BS16" s="101"/>
      <c r="CH16" s="101"/>
      <c r="CI16" s="101"/>
      <c r="CJ16" s="101"/>
      <c r="CK16" s="101"/>
      <c r="CL16" s="101"/>
      <c r="CM16" s="101"/>
    </row>
    <row r="17" spans="1:91" s="40" customFormat="1" ht="16.5" hidden="1" customHeight="1" x14ac:dyDescent="0.15">
      <c r="A17" s="26"/>
      <c r="B17" s="27"/>
      <c r="C17" s="41"/>
      <c r="E17" s="61"/>
      <c r="R17" s="29"/>
      <c r="S17" s="29"/>
      <c r="V17" s="406"/>
      <c r="W17" s="406"/>
      <c r="X17" s="406"/>
      <c r="Y17" s="406"/>
      <c r="Z17" s="406"/>
      <c r="AA17" s="393"/>
      <c r="AB17" s="393"/>
      <c r="AC17" s="407"/>
      <c r="AD17" s="407"/>
      <c r="AE17" s="406"/>
      <c r="AF17" s="41"/>
      <c r="AG17" s="41"/>
      <c r="AH17" s="41"/>
      <c r="AI17" s="41"/>
      <c r="AJ17" s="41"/>
      <c r="AK17" s="41"/>
      <c r="AL17" s="41"/>
      <c r="AM17" s="41"/>
      <c r="AN17" s="41"/>
      <c r="AO17" s="41"/>
      <c r="AP17" s="41"/>
      <c r="AQ17" s="41"/>
      <c r="AR17" s="41"/>
      <c r="AS17" s="41"/>
      <c r="AT17" s="41"/>
      <c r="AU17" s="41"/>
      <c r="AV17" s="208"/>
      <c r="AW17" s="208"/>
      <c r="AX17" s="208"/>
      <c r="AY17" s="208"/>
      <c r="AZ17" s="208"/>
      <c r="BA17" s="208"/>
      <c r="BB17" s="208"/>
      <c r="BC17" s="208"/>
      <c r="BD17" s="208"/>
      <c r="BE17" s="208"/>
      <c r="BF17" s="208"/>
      <c r="BG17" s="101"/>
      <c r="BH17" s="101"/>
      <c r="BI17" s="101"/>
      <c r="BJ17" s="101"/>
      <c r="BK17" s="101"/>
      <c r="BL17" s="101"/>
      <c r="BM17" s="101"/>
      <c r="BN17" s="101"/>
      <c r="BO17" s="101"/>
      <c r="BP17" s="101"/>
      <c r="BQ17" s="101"/>
      <c r="BR17" s="101"/>
      <c r="BS17" s="101"/>
      <c r="CH17" s="101"/>
      <c r="CI17" s="101"/>
      <c r="CJ17" s="101"/>
      <c r="CK17" s="101"/>
      <c r="CL17" s="101"/>
      <c r="CM17" s="101"/>
    </row>
    <row r="18" spans="1:91" s="40" customFormat="1" ht="16.5" hidden="1" customHeight="1" x14ac:dyDescent="0.15">
      <c r="A18" s="26"/>
      <c r="B18" s="27"/>
      <c r="C18" s="41"/>
      <c r="E18" s="61"/>
      <c r="R18" s="29"/>
      <c r="S18" s="29"/>
      <c r="V18" s="406"/>
      <c r="W18" s="406"/>
      <c r="X18" s="406"/>
      <c r="Y18" s="406"/>
      <c r="Z18" s="406"/>
      <c r="AA18" s="393"/>
      <c r="AB18" s="393"/>
      <c r="AC18" s="407"/>
      <c r="AD18" s="407"/>
      <c r="AE18" s="406"/>
      <c r="AF18" s="41"/>
      <c r="AG18" s="41"/>
      <c r="AH18" s="41"/>
      <c r="AI18" s="41"/>
      <c r="AJ18" s="41"/>
      <c r="AK18" s="41"/>
      <c r="AL18" s="41"/>
      <c r="AM18" s="41"/>
      <c r="AN18" s="41"/>
      <c r="AO18" s="41"/>
      <c r="AP18" s="41"/>
      <c r="AQ18" s="41"/>
      <c r="AR18" s="41"/>
      <c r="AS18" s="41"/>
      <c r="AT18" s="41"/>
      <c r="AU18" s="41"/>
      <c r="AV18" s="208"/>
      <c r="AW18" s="208"/>
      <c r="AX18" s="208"/>
      <c r="AY18" s="208"/>
      <c r="AZ18" s="208"/>
      <c r="BA18" s="208"/>
      <c r="BB18" s="208"/>
      <c r="BC18" s="208"/>
      <c r="BD18" s="208"/>
      <c r="BE18" s="208"/>
      <c r="BF18" s="208"/>
      <c r="BG18" s="101"/>
      <c r="BH18" s="101"/>
      <c r="BI18" s="101"/>
      <c r="BJ18" s="101"/>
      <c r="BK18" s="101"/>
      <c r="BL18" s="101"/>
      <c r="BM18" s="101"/>
      <c r="BN18" s="101"/>
      <c r="BO18" s="101"/>
      <c r="BP18" s="101"/>
      <c r="BQ18" s="101"/>
      <c r="BR18" s="101"/>
      <c r="BS18" s="101"/>
      <c r="CH18" s="101"/>
      <c r="CI18" s="101"/>
      <c r="CJ18" s="101"/>
      <c r="CK18" s="101"/>
      <c r="CL18" s="101"/>
      <c r="CM18" s="101"/>
    </row>
    <row r="19" spans="1:91" s="40" customFormat="1" ht="16.5" hidden="1" customHeight="1" x14ac:dyDescent="0.15">
      <c r="A19" s="26"/>
      <c r="B19" s="27"/>
      <c r="C19" s="41"/>
      <c r="E19" s="61"/>
      <c r="R19" s="29" t="s">
        <v>171</v>
      </c>
      <c r="S19" s="29" t="str">
        <f>IF(R19="","",IF(R19="無記号","",R19))</f>
        <v>-</v>
      </c>
      <c r="V19" s="406"/>
      <c r="W19" s="406"/>
      <c r="X19" s="406"/>
      <c r="Y19" s="406"/>
      <c r="Z19" s="406"/>
      <c r="AA19" s="393"/>
      <c r="AB19" s="393"/>
      <c r="AC19" s="407"/>
      <c r="AD19" s="407"/>
      <c r="AE19" s="406"/>
      <c r="AF19" s="41"/>
      <c r="AG19" s="41"/>
      <c r="AH19" s="41"/>
      <c r="AI19" s="41"/>
      <c r="AJ19" s="41"/>
      <c r="AK19" s="41"/>
      <c r="AL19" s="41"/>
      <c r="AM19" s="41"/>
      <c r="AN19" s="41"/>
      <c r="AO19" s="41"/>
      <c r="AP19" s="41"/>
      <c r="AQ19" s="41"/>
      <c r="AR19" s="41"/>
      <c r="AS19" s="41"/>
      <c r="AT19" s="41"/>
      <c r="AU19" s="41"/>
      <c r="AV19" s="208"/>
      <c r="AW19" s="208"/>
      <c r="AX19" s="208"/>
      <c r="AY19" s="208"/>
      <c r="AZ19" s="208"/>
      <c r="BA19" s="208"/>
      <c r="BB19" s="208"/>
      <c r="BC19" s="208"/>
      <c r="BD19" s="208"/>
      <c r="BE19" s="208"/>
      <c r="BF19" s="208"/>
      <c r="BG19" s="101"/>
      <c r="BH19" s="101"/>
      <c r="BI19" s="101"/>
      <c r="BJ19" s="101"/>
      <c r="BK19" s="101"/>
      <c r="BL19" s="101"/>
      <c r="BM19" s="101"/>
      <c r="BN19" s="101"/>
      <c r="BO19" s="101"/>
      <c r="BP19" s="101"/>
      <c r="BQ19" s="101"/>
      <c r="BR19" s="101"/>
      <c r="BS19" s="101"/>
      <c r="CH19" s="101"/>
      <c r="CI19" s="101"/>
      <c r="CJ19" s="101"/>
      <c r="CK19" s="101"/>
      <c r="CL19" s="101"/>
      <c r="CM19" s="101"/>
    </row>
    <row r="20" spans="1:91" s="40" customFormat="1" ht="16.5" hidden="1" customHeight="1" x14ac:dyDescent="0.15">
      <c r="A20" s="26"/>
      <c r="B20" s="27"/>
      <c r="C20" s="41"/>
      <c r="E20" s="61"/>
      <c r="R20" s="29"/>
      <c r="S20" s="29"/>
      <c r="V20" s="406"/>
      <c r="W20" s="406"/>
      <c r="X20" s="406"/>
      <c r="Y20" s="406"/>
      <c r="Z20" s="406"/>
      <c r="AA20" s="393"/>
      <c r="AB20" s="393"/>
      <c r="AC20" s="407"/>
      <c r="AD20" s="407"/>
      <c r="AE20" s="406"/>
      <c r="AF20" s="41"/>
      <c r="AG20" s="41"/>
      <c r="AH20" s="41"/>
      <c r="AI20" s="41"/>
      <c r="AJ20" s="41"/>
      <c r="AK20" s="41"/>
      <c r="AL20" s="41"/>
      <c r="AM20" s="41"/>
      <c r="AN20" s="41"/>
      <c r="AO20" s="41"/>
      <c r="AP20" s="41"/>
      <c r="AQ20" s="41"/>
      <c r="AR20" s="41"/>
      <c r="AS20" s="41"/>
      <c r="AT20" s="41"/>
      <c r="AU20" s="41"/>
      <c r="AV20" s="208"/>
      <c r="AW20" s="208"/>
      <c r="AX20" s="208"/>
      <c r="AY20" s="208"/>
      <c r="AZ20" s="208"/>
      <c r="BA20" s="208"/>
      <c r="BB20" s="208"/>
      <c r="BC20" s="208"/>
      <c r="BD20" s="208"/>
      <c r="BE20" s="208"/>
      <c r="BF20" s="208"/>
      <c r="BG20" s="101"/>
      <c r="BH20" s="101"/>
      <c r="BI20" s="101"/>
      <c r="BJ20" s="101"/>
      <c r="BK20" s="101"/>
      <c r="BL20" s="101"/>
      <c r="BM20" s="101"/>
      <c r="BN20" s="101"/>
      <c r="BO20" s="101"/>
      <c r="BP20" s="101"/>
      <c r="BQ20" s="101"/>
      <c r="BR20" s="101"/>
      <c r="BS20" s="101"/>
      <c r="CH20" s="101"/>
      <c r="CI20" s="101"/>
      <c r="CJ20" s="101"/>
      <c r="CK20" s="101"/>
      <c r="CL20" s="101"/>
      <c r="CM20" s="101"/>
    </row>
    <row r="21" spans="1:91" s="40" customFormat="1" ht="12.75" customHeight="1" x14ac:dyDescent="0.15">
      <c r="A21" s="27">
        <v>2</v>
      </c>
      <c r="B21" s="27"/>
      <c r="C21" s="234"/>
      <c r="D21" s="43"/>
      <c r="E21" s="64"/>
      <c r="F21" s="45"/>
      <c r="G21" s="46"/>
      <c r="H21" s="43"/>
      <c r="I21" s="45"/>
      <c r="J21" s="45"/>
      <c r="K21" s="45"/>
      <c r="L21" s="45"/>
      <c r="M21" s="45"/>
      <c r="N21" s="45"/>
      <c r="O21" s="45"/>
      <c r="P21" s="46"/>
      <c r="Q21" s="43"/>
      <c r="R21" s="47"/>
      <c r="S21" s="47"/>
      <c r="T21" s="46"/>
      <c r="V21" s="406"/>
      <c r="W21" s="406"/>
      <c r="X21" s="406"/>
      <c r="Y21" s="406"/>
      <c r="Z21" s="406"/>
      <c r="AA21" s="393"/>
      <c r="AB21" s="393"/>
      <c r="AC21" s="407"/>
      <c r="AD21" s="407"/>
      <c r="AE21" s="406"/>
      <c r="AF21" s="41"/>
      <c r="AG21" s="41"/>
      <c r="AH21" s="41"/>
      <c r="AI21" s="41"/>
      <c r="AJ21" s="41"/>
      <c r="AK21" s="41"/>
      <c r="AL21" s="41"/>
      <c r="AM21" s="41"/>
      <c r="AN21" s="41"/>
      <c r="AO21" s="41"/>
      <c r="AP21" s="41"/>
      <c r="AQ21" s="41"/>
      <c r="AR21" s="41"/>
      <c r="AS21" s="41"/>
      <c r="AT21" s="41"/>
      <c r="AU21" s="41"/>
      <c r="AV21" s="208"/>
      <c r="AW21" s="208"/>
      <c r="AX21" s="208"/>
      <c r="AY21" s="208"/>
      <c r="AZ21" s="208"/>
      <c r="BA21" s="208"/>
      <c r="BB21" s="208"/>
      <c r="BC21" s="208"/>
      <c r="BD21" s="208"/>
      <c r="BE21" s="208"/>
      <c r="BF21" s="208"/>
      <c r="BG21" s="101"/>
      <c r="BH21" s="101"/>
      <c r="BI21" s="101"/>
      <c r="BJ21" s="101"/>
      <c r="BK21" s="101"/>
      <c r="BL21" s="101"/>
      <c r="BM21" s="101"/>
      <c r="BN21" s="101"/>
      <c r="BO21" s="101"/>
      <c r="BP21" s="101"/>
      <c r="BQ21" s="101"/>
      <c r="BR21" s="101"/>
      <c r="BS21" s="101"/>
      <c r="CH21" s="101"/>
      <c r="CI21" s="101"/>
      <c r="CJ21" s="101"/>
      <c r="CK21" s="101"/>
      <c r="CL21" s="101"/>
      <c r="CM21" s="101"/>
    </row>
    <row r="22" spans="1:91" s="40" customFormat="1" ht="16.5" customHeight="1" x14ac:dyDescent="0.15">
      <c r="A22" s="48" t="s">
        <v>536</v>
      </c>
      <c r="B22" s="32" t="s">
        <v>97</v>
      </c>
      <c r="C22" s="236" t="s">
        <v>524</v>
      </c>
      <c r="D22" s="50"/>
      <c r="E22" s="232" t="s">
        <v>532</v>
      </c>
      <c r="F22" s="40">
        <f>IF(E22="","",MATCH(E22,AF22:BB22,0))</f>
        <v>3</v>
      </c>
      <c r="G22" s="54"/>
      <c r="H22" s="50"/>
      <c r="P22" s="54"/>
      <c r="Q22" s="50"/>
      <c r="R22" s="250">
        <f>IF(F22="","",INDEX(AF23:BB23,1,F22))</f>
        <v>51</v>
      </c>
      <c r="S22" s="29">
        <f>IF(R22="","",IF(R22="無記号","",R22))</f>
        <v>51</v>
      </c>
      <c r="T22" s="54"/>
      <c r="V22" s="406"/>
      <c r="W22" s="406"/>
      <c r="X22" s="406"/>
      <c r="Y22" s="406"/>
      <c r="Z22" s="406"/>
      <c r="AA22" s="393"/>
      <c r="AB22" s="393"/>
      <c r="AC22" s="407"/>
      <c r="AD22" s="407"/>
      <c r="AE22" s="406"/>
      <c r="AF22" s="41" t="s">
        <v>422</v>
      </c>
      <c r="AG22" s="41" t="s">
        <v>421</v>
      </c>
      <c r="AH22" s="41" t="s">
        <v>532</v>
      </c>
      <c r="AI22" s="41"/>
      <c r="AJ22" s="41"/>
      <c r="AK22" s="41"/>
      <c r="AL22" s="41"/>
      <c r="AM22" s="41"/>
      <c r="AN22" s="41"/>
      <c r="AO22" s="41"/>
      <c r="AP22" s="41"/>
      <c r="AQ22" s="41"/>
      <c r="AR22" s="41"/>
      <c r="AS22" s="41"/>
      <c r="AT22" s="41"/>
      <c r="AU22" s="41"/>
      <c r="AV22" s="208"/>
      <c r="AW22" s="208"/>
      <c r="AX22" s="208"/>
      <c r="AY22" s="208"/>
      <c r="AZ22" s="208"/>
      <c r="BA22" s="208"/>
      <c r="BB22" s="208"/>
      <c r="BC22" s="208"/>
      <c r="BD22" s="208"/>
      <c r="BE22" s="208"/>
      <c r="BF22" s="208"/>
      <c r="BG22" s="101"/>
      <c r="BH22" s="101"/>
      <c r="BI22" s="101"/>
      <c r="BJ22" s="101"/>
      <c r="BK22" s="101"/>
      <c r="BL22" s="101"/>
      <c r="BM22" s="101"/>
      <c r="BN22" s="101"/>
      <c r="BO22" s="101"/>
      <c r="BP22" s="101"/>
      <c r="BQ22" s="101"/>
      <c r="BR22" s="101"/>
      <c r="BS22" s="101"/>
      <c r="CH22" s="101"/>
      <c r="CI22" s="101"/>
      <c r="CJ22" s="101"/>
      <c r="CK22" s="101"/>
      <c r="CL22" s="101"/>
      <c r="CM22" s="101"/>
    </row>
    <row r="23" spans="1:91" s="40" customFormat="1" ht="21" customHeight="1" x14ac:dyDescent="0.15">
      <c r="A23" s="26"/>
      <c r="B23" s="27"/>
      <c r="C23" s="235"/>
      <c r="D23" s="56"/>
      <c r="E23" s="65"/>
      <c r="F23" s="57"/>
      <c r="G23" s="58"/>
      <c r="H23" s="56"/>
      <c r="I23" s="57"/>
      <c r="J23" s="57"/>
      <c r="K23" s="57"/>
      <c r="L23" s="57"/>
      <c r="M23" s="57"/>
      <c r="N23" s="57"/>
      <c r="O23" s="57"/>
      <c r="P23" s="58"/>
      <c r="Q23" s="56"/>
      <c r="R23" s="59"/>
      <c r="S23" s="59"/>
      <c r="T23" s="58"/>
      <c r="V23" s="406"/>
      <c r="W23" s="406"/>
      <c r="X23" s="406"/>
      <c r="Y23" s="406"/>
      <c r="Z23" s="406"/>
      <c r="AA23" s="393"/>
      <c r="AB23" s="393"/>
      <c r="AC23" s="407"/>
      <c r="AD23" s="407"/>
      <c r="AE23" s="406"/>
      <c r="AF23" s="408">
        <v>50</v>
      </c>
      <c r="AG23" s="41" t="s">
        <v>564</v>
      </c>
      <c r="AH23" s="41">
        <v>51</v>
      </c>
      <c r="AI23" s="41"/>
      <c r="AJ23" s="41"/>
      <c r="AK23" s="41"/>
      <c r="AL23" s="41"/>
      <c r="AM23" s="41"/>
      <c r="AN23" s="41"/>
      <c r="AO23" s="41"/>
      <c r="AP23" s="41"/>
      <c r="AQ23" s="41"/>
      <c r="AR23" s="41"/>
      <c r="AS23" s="41"/>
      <c r="AT23" s="41"/>
      <c r="AU23" s="41"/>
      <c r="AV23" s="208"/>
      <c r="AW23" s="208"/>
      <c r="AX23" s="208"/>
      <c r="AY23" s="208"/>
      <c r="AZ23" s="208"/>
      <c r="BA23" s="208"/>
      <c r="BB23" s="208"/>
      <c r="BC23" s="208"/>
      <c r="BD23" s="208"/>
      <c r="BE23" s="208"/>
      <c r="BF23" s="208"/>
      <c r="BG23" s="101"/>
      <c r="BH23" s="101"/>
      <c r="BI23" s="101"/>
      <c r="BJ23" s="101"/>
      <c r="BK23" s="101"/>
      <c r="BL23" s="101"/>
      <c r="BM23" s="101"/>
      <c r="BN23" s="101"/>
      <c r="BO23" s="101"/>
      <c r="BP23" s="101"/>
      <c r="BQ23" s="101"/>
      <c r="BR23" s="101"/>
      <c r="BS23" s="101"/>
      <c r="CH23" s="101"/>
      <c r="CI23" s="101"/>
      <c r="CJ23" s="101"/>
      <c r="CK23" s="101"/>
      <c r="CL23" s="101"/>
      <c r="CM23" s="101"/>
    </row>
    <row r="24" spans="1:91" s="40" customFormat="1" ht="16.5" hidden="1" customHeight="1" thickBot="1" x14ac:dyDescent="0.2">
      <c r="A24" s="26"/>
      <c r="B24" s="27"/>
      <c r="C24" s="41"/>
      <c r="E24" s="61"/>
      <c r="R24" s="29"/>
      <c r="S24" s="29"/>
      <c r="V24" s="406"/>
      <c r="W24" s="406"/>
      <c r="X24" s="406"/>
      <c r="Y24" s="406"/>
      <c r="Z24" s="406"/>
      <c r="AA24" s="393"/>
      <c r="AB24" s="393"/>
      <c r="AC24" s="407"/>
      <c r="AD24" s="407"/>
      <c r="AE24" s="406"/>
      <c r="AF24" s="41"/>
      <c r="AG24" s="41"/>
      <c r="AH24" s="41"/>
      <c r="AI24" s="41"/>
      <c r="AJ24" s="41"/>
      <c r="AK24" s="41"/>
      <c r="AL24" s="41"/>
      <c r="AM24" s="41"/>
      <c r="AN24" s="41"/>
      <c r="AO24" s="41"/>
      <c r="AP24" s="41"/>
      <c r="AQ24" s="41"/>
      <c r="AR24" s="41"/>
      <c r="AS24" s="41"/>
      <c r="AT24" s="41"/>
      <c r="AU24" s="41"/>
      <c r="AV24" s="208"/>
      <c r="AW24" s="208"/>
      <c r="AX24" s="208"/>
      <c r="AY24" s="208"/>
      <c r="AZ24" s="208"/>
      <c r="BA24" s="208"/>
      <c r="BB24" s="208"/>
      <c r="BC24" s="208"/>
      <c r="BD24" s="208"/>
      <c r="BE24" s="208"/>
      <c r="BF24" s="208"/>
      <c r="BG24" s="101"/>
      <c r="BH24" s="101"/>
      <c r="BI24" s="101"/>
      <c r="BJ24" s="101"/>
      <c r="BK24" s="101"/>
      <c r="BL24" s="101"/>
      <c r="BM24" s="101"/>
      <c r="BN24" s="101"/>
      <c r="BO24" s="101"/>
      <c r="BP24" s="101"/>
      <c r="BQ24" s="101"/>
      <c r="BR24" s="101"/>
      <c r="BS24" s="101"/>
      <c r="CH24" s="101"/>
      <c r="CI24" s="101"/>
      <c r="CJ24" s="101"/>
      <c r="CK24" s="101"/>
      <c r="CL24" s="101"/>
      <c r="CM24" s="101"/>
    </row>
    <row r="25" spans="1:91" s="40" customFormat="1" ht="16.5" hidden="1" customHeight="1" thickBot="1" x14ac:dyDescent="0.2">
      <c r="A25" s="26"/>
      <c r="B25" s="62" t="s">
        <v>98</v>
      </c>
      <c r="C25" s="41" t="s">
        <v>87</v>
      </c>
      <c r="E25" s="61"/>
      <c r="R25" s="63" t="s">
        <v>523</v>
      </c>
      <c r="S25" s="29" t="str">
        <f>IF(R25="","",IF(R25="無記号","",R25))</f>
        <v>S5</v>
      </c>
      <c r="V25" s="406"/>
      <c r="W25" s="406"/>
      <c r="X25" s="406"/>
      <c r="Y25" s="406"/>
      <c r="Z25" s="406"/>
      <c r="AA25" s="393"/>
      <c r="AB25" s="393"/>
      <c r="AC25" s="407"/>
      <c r="AD25" s="407"/>
      <c r="AE25" s="406"/>
      <c r="AF25" s="41"/>
      <c r="AG25" s="41"/>
      <c r="AH25" s="41"/>
      <c r="AI25" s="41"/>
      <c r="AJ25" s="41"/>
      <c r="AK25" s="41"/>
      <c r="AL25" s="41"/>
      <c r="AM25" s="41"/>
      <c r="AN25" s="41"/>
      <c r="AO25" s="41"/>
      <c r="AP25" s="41"/>
      <c r="AQ25" s="41"/>
      <c r="AR25" s="41"/>
      <c r="AS25" s="41"/>
      <c r="AT25" s="41"/>
      <c r="AU25" s="41"/>
      <c r="AV25" s="208"/>
      <c r="AW25" s="208"/>
      <c r="AX25" s="208"/>
      <c r="AY25" s="208"/>
      <c r="AZ25" s="208"/>
      <c r="BA25" s="208"/>
      <c r="BB25" s="208"/>
      <c r="BC25" s="208"/>
      <c r="BD25" s="208"/>
      <c r="BE25" s="208"/>
      <c r="BF25" s="208"/>
      <c r="BG25" s="101"/>
      <c r="BH25" s="101"/>
      <c r="BI25" s="101"/>
      <c r="BJ25" s="101"/>
      <c r="BK25" s="101"/>
      <c r="BL25" s="101"/>
      <c r="BM25" s="101"/>
      <c r="BN25" s="101"/>
      <c r="BO25" s="101"/>
      <c r="BP25" s="101"/>
      <c r="BQ25" s="101"/>
      <c r="BR25" s="101"/>
      <c r="BS25" s="101"/>
      <c r="CH25" s="101"/>
      <c r="CI25" s="101"/>
      <c r="CJ25" s="101"/>
      <c r="CK25" s="101"/>
      <c r="CL25" s="101"/>
      <c r="CM25" s="101"/>
    </row>
    <row r="26" spans="1:91" s="40" customFormat="1" ht="16.5" hidden="1" customHeight="1" x14ac:dyDescent="0.15">
      <c r="A26" s="26"/>
      <c r="B26" s="27"/>
      <c r="C26" s="41"/>
      <c r="R26" s="29"/>
      <c r="S26" s="29"/>
      <c r="V26" s="406"/>
      <c r="W26" s="406"/>
      <c r="X26" s="406"/>
      <c r="Y26" s="406"/>
      <c r="Z26" s="406"/>
      <c r="AA26" s="393"/>
      <c r="AB26" s="393"/>
      <c r="AC26" s="407"/>
      <c r="AD26" s="407"/>
      <c r="AE26" s="406"/>
      <c r="AF26" s="41"/>
      <c r="AG26" s="41"/>
      <c r="AH26" s="41"/>
      <c r="AI26" s="41"/>
      <c r="AJ26" s="41"/>
      <c r="AK26" s="41"/>
      <c r="AL26" s="41"/>
      <c r="AM26" s="41"/>
      <c r="AN26" s="41"/>
      <c r="AO26" s="41"/>
      <c r="AP26" s="41"/>
      <c r="AQ26" s="41"/>
      <c r="AR26" s="41"/>
      <c r="AS26" s="41"/>
      <c r="AT26" s="41"/>
      <c r="AU26" s="41"/>
      <c r="AV26" s="208"/>
      <c r="AW26" s="208"/>
      <c r="AX26" s="208"/>
      <c r="AY26" s="208"/>
      <c r="AZ26" s="208"/>
      <c r="BA26" s="208"/>
      <c r="BB26" s="208"/>
      <c r="BC26" s="208"/>
      <c r="BD26" s="208"/>
      <c r="BE26" s="208"/>
      <c r="BF26" s="208"/>
      <c r="BG26" s="101"/>
      <c r="BH26" s="101"/>
      <c r="BI26" s="101"/>
      <c r="BJ26" s="101"/>
      <c r="BK26" s="101"/>
      <c r="BL26" s="101"/>
      <c r="BM26" s="101"/>
      <c r="BN26" s="101"/>
      <c r="BO26" s="101"/>
      <c r="BP26" s="101"/>
      <c r="BQ26" s="101"/>
      <c r="BR26" s="101"/>
      <c r="BS26" s="101"/>
      <c r="CH26" s="101"/>
      <c r="CI26" s="101"/>
      <c r="CJ26" s="101"/>
      <c r="CK26" s="101"/>
      <c r="CL26" s="101"/>
      <c r="CM26" s="101"/>
    </row>
    <row r="27" spans="1:91" s="40" customFormat="1" ht="12.75" customHeight="1" x14ac:dyDescent="0.15">
      <c r="A27" s="27">
        <v>3</v>
      </c>
      <c r="B27" s="27"/>
      <c r="C27" s="42"/>
      <c r="D27" s="43"/>
      <c r="E27" s="64"/>
      <c r="F27" s="45"/>
      <c r="G27" s="45"/>
      <c r="H27" s="43"/>
      <c r="I27" s="45"/>
      <c r="J27" s="45"/>
      <c r="K27" s="45"/>
      <c r="L27" s="45"/>
      <c r="M27" s="45"/>
      <c r="N27" s="45"/>
      <c r="O27" s="45"/>
      <c r="P27" s="46"/>
      <c r="Q27" s="45"/>
      <c r="R27" s="47"/>
      <c r="S27" s="47"/>
      <c r="T27" s="46"/>
      <c r="V27" s="406"/>
      <c r="W27" s="406"/>
      <c r="X27" s="406"/>
      <c r="Y27" s="406"/>
      <c r="Z27" s="406"/>
      <c r="AA27" s="393"/>
      <c r="AB27" s="393"/>
      <c r="AC27" s="407"/>
      <c r="AD27" s="407"/>
      <c r="AE27" s="406"/>
      <c r="AF27" s="41"/>
      <c r="AG27" s="41"/>
      <c r="AH27" s="41"/>
      <c r="AI27" s="41"/>
      <c r="AJ27" s="41"/>
      <c r="AK27" s="41"/>
      <c r="AL27" s="41"/>
      <c r="AM27" s="41"/>
      <c r="AN27" s="41"/>
      <c r="AO27" s="41"/>
      <c r="AP27" s="41"/>
      <c r="AQ27" s="41"/>
      <c r="AR27" s="41"/>
      <c r="AS27" s="41"/>
      <c r="AT27" s="41"/>
      <c r="AU27" s="41"/>
      <c r="AV27" s="208"/>
      <c r="AW27" s="208"/>
      <c r="AX27" s="208"/>
      <c r="AY27" s="208"/>
      <c r="AZ27" s="208"/>
      <c r="BA27" s="208"/>
      <c r="BB27" s="208"/>
      <c r="BC27" s="208"/>
      <c r="BD27" s="208"/>
      <c r="BE27" s="208"/>
      <c r="BF27" s="208"/>
      <c r="BG27" s="101"/>
      <c r="BH27" s="101"/>
      <c r="BI27" s="101"/>
      <c r="BJ27" s="101"/>
      <c r="BK27" s="101"/>
      <c r="BL27" s="101"/>
      <c r="BM27" s="101"/>
      <c r="BN27" s="101"/>
      <c r="BO27" s="101"/>
      <c r="BP27" s="101"/>
      <c r="BQ27" s="101"/>
      <c r="CH27" s="101"/>
      <c r="CI27" s="101"/>
      <c r="CJ27" s="101"/>
      <c r="CK27" s="101"/>
      <c r="CL27" s="101"/>
      <c r="CM27" s="101"/>
    </row>
    <row r="28" spans="1:91" s="40" customFormat="1" ht="16.5" customHeight="1" x14ac:dyDescent="0.15">
      <c r="A28" s="48" t="s">
        <v>536</v>
      </c>
      <c r="B28" s="32" t="s">
        <v>518</v>
      </c>
      <c r="C28" s="49" t="s">
        <v>519</v>
      </c>
      <c r="D28" s="50"/>
      <c r="E28" s="72" t="s">
        <v>578</v>
      </c>
      <c r="F28" s="40">
        <f>IF(E28="","",MATCH(E28,AF28:BB28,0))</f>
        <v>1</v>
      </c>
      <c r="H28" s="50"/>
      <c r="P28" s="54"/>
      <c r="R28" s="53" t="str">
        <f>IF(F28="","",INDEX(AF29:BB29,1,F28))</f>
        <v>無記号</v>
      </c>
      <c r="S28" s="29" t="str">
        <f>IF(R28="","",IF(R28="無記号","",R28))</f>
        <v/>
      </c>
      <c r="T28" s="12"/>
      <c r="U28" s="396"/>
      <c r="V28" s="409"/>
      <c r="W28" s="409"/>
      <c r="X28" s="409"/>
      <c r="Y28" s="409"/>
      <c r="Z28" s="409"/>
      <c r="AA28" s="395"/>
      <c r="AB28" s="395"/>
      <c r="AC28" s="410"/>
      <c r="AD28" s="407"/>
      <c r="AE28" s="406"/>
      <c r="AF28" s="41" t="s">
        <v>565</v>
      </c>
      <c r="AG28" s="41" t="s">
        <v>566</v>
      </c>
      <c r="AH28" s="41"/>
      <c r="AI28" s="41"/>
      <c r="AJ28" s="41"/>
      <c r="AK28" s="41"/>
      <c r="AL28" s="41"/>
      <c r="AM28" s="41"/>
      <c r="AN28" s="41"/>
      <c r="AO28" s="41"/>
      <c r="AP28" s="41"/>
      <c r="AQ28" s="41"/>
      <c r="AR28" s="41"/>
      <c r="AS28" s="41"/>
      <c r="AT28" s="41"/>
      <c r="AU28" s="41"/>
      <c r="AV28" s="208"/>
      <c r="AW28" s="208"/>
      <c r="AX28" s="208"/>
      <c r="AY28" s="208"/>
      <c r="AZ28" s="208"/>
      <c r="BA28" s="208"/>
      <c r="BB28" s="208"/>
      <c r="BC28" s="208"/>
      <c r="BD28" s="208"/>
      <c r="BE28" s="208"/>
      <c r="BF28" s="208"/>
      <c r="BG28" s="101"/>
      <c r="BH28" s="101"/>
      <c r="BI28" s="101"/>
      <c r="BJ28" s="101"/>
      <c r="BK28" s="101"/>
      <c r="BL28" s="101"/>
      <c r="BM28" s="101"/>
      <c r="BN28" s="101"/>
      <c r="BO28" s="101"/>
      <c r="BP28" s="101"/>
      <c r="BQ28" s="101"/>
      <c r="CH28" s="101"/>
      <c r="CI28" s="101"/>
      <c r="CJ28" s="101"/>
      <c r="CK28" s="101"/>
      <c r="CL28" s="101"/>
      <c r="CM28" s="101"/>
    </row>
    <row r="29" spans="1:91" s="40" customFormat="1" ht="14.25" customHeight="1" x14ac:dyDescent="0.15">
      <c r="A29" s="26"/>
      <c r="B29" s="27"/>
      <c r="C29" s="55"/>
      <c r="D29" s="56"/>
      <c r="E29" s="65"/>
      <c r="F29" s="57"/>
      <c r="G29" s="57"/>
      <c r="H29" s="56"/>
      <c r="I29" s="57"/>
      <c r="J29" s="57"/>
      <c r="K29" s="57"/>
      <c r="L29" s="57"/>
      <c r="M29" s="57"/>
      <c r="N29" s="57"/>
      <c r="O29" s="57"/>
      <c r="P29" s="58"/>
      <c r="Q29" s="57"/>
      <c r="R29" s="59"/>
      <c r="S29" s="59"/>
      <c r="T29" s="13"/>
      <c r="U29" s="1"/>
      <c r="V29" s="406"/>
      <c r="W29" s="411"/>
      <c r="X29" s="406"/>
      <c r="Y29" s="406"/>
      <c r="Z29" s="411"/>
      <c r="AA29" s="395"/>
      <c r="AB29" s="393"/>
      <c r="AC29" s="412"/>
      <c r="AD29" s="407"/>
      <c r="AE29" s="406"/>
      <c r="AF29" s="413" t="s">
        <v>167</v>
      </c>
      <c r="AG29" s="376" t="s">
        <v>22</v>
      </c>
      <c r="AH29" s="41"/>
      <c r="AI29" s="41"/>
      <c r="AJ29" s="41"/>
      <c r="AK29" s="41"/>
      <c r="AL29" s="41"/>
      <c r="AM29" s="41"/>
      <c r="AN29" s="41"/>
      <c r="AO29" s="41"/>
      <c r="AP29" s="41"/>
      <c r="AQ29" s="41"/>
      <c r="AR29" s="41"/>
      <c r="AS29" s="41"/>
      <c r="AT29" s="41"/>
      <c r="AU29" s="41"/>
      <c r="AV29" s="208"/>
      <c r="AW29" s="208"/>
      <c r="AX29" s="208"/>
      <c r="AY29" s="208"/>
      <c r="AZ29" s="208"/>
      <c r="BA29" s="208"/>
      <c r="BB29" s="208"/>
      <c r="BC29" s="208"/>
      <c r="BD29" s="208"/>
      <c r="BE29" s="208"/>
      <c r="BF29" s="208"/>
      <c r="BG29" s="101"/>
      <c r="BH29" s="101"/>
      <c r="BI29" s="101"/>
      <c r="BJ29" s="101"/>
      <c r="BK29" s="101"/>
      <c r="BL29" s="101"/>
      <c r="BM29" s="101"/>
      <c r="BN29" s="101"/>
      <c r="BO29" s="101"/>
      <c r="BP29" s="101"/>
      <c r="BQ29" s="101"/>
      <c r="CH29" s="101"/>
      <c r="CI29" s="101"/>
      <c r="CJ29" s="101"/>
      <c r="CK29" s="101"/>
      <c r="CL29" s="101"/>
      <c r="CM29" s="101"/>
    </row>
    <row r="30" spans="1:91" s="40" customFormat="1" ht="16.5" hidden="1" customHeight="1" x14ac:dyDescent="0.15">
      <c r="A30" s="26"/>
      <c r="B30" s="27"/>
      <c r="C30" s="41"/>
      <c r="E30" s="61"/>
      <c r="R30" s="29"/>
      <c r="S30" s="29"/>
      <c r="T30" s="1"/>
      <c r="U30" s="1"/>
      <c r="V30" s="406"/>
      <c r="W30" s="411"/>
      <c r="X30" s="406"/>
      <c r="Y30" s="406"/>
      <c r="Z30" s="411"/>
      <c r="AA30" s="395"/>
      <c r="AB30" s="393"/>
      <c r="AC30" s="412"/>
      <c r="AD30" s="407"/>
      <c r="AE30" s="406"/>
      <c r="AF30" s="376"/>
      <c r="AG30" s="376"/>
      <c r="AH30" s="41"/>
      <c r="AI30" s="41"/>
      <c r="AJ30" s="41"/>
      <c r="AK30" s="41"/>
      <c r="AL30" s="41"/>
      <c r="AM30" s="41"/>
      <c r="AN30" s="41"/>
      <c r="AO30" s="41"/>
      <c r="AP30" s="41"/>
      <c r="AQ30" s="41"/>
      <c r="AR30" s="41"/>
      <c r="AS30" s="41"/>
      <c r="AT30" s="41"/>
      <c r="AU30" s="41"/>
      <c r="AV30" s="208"/>
      <c r="AW30" s="208"/>
      <c r="AX30" s="208"/>
      <c r="AY30" s="208"/>
      <c r="AZ30" s="208"/>
      <c r="BA30" s="208"/>
      <c r="BB30" s="208"/>
      <c r="BC30" s="208"/>
      <c r="BD30" s="208"/>
      <c r="BE30" s="208"/>
      <c r="BF30" s="208"/>
      <c r="BG30" s="101"/>
      <c r="BH30" s="101"/>
      <c r="BI30" s="101"/>
      <c r="BJ30" s="101"/>
      <c r="BK30" s="101"/>
      <c r="BL30" s="101"/>
      <c r="BM30" s="101"/>
      <c r="BN30" s="101"/>
      <c r="BO30" s="101"/>
      <c r="BP30" s="101"/>
      <c r="BQ30" s="101"/>
      <c r="BR30" s="101"/>
      <c r="BS30" s="101"/>
      <c r="CH30" s="101"/>
      <c r="CI30" s="101"/>
      <c r="CJ30" s="101"/>
      <c r="CK30" s="101"/>
      <c r="CL30" s="101"/>
      <c r="CM30" s="101"/>
    </row>
    <row r="31" spans="1:91" s="40" customFormat="1" ht="16.5" hidden="1" customHeight="1" x14ac:dyDescent="0.15">
      <c r="A31" s="26"/>
      <c r="B31" s="62" t="s">
        <v>99</v>
      </c>
      <c r="C31" s="41"/>
      <c r="E31" s="61"/>
      <c r="R31" s="29"/>
      <c r="S31" s="29" t="str">
        <f>IF(R31="","",IF(R31="無記号","",R31))</f>
        <v/>
      </c>
      <c r="U31" s="1"/>
      <c r="V31" s="406"/>
      <c r="W31" s="411"/>
      <c r="X31" s="406"/>
      <c r="Y31" s="406"/>
      <c r="Z31" s="406"/>
      <c r="AA31" s="395"/>
      <c r="AB31" s="393"/>
      <c r="AC31" s="407"/>
      <c r="AD31" s="407"/>
      <c r="AE31" s="406"/>
      <c r="AF31" s="41"/>
      <c r="AG31" s="41"/>
      <c r="AH31" s="41"/>
      <c r="AI31" s="41"/>
      <c r="AJ31" s="41"/>
      <c r="AK31" s="41"/>
      <c r="AL31" s="41"/>
      <c r="AM31" s="41"/>
      <c r="AN31" s="41"/>
      <c r="AO31" s="41"/>
      <c r="AP31" s="41"/>
      <c r="AQ31" s="41"/>
      <c r="AR31" s="41"/>
      <c r="AS31" s="41"/>
      <c r="AT31" s="41"/>
      <c r="AU31" s="41"/>
      <c r="AV31" s="208"/>
      <c r="AW31" s="208"/>
      <c r="AX31" s="208"/>
      <c r="AY31" s="208"/>
      <c r="AZ31" s="208"/>
      <c r="BA31" s="208"/>
      <c r="BB31" s="208"/>
      <c r="BC31" s="208"/>
      <c r="BD31" s="208"/>
      <c r="BE31" s="208"/>
      <c r="BF31" s="208"/>
      <c r="BG31" s="101"/>
      <c r="BH31" s="101"/>
      <c r="BI31" s="101"/>
      <c r="BJ31" s="101"/>
      <c r="BK31" s="101"/>
      <c r="BL31" s="101"/>
      <c r="BM31" s="101"/>
      <c r="BN31" s="101"/>
      <c r="BO31" s="101"/>
      <c r="BP31" s="101"/>
      <c r="BQ31" s="101"/>
      <c r="BR31" s="101"/>
      <c r="BS31" s="101"/>
      <c r="CH31" s="101"/>
      <c r="CI31" s="101"/>
      <c r="CJ31" s="101"/>
      <c r="CK31" s="101"/>
      <c r="CL31" s="101"/>
      <c r="CM31" s="101"/>
    </row>
    <row r="32" spans="1:91" s="40" customFormat="1" ht="16.5" hidden="1" customHeight="1" x14ac:dyDescent="0.15">
      <c r="A32" s="26"/>
      <c r="B32" s="27"/>
      <c r="C32" s="41"/>
      <c r="E32" s="61"/>
      <c r="R32" s="29"/>
      <c r="S32" s="29"/>
      <c r="T32" s="1"/>
      <c r="U32" s="1"/>
      <c r="V32" s="411"/>
      <c r="W32" s="411"/>
      <c r="X32" s="406"/>
      <c r="Y32" s="406"/>
      <c r="Z32" s="406"/>
      <c r="AA32" s="395"/>
      <c r="AB32" s="393"/>
      <c r="AC32" s="407"/>
      <c r="AD32" s="407"/>
      <c r="AE32" s="406"/>
      <c r="AF32" s="41"/>
      <c r="AG32" s="41"/>
      <c r="AH32" s="41"/>
      <c r="AI32" s="41"/>
      <c r="AJ32" s="41"/>
      <c r="AK32" s="41"/>
      <c r="AL32" s="41"/>
      <c r="AM32" s="41"/>
      <c r="AN32" s="41"/>
      <c r="AO32" s="41"/>
      <c r="AP32" s="41"/>
      <c r="AQ32" s="41"/>
      <c r="AR32" s="41"/>
      <c r="AS32" s="41"/>
      <c r="AT32" s="41"/>
      <c r="AU32" s="41"/>
      <c r="AV32" s="208"/>
      <c r="AW32" s="208"/>
      <c r="AX32" s="208"/>
      <c r="AY32" s="208"/>
      <c r="AZ32" s="208"/>
      <c r="BA32" s="208"/>
      <c r="BB32" s="208"/>
      <c r="BC32" s="208"/>
      <c r="BD32" s="208"/>
      <c r="BE32" s="208"/>
      <c r="BF32" s="208"/>
      <c r="BG32" s="101"/>
      <c r="BH32" s="101"/>
      <c r="BI32" s="101"/>
      <c r="BJ32" s="101"/>
      <c r="BK32" s="101"/>
      <c r="BL32" s="101"/>
      <c r="BM32" s="101"/>
      <c r="BN32" s="101"/>
      <c r="BO32" s="101"/>
      <c r="BP32" s="101"/>
      <c r="BQ32" s="101"/>
      <c r="BR32" s="101"/>
      <c r="BS32" s="101"/>
      <c r="CH32" s="101"/>
      <c r="CI32" s="101"/>
      <c r="CJ32" s="101"/>
      <c r="CK32" s="101"/>
      <c r="CL32" s="101"/>
      <c r="CM32" s="101"/>
    </row>
    <row r="33" spans="1:91" s="40" customFormat="1" ht="16.5" hidden="1" customHeight="1" x14ac:dyDescent="0.15">
      <c r="A33" s="26"/>
      <c r="B33" s="27"/>
      <c r="C33" s="41"/>
      <c r="E33" s="61"/>
      <c r="R33" s="29"/>
      <c r="S33" s="29"/>
      <c r="T33" s="1"/>
      <c r="U33" s="1"/>
      <c r="V33" s="411"/>
      <c r="W33" s="411"/>
      <c r="X33" s="406"/>
      <c r="Y33" s="406"/>
      <c r="Z33" s="406"/>
      <c r="AA33" s="395"/>
      <c r="AB33" s="393"/>
      <c r="AC33" s="407"/>
      <c r="AD33" s="407"/>
      <c r="AE33" s="406"/>
      <c r="AF33" s="41"/>
      <c r="AG33" s="41"/>
      <c r="AH33" s="41"/>
      <c r="AI33" s="41"/>
      <c r="AJ33" s="41"/>
      <c r="AK33" s="41"/>
      <c r="AL33" s="41"/>
      <c r="AM33" s="41"/>
      <c r="AN33" s="41"/>
      <c r="AO33" s="41"/>
      <c r="AP33" s="41"/>
      <c r="AQ33" s="41"/>
      <c r="AR33" s="41"/>
      <c r="AS33" s="41"/>
      <c r="AT33" s="41"/>
      <c r="AU33" s="41"/>
      <c r="AV33" s="208"/>
      <c r="AW33" s="208"/>
      <c r="AX33" s="208"/>
      <c r="AY33" s="208"/>
      <c r="AZ33" s="208"/>
      <c r="BA33" s="208"/>
      <c r="BB33" s="208"/>
      <c r="BC33" s="208"/>
      <c r="BD33" s="208"/>
      <c r="BE33" s="208"/>
      <c r="BF33" s="208"/>
      <c r="BG33" s="101"/>
      <c r="BH33" s="101"/>
      <c r="BI33" s="101"/>
      <c r="BJ33" s="101"/>
      <c r="BK33" s="101"/>
      <c r="BL33" s="101"/>
      <c r="BM33" s="101"/>
      <c r="BN33" s="101"/>
      <c r="BO33" s="101"/>
      <c r="BP33" s="101"/>
      <c r="BQ33" s="101"/>
      <c r="BR33" s="101"/>
      <c r="BS33" s="101"/>
      <c r="CH33" s="101"/>
      <c r="CI33" s="101"/>
      <c r="CJ33" s="101"/>
      <c r="CK33" s="101"/>
      <c r="CL33" s="101"/>
      <c r="CM33" s="101"/>
    </row>
    <row r="34" spans="1:91" s="40" customFormat="1" ht="16.5" hidden="1" customHeight="1" x14ac:dyDescent="0.15">
      <c r="A34" s="26"/>
      <c r="B34" s="62" t="s">
        <v>100</v>
      </c>
      <c r="C34" s="41"/>
      <c r="E34" s="61"/>
      <c r="R34" s="29"/>
      <c r="S34" s="29" t="str">
        <f>IF(R34="","",IF(R34="無記号","",R34))</f>
        <v/>
      </c>
      <c r="T34" s="1"/>
      <c r="U34" s="1"/>
      <c r="V34" s="411"/>
      <c r="W34" s="411"/>
      <c r="X34" s="406"/>
      <c r="Y34" s="411"/>
      <c r="Z34" s="411"/>
      <c r="AA34" s="395"/>
      <c r="AB34" s="393"/>
      <c r="AC34" s="407"/>
      <c r="AD34" s="407"/>
      <c r="AE34" s="406"/>
      <c r="AF34" s="41"/>
      <c r="AG34" s="41"/>
      <c r="AH34" s="41"/>
      <c r="AI34" s="41"/>
      <c r="AJ34" s="41"/>
      <c r="AK34" s="41"/>
      <c r="AL34" s="41"/>
      <c r="AM34" s="41"/>
      <c r="AN34" s="41"/>
      <c r="AO34" s="41"/>
      <c r="AP34" s="41"/>
      <c r="AQ34" s="41"/>
      <c r="AR34" s="41"/>
      <c r="AS34" s="41"/>
      <c r="AT34" s="41"/>
      <c r="AU34" s="41"/>
      <c r="AV34" s="208"/>
      <c r="AW34" s="208"/>
      <c r="AX34" s="208"/>
      <c r="AY34" s="208"/>
      <c r="AZ34" s="208"/>
      <c r="BA34" s="208"/>
      <c r="BB34" s="208"/>
      <c r="BC34" s="208"/>
      <c r="BD34" s="208"/>
      <c r="BE34" s="208"/>
      <c r="BF34" s="208"/>
      <c r="BG34" s="101"/>
      <c r="BH34" s="101"/>
      <c r="BI34" s="101"/>
      <c r="BJ34" s="101"/>
      <c r="BK34" s="101"/>
      <c r="BL34" s="101"/>
      <c r="BM34" s="101"/>
      <c r="BN34" s="101"/>
      <c r="BO34" s="101"/>
      <c r="BP34" s="101"/>
      <c r="BQ34" s="101"/>
      <c r="BR34" s="101"/>
      <c r="BS34" s="101"/>
      <c r="CH34" s="101"/>
      <c r="CI34" s="101"/>
      <c r="CJ34" s="101"/>
      <c r="CK34" s="101"/>
      <c r="CL34" s="101"/>
      <c r="CM34" s="101"/>
    </row>
    <row r="35" spans="1:91" s="40" customFormat="1" ht="16.5" hidden="1" customHeight="1" x14ac:dyDescent="0.15">
      <c r="A35" s="26"/>
      <c r="B35" s="27"/>
      <c r="C35" s="41"/>
      <c r="E35" s="61"/>
      <c r="R35" s="29"/>
      <c r="S35" s="29"/>
      <c r="T35" s="1"/>
      <c r="U35" s="1"/>
      <c r="V35" s="411"/>
      <c r="W35" s="411"/>
      <c r="X35" s="406"/>
      <c r="Y35" s="411"/>
      <c r="Z35" s="411"/>
      <c r="AA35" s="395"/>
      <c r="AB35" s="393"/>
      <c r="AC35" s="407"/>
      <c r="AD35" s="407"/>
      <c r="AE35" s="406"/>
      <c r="AF35" s="41"/>
      <c r="AG35" s="41"/>
      <c r="AH35" s="41"/>
      <c r="AI35" s="41"/>
      <c r="AJ35" s="41"/>
      <c r="AK35" s="41"/>
      <c r="AL35" s="41"/>
      <c r="AM35" s="41"/>
      <c r="AN35" s="41"/>
      <c r="AO35" s="41"/>
      <c r="AP35" s="41"/>
      <c r="AQ35" s="41"/>
      <c r="AR35" s="41"/>
      <c r="AS35" s="41"/>
      <c r="AT35" s="41"/>
      <c r="AU35" s="41"/>
      <c r="AV35" s="208"/>
      <c r="AW35" s="208"/>
      <c r="AX35" s="208"/>
      <c r="AY35" s="208"/>
      <c r="AZ35" s="208"/>
      <c r="BA35" s="208"/>
      <c r="BB35" s="208"/>
      <c r="BC35" s="208"/>
      <c r="BD35" s="208"/>
      <c r="BE35" s="208"/>
      <c r="BF35" s="208"/>
      <c r="BG35" s="101"/>
      <c r="BH35" s="101"/>
      <c r="BI35" s="101"/>
      <c r="BJ35" s="101"/>
      <c r="BK35" s="101"/>
      <c r="BL35" s="101"/>
      <c r="BM35" s="101"/>
      <c r="BN35" s="101"/>
      <c r="BO35" s="101"/>
      <c r="BP35" s="101"/>
      <c r="BQ35" s="101"/>
      <c r="BR35" s="101"/>
      <c r="BS35" s="101"/>
      <c r="CH35" s="101"/>
      <c r="CI35" s="101"/>
      <c r="CJ35" s="101"/>
      <c r="CK35" s="101"/>
      <c r="CL35" s="101"/>
      <c r="CM35" s="101"/>
    </row>
    <row r="36" spans="1:91" s="40" customFormat="1" ht="16.5" hidden="1" customHeight="1" x14ac:dyDescent="0.15">
      <c r="A36" s="26"/>
      <c r="B36" s="27"/>
      <c r="C36" s="41"/>
      <c r="E36" s="61"/>
      <c r="R36" s="29"/>
      <c r="S36" s="29"/>
      <c r="T36" s="1"/>
      <c r="U36" s="1"/>
      <c r="V36" s="411"/>
      <c r="W36" s="411"/>
      <c r="X36" s="406"/>
      <c r="Y36" s="411"/>
      <c r="Z36" s="411"/>
      <c r="AA36" s="395"/>
      <c r="AB36" s="393"/>
      <c r="AC36" s="407"/>
      <c r="AD36" s="407"/>
      <c r="AE36" s="406"/>
      <c r="AF36" s="41"/>
      <c r="AG36" s="41"/>
      <c r="AH36" s="41"/>
      <c r="AI36" s="41"/>
      <c r="AJ36" s="41"/>
      <c r="AK36" s="41"/>
      <c r="AL36" s="41"/>
      <c r="AM36" s="41"/>
      <c r="AN36" s="41"/>
      <c r="AO36" s="41"/>
      <c r="AP36" s="41"/>
      <c r="AQ36" s="41"/>
      <c r="AR36" s="41"/>
      <c r="AS36" s="41"/>
      <c r="AT36" s="41"/>
      <c r="AU36" s="41"/>
      <c r="AV36" s="208"/>
      <c r="AW36" s="208"/>
      <c r="AX36" s="208"/>
      <c r="AY36" s="208"/>
      <c r="AZ36" s="208"/>
      <c r="BA36" s="208"/>
      <c r="BB36" s="208"/>
      <c r="BC36" s="208"/>
      <c r="BD36" s="208"/>
      <c r="BE36" s="208"/>
      <c r="BF36" s="208"/>
      <c r="BG36" s="101"/>
      <c r="BH36" s="101"/>
      <c r="BI36" s="101"/>
      <c r="BJ36" s="101"/>
      <c r="BK36" s="101"/>
      <c r="BL36" s="101"/>
      <c r="BM36" s="101"/>
      <c r="BN36" s="101"/>
      <c r="BO36" s="101"/>
      <c r="BP36" s="101"/>
      <c r="BQ36" s="101"/>
      <c r="BR36" s="101"/>
      <c r="BS36" s="101"/>
      <c r="CH36" s="101"/>
      <c r="CI36" s="101"/>
      <c r="CJ36" s="101"/>
      <c r="CK36" s="101"/>
      <c r="CL36" s="101"/>
      <c r="CM36" s="101"/>
    </row>
    <row r="37" spans="1:91" s="40" customFormat="1" ht="16.5" hidden="1" customHeight="1" x14ac:dyDescent="0.15">
      <c r="A37" s="26"/>
      <c r="B37" s="27"/>
      <c r="C37" s="41"/>
      <c r="E37" s="61"/>
      <c r="R37" s="29" t="s">
        <v>171</v>
      </c>
      <c r="S37" s="29" t="str">
        <f>IF(R37="","",IF(R37="無記号","",R37))</f>
        <v>-</v>
      </c>
      <c r="T37" s="1"/>
      <c r="U37" s="1"/>
      <c r="V37" s="411"/>
      <c r="W37" s="411"/>
      <c r="X37" s="406"/>
      <c r="Y37" s="411"/>
      <c r="Z37" s="411"/>
      <c r="AA37" s="395"/>
      <c r="AB37" s="393"/>
      <c r="AC37" s="407"/>
      <c r="AD37" s="407"/>
      <c r="AE37" s="406"/>
      <c r="AF37" s="41"/>
      <c r="AG37" s="41"/>
      <c r="AH37" s="41"/>
      <c r="AI37" s="41"/>
      <c r="AJ37" s="41"/>
      <c r="AK37" s="41"/>
      <c r="AL37" s="41"/>
      <c r="AM37" s="41"/>
      <c r="AN37" s="41"/>
      <c r="AO37" s="41"/>
      <c r="AP37" s="41"/>
      <c r="AQ37" s="41"/>
      <c r="AR37" s="41"/>
      <c r="AS37" s="41"/>
      <c r="AT37" s="41"/>
      <c r="AU37" s="41"/>
      <c r="AV37" s="208"/>
      <c r="AW37" s="208"/>
      <c r="AX37" s="208"/>
      <c r="AY37" s="208"/>
      <c r="AZ37" s="208"/>
      <c r="BA37" s="208"/>
      <c r="BB37" s="208"/>
      <c r="BC37" s="208"/>
      <c r="BD37" s="208"/>
      <c r="BE37" s="208"/>
      <c r="BF37" s="208"/>
      <c r="BG37" s="101"/>
      <c r="BH37" s="101"/>
      <c r="BI37" s="101"/>
      <c r="BJ37" s="101"/>
      <c r="BK37" s="101"/>
      <c r="BL37" s="101"/>
      <c r="BM37" s="101"/>
      <c r="BN37" s="101"/>
      <c r="BO37" s="101"/>
      <c r="BP37" s="101"/>
      <c r="BQ37" s="101"/>
      <c r="BR37" s="101"/>
      <c r="BS37" s="101"/>
      <c r="CH37" s="101"/>
      <c r="CI37" s="101"/>
      <c r="CJ37" s="101"/>
      <c r="CK37" s="101"/>
      <c r="CL37" s="101"/>
      <c r="CM37" s="101"/>
    </row>
    <row r="38" spans="1:91" s="40" customFormat="1" ht="16.5" hidden="1" customHeight="1" x14ac:dyDescent="0.15">
      <c r="A38" s="26"/>
      <c r="B38" s="27"/>
      <c r="C38" s="41"/>
      <c r="E38" s="61"/>
      <c r="R38" s="29"/>
      <c r="S38" s="29"/>
      <c r="T38" s="1"/>
      <c r="U38" s="1"/>
      <c r="V38" s="411"/>
      <c r="W38" s="411"/>
      <c r="X38" s="406"/>
      <c r="Y38" s="411"/>
      <c r="Z38" s="411"/>
      <c r="AA38" s="395"/>
      <c r="AB38" s="393"/>
      <c r="AC38" s="407"/>
      <c r="AD38" s="407"/>
      <c r="AE38" s="406"/>
      <c r="AF38" s="41"/>
      <c r="AG38" s="41"/>
      <c r="AH38" s="41"/>
      <c r="AI38" s="41"/>
      <c r="AJ38" s="41"/>
      <c r="AK38" s="41"/>
      <c r="AL38" s="41"/>
      <c r="AM38" s="41"/>
      <c r="AN38" s="41"/>
      <c r="AO38" s="41"/>
      <c r="AP38" s="41"/>
      <c r="AQ38" s="41"/>
      <c r="AR38" s="41"/>
      <c r="AS38" s="41"/>
      <c r="AT38" s="41"/>
      <c r="AU38" s="41"/>
      <c r="AV38" s="208"/>
      <c r="AW38" s="208"/>
      <c r="AX38" s="208"/>
      <c r="AY38" s="208"/>
      <c r="AZ38" s="208"/>
      <c r="BA38" s="208"/>
      <c r="BB38" s="208"/>
      <c r="BC38" s="208"/>
      <c r="BD38" s="208"/>
      <c r="BE38" s="208"/>
      <c r="BF38" s="208"/>
      <c r="BG38" s="101"/>
      <c r="BH38" s="101"/>
      <c r="BI38" s="101"/>
      <c r="BJ38" s="101"/>
      <c r="BK38" s="101"/>
      <c r="BL38" s="101"/>
      <c r="BM38" s="101"/>
      <c r="BN38" s="101"/>
      <c r="BO38" s="101"/>
      <c r="BP38" s="101"/>
      <c r="BQ38" s="101"/>
      <c r="BR38" s="101"/>
      <c r="BS38" s="101"/>
      <c r="CH38" s="101"/>
      <c r="CI38" s="101"/>
      <c r="CJ38" s="101"/>
      <c r="CK38" s="101"/>
      <c r="CL38" s="101"/>
      <c r="CM38" s="101"/>
    </row>
    <row r="39" spans="1:91" s="40" customFormat="1" ht="16.5" customHeight="1" x14ac:dyDescent="0.15">
      <c r="A39" s="27">
        <v>4</v>
      </c>
      <c r="B39" s="27"/>
      <c r="C39" s="234"/>
      <c r="D39" s="43"/>
      <c r="E39" s="44"/>
      <c r="F39" s="45"/>
      <c r="G39" s="46"/>
      <c r="H39" s="43"/>
      <c r="I39" s="45"/>
      <c r="J39" s="45"/>
      <c r="K39" s="45"/>
      <c r="L39" s="45"/>
      <c r="M39" s="45"/>
      <c r="N39" s="45"/>
      <c r="O39" s="45"/>
      <c r="P39" s="46"/>
      <c r="Q39" s="43"/>
      <c r="R39" s="47"/>
      <c r="S39" s="47"/>
      <c r="T39" s="46"/>
      <c r="U39" s="1"/>
      <c r="V39" s="411"/>
      <c r="W39" s="411"/>
      <c r="X39" s="406"/>
      <c r="Y39" s="411"/>
      <c r="Z39" s="411"/>
      <c r="AA39" s="395"/>
      <c r="AB39" s="393"/>
      <c r="AC39" s="407"/>
      <c r="AD39" s="407"/>
      <c r="AE39" s="406"/>
      <c r="AF39" s="41"/>
      <c r="AG39" s="41"/>
      <c r="AH39" s="41"/>
      <c r="AI39" s="41"/>
      <c r="AJ39" s="41"/>
      <c r="AK39" s="41"/>
      <c r="AL39" s="41"/>
      <c r="AM39" s="41"/>
      <c r="AN39" s="41"/>
      <c r="AO39" s="41"/>
      <c r="AP39" s="41"/>
      <c r="AQ39" s="41"/>
      <c r="AR39" s="41"/>
      <c r="AS39" s="41"/>
      <c r="AT39" s="41"/>
      <c r="AU39" s="41"/>
      <c r="AV39" s="208"/>
      <c r="AW39" s="208"/>
      <c r="AX39" s="208"/>
      <c r="AY39" s="208"/>
      <c r="AZ39" s="208"/>
      <c r="BA39" s="208"/>
      <c r="BB39" s="208"/>
      <c r="BC39" s="208"/>
      <c r="BD39" s="208"/>
      <c r="BE39" s="208"/>
      <c r="BF39" s="208"/>
      <c r="BG39" s="101"/>
      <c r="BH39" s="101"/>
      <c r="BI39" s="101"/>
      <c r="BJ39" s="101"/>
      <c r="BK39" s="101"/>
      <c r="BL39" s="101"/>
      <c r="BM39" s="101"/>
      <c r="BN39" s="101"/>
      <c r="BO39" s="101"/>
      <c r="BP39" s="101"/>
      <c r="BQ39" s="101"/>
      <c r="BR39" s="101"/>
      <c r="BS39" s="101"/>
      <c r="CH39" s="101"/>
      <c r="CI39" s="101"/>
      <c r="CJ39" s="101"/>
      <c r="CK39" s="101"/>
      <c r="CL39" s="101"/>
      <c r="CM39" s="101"/>
    </row>
    <row r="40" spans="1:91" s="40" customFormat="1" ht="16.5" customHeight="1" x14ac:dyDescent="0.15">
      <c r="A40" s="48" t="s">
        <v>536</v>
      </c>
      <c r="B40" s="62" t="s">
        <v>101</v>
      </c>
      <c r="C40" s="236" t="s">
        <v>90</v>
      </c>
      <c r="D40" s="50"/>
      <c r="E40" s="72" t="s">
        <v>426</v>
      </c>
      <c r="F40" s="40">
        <f>IF(E40="","",MATCH(E40,AF40:BB40,0))</f>
        <v>1</v>
      </c>
      <c r="G40" s="54"/>
      <c r="H40" s="50"/>
      <c r="P40" s="54"/>
      <c r="Q40" s="50"/>
      <c r="R40" s="53" t="str">
        <f>IF(F40="","",INDEX(AF41:BB41,1,F40))</f>
        <v>無記号</v>
      </c>
      <c r="S40" s="29" t="str">
        <f>IF(R40="","",IF(R40="無記号","",R40))</f>
        <v/>
      </c>
      <c r="T40" s="54"/>
      <c r="U40" s="1"/>
      <c r="V40" s="411"/>
      <c r="W40" s="411"/>
      <c r="X40" s="406"/>
      <c r="Y40" s="411"/>
      <c r="Z40" s="411"/>
      <c r="AA40" s="395"/>
      <c r="AB40" s="393"/>
      <c r="AC40" s="407"/>
      <c r="AD40" s="407"/>
      <c r="AE40" s="406"/>
      <c r="AF40" s="41" t="s">
        <v>426</v>
      </c>
      <c r="AG40" s="41" t="s">
        <v>423</v>
      </c>
      <c r="AH40" s="41"/>
      <c r="AI40" s="41"/>
      <c r="AJ40" s="41"/>
      <c r="AK40" s="41"/>
      <c r="AL40" s="41"/>
      <c r="AM40" s="41"/>
      <c r="AN40" s="41"/>
      <c r="AO40" s="41"/>
      <c r="AP40" s="41"/>
      <c r="AQ40" s="41"/>
      <c r="AR40" s="41"/>
      <c r="AS40" s="41"/>
      <c r="AT40" s="41"/>
      <c r="AU40" s="41"/>
      <c r="AV40" s="208"/>
      <c r="AW40" s="208"/>
      <c r="AX40" s="208"/>
      <c r="AY40" s="208"/>
      <c r="AZ40" s="208"/>
      <c r="BA40" s="208"/>
      <c r="BB40" s="208"/>
      <c r="BC40" s="208"/>
      <c r="BD40" s="208"/>
      <c r="BE40" s="208"/>
      <c r="BF40" s="208"/>
      <c r="BG40" s="101"/>
      <c r="BH40" s="101"/>
      <c r="BI40" s="101"/>
      <c r="BJ40" s="101"/>
      <c r="BK40" s="101"/>
      <c r="BL40" s="101"/>
      <c r="BM40" s="101"/>
      <c r="BN40" s="101"/>
      <c r="BO40" s="101"/>
      <c r="BP40" s="101"/>
      <c r="BQ40" s="101"/>
      <c r="BR40" s="101"/>
      <c r="BS40" s="101"/>
      <c r="CH40" s="101"/>
      <c r="CI40" s="101"/>
      <c r="CJ40" s="101"/>
      <c r="CK40" s="101"/>
      <c r="CL40" s="101"/>
      <c r="CM40" s="101"/>
    </row>
    <row r="41" spans="1:91" s="40" customFormat="1" ht="49.5" customHeight="1" x14ac:dyDescent="0.15">
      <c r="A41" s="26"/>
      <c r="B41" s="27"/>
      <c r="C41" s="235"/>
      <c r="D41" s="56"/>
      <c r="E41" s="65"/>
      <c r="F41" s="57"/>
      <c r="G41" s="58"/>
      <c r="H41" s="56"/>
      <c r="I41" s="57"/>
      <c r="J41" s="57"/>
      <c r="K41" s="57"/>
      <c r="L41" s="57"/>
      <c r="M41" s="57"/>
      <c r="N41" s="57"/>
      <c r="O41" s="57"/>
      <c r="P41" s="58"/>
      <c r="Q41" s="56"/>
      <c r="R41" s="59"/>
      <c r="S41" s="59"/>
      <c r="T41" s="58"/>
      <c r="U41" s="1"/>
      <c r="V41" s="411"/>
      <c r="W41" s="411"/>
      <c r="X41" s="406"/>
      <c r="Y41" s="411"/>
      <c r="Z41" s="411"/>
      <c r="AA41" s="395"/>
      <c r="AB41" s="393"/>
      <c r="AC41" s="407"/>
      <c r="AD41" s="407"/>
      <c r="AE41" s="406"/>
      <c r="AF41" s="41" t="s">
        <v>167</v>
      </c>
      <c r="AG41" s="41" t="s">
        <v>24</v>
      </c>
      <c r="AH41" s="41"/>
      <c r="AI41" s="41"/>
      <c r="AJ41" s="41"/>
      <c r="AK41" s="41"/>
      <c r="AL41" s="41"/>
      <c r="AM41" s="41"/>
      <c r="AN41" s="41"/>
      <c r="AO41" s="41"/>
      <c r="AP41" s="41"/>
      <c r="AQ41" s="41"/>
      <c r="AR41" s="41"/>
      <c r="AS41" s="41"/>
      <c r="AT41" s="41"/>
      <c r="AU41" s="41"/>
      <c r="AV41" s="208"/>
      <c r="AW41" s="208"/>
      <c r="AX41" s="208"/>
      <c r="AY41" s="208"/>
      <c r="AZ41" s="208"/>
      <c r="BA41" s="208"/>
      <c r="BB41" s="208"/>
      <c r="BC41" s="208"/>
      <c r="BD41" s="208"/>
      <c r="BE41" s="208"/>
      <c r="BF41" s="208"/>
      <c r="BG41" s="101"/>
      <c r="BH41" s="101"/>
      <c r="BI41" s="101"/>
      <c r="BJ41" s="101"/>
      <c r="BK41" s="101"/>
      <c r="BL41" s="101"/>
      <c r="BM41" s="101"/>
      <c r="BN41" s="101"/>
      <c r="BO41" s="101"/>
      <c r="BP41" s="101"/>
      <c r="BQ41" s="101"/>
      <c r="BR41" s="101"/>
      <c r="BS41" s="101"/>
      <c r="CH41" s="101"/>
      <c r="CI41" s="101"/>
      <c r="CJ41" s="101"/>
      <c r="CK41" s="101"/>
      <c r="CL41" s="101"/>
      <c r="CM41" s="101"/>
    </row>
    <row r="42" spans="1:91" s="40" customFormat="1" ht="12.75" customHeight="1" x14ac:dyDescent="0.15">
      <c r="A42" s="27">
        <v>5</v>
      </c>
      <c r="B42" s="27"/>
      <c r="C42" s="42"/>
      <c r="D42" s="43"/>
      <c r="E42" s="64" t="s">
        <v>169</v>
      </c>
      <c r="F42" s="45"/>
      <c r="G42" s="45"/>
      <c r="H42" s="43"/>
      <c r="I42" s="45"/>
      <c r="J42" s="45"/>
      <c r="K42" s="45"/>
      <c r="L42" s="45"/>
      <c r="M42" s="45"/>
      <c r="N42" s="45"/>
      <c r="O42" s="45"/>
      <c r="P42" s="46"/>
      <c r="Q42" s="45"/>
      <c r="R42" s="47"/>
      <c r="S42" s="47"/>
      <c r="T42" s="14"/>
      <c r="U42" s="1"/>
      <c r="V42" s="411"/>
      <c r="W42" s="411"/>
      <c r="X42" s="406"/>
      <c r="Y42" s="411"/>
      <c r="Z42" s="411"/>
      <c r="AA42" s="395"/>
      <c r="AB42" s="393"/>
      <c r="AC42" s="407"/>
      <c r="AD42" s="407"/>
      <c r="AE42" s="406"/>
      <c r="AF42" s="41"/>
      <c r="AG42" s="41"/>
      <c r="AH42" s="41"/>
      <c r="AI42" s="41"/>
      <c r="AJ42" s="41"/>
      <c r="AK42" s="41"/>
      <c r="AL42" s="41"/>
      <c r="AM42" s="41"/>
      <c r="AN42" s="41"/>
      <c r="AO42" s="41"/>
      <c r="AP42" s="41"/>
      <c r="AQ42" s="41"/>
      <c r="AR42" s="41"/>
      <c r="AS42" s="41"/>
      <c r="AT42" s="41"/>
      <c r="AU42" s="41"/>
      <c r="AV42" s="208"/>
      <c r="AW42" s="208"/>
      <c r="AX42" s="208"/>
      <c r="AY42" s="208"/>
      <c r="AZ42" s="208"/>
      <c r="BA42" s="208"/>
      <c r="BB42" s="208"/>
      <c r="BC42" s="208"/>
      <c r="BD42" s="208"/>
      <c r="BE42" s="208"/>
      <c r="BF42" s="208"/>
      <c r="BG42" s="101"/>
      <c r="BH42" s="101"/>
      <c r="BI42" s="101"/>
      <c r="BJ42" s="101"/>
      <c r="BK42" s="101"/>
      <c r="BL42" s="101"/>
      <c r="BM42" s="101"/>
      <c r="BN42" s="101"/>
      <c r="BO42" s="101"/>
      <c r="BP42" s="101"/>
      <c r="BQ42" s="101"/>
      <c r="CH42" s="101"/>
      <c r="CI42" s="101"/>
      <c r="CJ42" s="101"/>
      <c r="CK42" s="101"/>
      <c r="CL42" s="101"/>
      <c r="CM42" s="101"/>
    </row>
    <row r="43" spans="1:91" s="40" customFormat="1" ht="16.5" customHeight="1" x14ac:dyDescent="0.15">
      <c r="A43" s="48" t="s">
        <v>536</v>
      </c>
      <c r="B43" s="32" t="s">
        <v>521</v>
      </c>
      <c r="C43" s="49" t="s">
        <v>266</v>
      </c>
      <c r="D43" s="50"/>
      <c r="E43" s="71"/>
      <c r="F43" s="40" t="str">
        <f>IF(E43="","",MATCH(E43,AF43:BB43,0))</f>
        <v/>
      </c>
      <c r="H43" s="50"/>
      <c r="P43" s="54"/>
      <c r="R43" s="53" t="str">
        <f>IF(F43="","",INDEX(AF44:BB44,1,F43))</f>
        <v/>
      </c>
      <c r="S43" s="29" t="str">
        <f>IF(R43="","",IF(R43="無記号","",R43))</f>
        <v/>
      </c>
      <c r="T43" s="15"/>
      <c r="U43" s="1"/>
      <c r="V43" s="411"/>
      <c r="W43" s="411"/>
      <c r="X43" s="406"/>
      <c r="Y43" s="411"/>
      <c r="Z43" s="411"/>
      <c r="AA43" s="395"/>
      <c r="AB43" s="393"/>
      <c r="AC43" s="407"/>
      <c r="AD43" s="407"/>
      <c r="AE43" s="406"/>
      <c r="AF43" s="41" t="s">
        <v>149</v>
      </c>
      <c r="AG43" s="41" t="s">
        <v>150</v>
      </c>
      <c r="AH43" s="41" t="s">
        <v>151</v>
      </c>
      <c r="AI43" s="41" t="s">
        <v>152</v>
      </c>
      <c r="AJ43" s="41" t="s">
        <v>153</v>
      </c>
      <c r="AK43" s="41" t="s">
        <v>154</v>
      </c>
      <c r="AL43" s="41" t="s">
        <v>155</v>
      </c>
      <c r="AM43" s="41" t="s">
        <v>156</v>
      </c>
      <c r="AN43" s="41" t="s">
        <v>157</v>
      </c>
      <c r="AO43" s="41" t="s">
        <v>158</v>
      </c>
      <c r="AP43" s="41" t="s">
        <v>159</v>
      </c>
      <c r="AQ43" s="41"/>
      <c r="AR43" s="41"/>
      <c r="AS43" s="41"/>
      <c r="AT43" s="41"/>
      <c r="AU43" s="41"/>
      <c r="AV43" s="208"/>
      <c r="AW43" s="208"/>
      <c r="AX43" s="208"/>
      <c r="AY43" s="208"/>
      <c r="AZ43" s="208"/>
      <c r="BA43" s="208"/>
      <c r="BB43" s="208"/>
      <c r="BC43" s="208"/>
      <c r="BD43" s="208"/>
      <c r="BE43" s="208"/>
      <c r="BF43" s="208"/>
      <c r="BG43" s="101"/>
      <c r="BH43" s="101"/>
      <c r="BI43" s="101"/>
      <c r="BJ43" s="101"/>
      <c r="BK43" s="101"/>
      <c r="BL43" s="101"/>
      <c r="BM43" s="101"/>
      <c r="BN43" s="101"/>
      <c r="BO43" s="101"/>
      <c r="BP43" s="101"/>
      <c r="BQ43" s="101"/>
      <c r="CH43" s="101"/>
      <c r="CI43" s="101"/>
      <c r="CJ43" s="101"/>
      <c r="CK43" s="101"/>
      <c r="CL43" s="101"/>
      <c r="CM43" s="101"/>
    </row>
    <row r="44" spans="1:91" s="40" customFormat="1" ht="43.5" customHeight="1" x14ac:dyDescent="0.15">
      <c r="A44" s="26"/>
      <c r="B44" s="27"/>
      <c r="C44" s="55"/>
      <c r="D44" s="56"/>
      <c r="E44" s="225" t="str">
        <f>IF(R44="","",IF(AND(R44&gt;8,S40=""),$AA$44,""))</f>
        <v/>
      </c>
      <c r="F44" s="57"/>
      <c r="G44" s="57"/>
      <c r="H44" s="56"/>
      <c r="I44" s="57"/>
      <c r="J44" s="57"/>
      <c r="K44" s="57"/>
      <c r="L44" s="57"/>
      <c r="M44" s="57"/>
      <c r="N44" s="57"/>
      <c r="O44" s="57"/>
      <c r="P44" s="58"/>
      <c r="Q44" s="57"/>
      <c r="R44" s="103" t="str">
        <f>IF(R43="","",VALUE(R43))</f>
        <v/>
      </c>
      <c r="S44" s="59"/>
      <c r="T44" s="13"/>
      <c r="U44" s="1"/>
      <c r="V44" s="411"/>
      <c r="W44" s="411"/>
      <c r="X44" s="406"/>
      <c r="Y44" s="411"/>
      <c r="Z44" s="411"/>
      <c r="AA44" s="395" t="s">
        <v>522</v>
      </c>
      <c r="AB44" s="393"/>
      <c r="AC44" s="407"/>
      <c r="AD44" s="407"/>
      <c r="AE44" s="406"/>
      <c r="AF44" s="376" t="s">
        <v>567</v>
      </c>
      <c r="AG44" s="376" t="s">
        <v>568</v>
      </c>
      <c r="AH44" s="376" t="s">
        <v>129</v>
      </c>
      <c r="AI44" s="376" t="s">
        <v>130</v>
      </c>
      <c r="AJ44" s="376" t="s">
        <v>132</v>
      </c>
      <c r="AK44" s="376" t="s">
        <v>134</v>
      </c>
      <c r="AL44" s="376" t="s">
        <v>136</v>
      </c>
      <c r="AM44" s="376" t="s">
        <v>138</v>
      </c>
      <c r="AN44" s="376" t="s">
        <v>140</v>
      </c>
      <c r="AO44" s="376" t="s">
        <v>142</v>
      </c>
      <c r="AP44" s="376" t="s">
        <v>144</v>
      </c>
      <c r="AQ44" s="376"/>
      <c r="AR44" s="376"/>
      <c r="AS44" s="376"/>
      <c r="AT44" s="376"/>
      <c r="AU44" s="376"/>
      <c r="AV44" s="209"/>
      <c r="AW44" s="209"/>
      <c r="AX44" s="209"/>
      <c r="AY44" s="209"/>
      <c r="AZ44" s="209"/>
      <c r="BA44" s="209"/>
      <c r="BB44" s="209"/>
      <c r="BC44" s="310"/>
      <c r="BD44" s="208"/>
      <c r="BE44" s="208"/>
      <c r="BF44" s="208"/>
      <c r="BG44" s="101"/>
      <c r="BH44" s="101"/>
      <c r="BI44" s="101"/>
      <c r="BJ44" s="101"/>
      <c r="BK44" s="101"/>
      <c r="BL44" s="101"/>
      <c r="BM44" s="101"/>
      <c r="BN44" s="101"/>
      <c r="BO44" s="101"/>
      <c r="BP44" s="101"/>
      <c r="BQ44" s="101"/>
      <c r="CH44" s="101"/>
      <c r="CI44" s="101"/>
      <c r="CJ44" s="101"/>
      <c r="CK44" s="101"/>
      <c r="CL44" s="101"/>
      <c r="CM44" s="101"/>
    </row>
    <row r="45" spans="1:91" s="40" customFormat="1" ht="12.75" customHeight="1" x14ac:dyDescent="0.15">
      <c r="A45" s="27">
        <v>6</v>
      </c>
      <c r="B45" s="27"/>
      <c r="C45" s="42"/>
      <c r="D45" s="43"/>
      <c r="E45" s="64"/>
      <c r="F45" s="45"/>
      <c r="G45" s="45"/>
      <c r="H45" s="43"/>
      <c r="I45" s="45"/>
      <c r="J45" s="45"/>
      <c r="K45" s="45"/>
      <c r="L45" s="45"/>
      <c r="M45" s="45"/>
      <c r="N45" s="45"/>
      <c r="O45" s="45"/>
      <c r="P45" s="46"/>
      <c r="Q45" s="45"/>
      <c r="R45" s="47"/>
      <c r="S45" s="47"/>
      <c r="T45" s="14"/>
      <c r="U45" s="1"/>
      <c r="V45" s="411"/>
      <c r="W45" s="411"/>
      <c r="X45" s="406"/>
      <c r="Y45" s="411"/>
      <c r="Z45" s="411"/>
      <c r="AA45" s="395"/>
      <c r="AB45" s="393"/>
      <c r="AC45" s="407"/>
      <c r="AD45" s="407"/>
      <c r="AE45" s="406"/>
      <c r="AF45" s="376"/>
      <c r="AG45" s="376"/>
      <c r="AH45" s="376"/>
      <c r="AI45" s="376"/>
      <c r="AJ45" s="376"/>
      <c r="AK45" s="376"/>
      <c r="AL45" s="376"/>
      <c r="AM45" s="376"/>
      <c r="AN45" s="376"/>
      <c r="AO45" s="376"/>
      <c r="AP45" s="376"/>
      <c r="AQ45" s="376"/>
      <c r="AR45" s="376"/>
      <c r="AS45" s="376"/>
      <c r="AT45" s="376"/>
      <c r="AU45" s="376"/>
      <c r="AV45" s="209"/>
      <c r="AW45" s="209"/>
      <c r="AX45" s="209"/>
      <c r="AY45" s="209"/>
      <c r="AZ45" s="209"/>
      <c r="BA45" s="209"/>
      <c r="BB45" s="209"/>
      <c r="BC45" s="208"/>
      <c r="BD45" s="208"/>
      <c r="BE45" s="208"/>
      <c r="BF45" s="208"/>
      <c r="BG45" s="101"/>
      <c r="BH45" s="101"/>
      <c r="BI45" s="101"/>
      <c r="BJ45" s="101"/>
      <c r="BK45" s="101"/>
      <c r="BL45" s="101"/>
      <c r="BM45" s="101"/>
      <c r="BN45" s="101"/>
      <c r="BO45" s="101"/>
      <c r="BP45" s="101"/>
      <c r="BQ45" s="101"/>
      <c r="BR45" s="101"/>
      <c r="BS45" s="101"/>
      <c r="CH45" s="101"/>
      <c r="CI45" s="101"/>
      <c r="CJ45" s="101"/>
      <c r="CK45" s="101"/>
      <c r="CL45" s="101"/>
      <c r="CM45" s="101"/>
    </row>
    <row r="46" spans="1:91" s="40" customFormat="1" ht="16.5" customHeight="1" x14ac:dyDescent="0.15">
      <c r="A46" s="48" t="s">
        <v>536</v>
      </c>
      <c r="B46" s="32" t="s">
        <v>533</v>
      </c>
      <c r="C46" s="49" t="s">
        <v>268</v>
      </c>
      <c r="D46" s="50"/>
      <c r="E46" s="232" t="s">
        <v>324</v>
      </c>
      <c r="F46" s="40">
        <f>IF(E46="","",MATCH(E46,AF46:BB46,0))</f>
        <v>2</v>
      </c>
      <c r="H46" s="50"/>
      <c r="K46" s="224"/>
      <c r="P46" s="54"/>
      <c r="R46" s="53" t="str">
        <f>IF(F46="","",INDEX(AF47:BB47,1,F46))</f>
        <v>D</v>
      </c>
      <c r="S46" s="29" t="str">
        <f>IF(R46="","",IF(R46="無記号","",R46))</f>
        <v>D</v>
      </c>
      <c r="T46" s="15"/>
      <c r="U46" s="1"/>
      <c r="V46" s="411"/>
      <c r="W46" s="411"/>
      <c r="X46" s="406"/>
      <c r="Y46" s="411"/>
      <c r="Z46" s="411"/>
      <c r="AA46" s="395"/>
      <c r="AB46" s="393"/>
      <c r="AC46" s="407"/>
      <c r="AD46" s="407"/>
      <c r="AE46" s="406"/>
      <c r="AF46" s="41" t="s">
        <v>424</v>
      </c>
      <c r="AG46" s="41" t="s">
        <v>324</v>
      </c>
      <c r="AH46" s="41" t="s">
        <v>425</v>
      </c>
      <c r="AI46" s="41"/>
      <c r="AJ46" s="41"/>
      <c r="AK46" s="41"/>
      <c r="AL46" s="41"/>
      <c r="AM46" s="41"/>
      <c r="AN46" s="41"/>
      <c r="AO46" s="41"/>
      <c r="AP46" s="41"/>
      <c r="AQ46" s="41"/>
      <c r="AR46" s="41"/>
      <c r="AS46" s="41"/>
      <c r="AT46" s="41"/>
      <c r="AU46" s="41"/>
      <c r="AV46" s="208"/>
      <c r="AW46" s="208"/>
      <c r="AX46" s="208"/>
      <c r="AY46" s="208"/>
      <c r="AZ46" s="208"/>
      <c r="BA46" s="208"/>
      <c r="BB46" s="208"/>
      <c r="BC46" s="208"/>
      <c r="BD46" s="208"/>
      <c r="BE46" s="208"/>
      <c r="BF46" s="208"/>
      <c r="BG46" s="101"/>
      <c r="BH46" s="101"/>
      <c r="BI46" s="101"/>
      <c r="BJ46" s="101"/>
      <c r="BK46" s="101"/>
      <c r="BL46" s="101"/>
      <c r="BM46" s="101"/>
      <c r="BN46" s="101"/>
      <c r="BO46" s="101"/>
      <c r="BP46" s="101"/>
      <c r="BQ46" s="101"/>
      <c r="BR46" s="101"/>
      <c r="BS46" s="101"/>
      <c r="CH46" s="101"/>
      <c r="CI46" s="101"/>
      <c r="CJ46" s="101"/>
      <c r="CK46" s="101"/>
      <c r="CL46" s="101"/>
      <c r="CM46" s="101"/>
    </row>
    <row r="47" spans="1:91" s="40" customFormat="1" ht="24.75" customHeight="1" x14ac:dyDescent="0.15">
      <c r="A47" s="26"/>
      <c r="B47" s="27"/>
      <c r="C47" s="55"/>
      <c r="D47" s="56"/>
      <c r="E47" s="67"/>
      <c r="F47" s="57"/>
      <c r="G47" s="57"/>
      <c r="H47" s="56"/>
      <c r="I47" s="57"/>
      <c r="J47" s="57"/>
      <c r="K47" s="224"/>
      <c r="L47" s="57"/>
      <c r="M47" s="57"/>
      <c r="N47" s="57"/>
      <c r="O47" s="57"/>
      <c r="P47" s="58"/>
      <c r="Q47" s="57"/>
      <c r="R47" s="59"/>
      <c r="S47" s="59"/>
      <c r="T47" s="13"/>
      <c r="U47" s="1"/>
      <c r="V47" s="411"/>
      <c r="W47" s="411"/>
      <c r="X47" s="406"/>
      <c r="Y47" s="411"/>
      <c r="Z47" s="411"/>
      <c r="AA47" s="395" t="s">
        <v>569</v>
      </c>
      <c r="AB47" s="393" t="s">
        <v>389</v>
      </c>
      <c r="AD47" s="407"/>
      <c r="AE47" s="406"/>
      <c r="AF47" s="376" t="s">
        <v>550</v>
      </c>
      <c r="AG47" s="376" t="s">
        <v>13</v>
      </c>
      <c r="AH47" s="376" t="s">
        <v>11</v>
      </c>
      <c r="AI47" s="41"/>
      <c r="AJ47" s="41"/>
      <c r="AK47" s="41"/>
      <c r="AL47" s="41"/>
      <c r="AM47" s="41"/>
      <c r="AU47" s="41"/>
      <c r="AV47" s="101"/>
      <c r="AW47" s="101"/>
      <c r="AX47" s="101"/>
      <c r="AY47" s="208"/>
      <c r="AZ47" s="208"/>
      <c r="BA47" s="208"/>
      <c r="BB47" s="208"/>
      <c r="BC47" s="208"/>
      <c r="BD47" s="208"/>
      <c r="BE47" s="208"/>
      <c r="BF47" s="208"/>
      <c r="BG47" s="101"/>
      <c r="BH47" s="101"/>
      <c r="BI47" s="101"/>
      <c r="BJ47" s="101"/>
      <c r="BK47" s="101"/>
      <c r="BL47" s="101"/>
      <c r="BM47" s="101"/>
      <c r="BN47" s="101"/>
      <c r="BO47" s="101"/>
      <c r="BP47" s="101"/>
      <c r="BQ47" s="101"/>
      <c r="BR47" s="101"/>
      <c r="BS47" s="101"/>
      <c r="CH47" s="101"/>
      <c r="CI47" s="101"/>
      <c r="CJ47" s="101"/>
      <c r="CK47" s="101"/>
      <c r="CL47" s="101"/>
      <c r="CM47" s="101"/>
    </row>
    <row r="48" spans="1:91" s="40" customFormat="1" ht="12.75" hidden="1" customHeight="1" x14ac:dyDescent="0.15">
      <c r="A48" s="27">
        <v>5</v>
      </c>
      <c r="B48" s="27"/>
      <c r="C48" s="42"/>
      <c r="D48" s="43"/>
      <c r="E48" s="44" t="s">
        <v>168</v>
      </c>
      <c r="F48" s="45"/>
      <c r="G48" s="45"/>
      <c r="H48" s="43"/>
      <c r="I48" s="45"/>
      <c r="J48" s="45"/>
      <c r="K48" s="45"/>
      <c r="L48" s="45"/>
      <c r="M48" s="45"/>
      <c r="N48" s="45"/>
      <c r="O48" s="45"/>
      <c r="P48" s="46"/>
      <c r="Q48" s="45"/>
      <c r="R48" s="47"/>
      <c r="S48" s="47"/>
      <c r="T48" s="14"/>
      <c r="U48" s="1"/>
      <c r="V48" s="411"/>
      <c r="W48" s="411"/>
      <c r="X48" s="406"/>
      <c r="Y48" s="411"/>
      <c r="Z48" s="411"/>
      <c r="AA48" s="395"/>
      <c r="AB48" s="393"/>
      <c r="AC48" s="407"/>
      <c r="AD48" s="407"/>
      <c r="AE48" s="406"/>
      <c r="AF48" s="376"/>
      <c r="AG48" s="376"/>
      <c r="AH48" s="376"/>
      <c r="AI48" s="41"/>
      <c r="AJ48" s="41"/>
      <c r="AK48" s="41"/>
      <c r="AL48" s="41"/>
      <c r="AM48" s="41"/>
      <c r="AN48" s="41"/>
      <c r="AO48" s="41"/>
      <c r="AP48" s="41"/>
      <c r="AQ48" s="41"/>
      <c r="AR48" s="41"/>
      <c r="AS48" s="41"/>
      <c r="AT48" s="41"/>
      <c r="AU48" s="41"/>
      <c r="AV48" s="208"/>
      <c r="AW48" s="208"/>
      <c r="AX48" s="208"/>
      <c r="AY48" s="208"/>
      <c r="AZ48" s="208"/>
      <c r="BA48" s="208"/>
      <c r="BB48" s="208"/>
      <c r="BC48" s="208"/>
      <c r="BD48" s="208"/>
      <c r="BE48" s="208"/>
      <c r="BF48" s="208"/>
      <c r="BG48" s="101"/>
      <c r="BH48" s="101"/>
      <c r="BI48" s="101"/>
      <c r="BJ48" s="101"/>
      <c r="BK48" s="101"/>
      <c r="BL48" s="101"/>
      <c r="BM48" s="101"/>
      <c r="BN48" s="101"/>
      <c r="BO48" s="101"/>
      <c r="BP48" s="101"/>
      <c r="BQ48" s="101"/>
      <c r="BR48" s="101"/>
      <c r="BS48" s="101"/>
      <c r="CH48" s="101"/>
      <c r="CI48" s="101"/>
      <c r="CJ48" s="101"/>
      <c r="CK48" s="101"/>
      <c r="CL48" s="101"/>
      <c r="CM48" s="101"/>
    </row>
    <row r="49" spans="1:91" s="40" customFormat="1" ht="16.5" hidden="1" customHeight="1" x14ac:dyDescent="0.15">
      <c r="A49" s="48" t="s">
        <v>536</v>
      </c>
      <c r="B49" s="32" t="s">
        <v>102</v>
      </c>
      <c r="C49" s="49" t="s">
        <v>269</v>
      </c>
      <c r="D49" s="50"/>
      <c r="E49" s="72"/>
      <c r="F49" s="40" t="str">
        <f>IF(E49="","",MATCH(E49,AF49:BB49,0))</f>
        <v/>
      </c>
      <c r="H49" s="50"/>
      <c r="M49" s="455" t="str">
        <f>IF(R7="10-",$AA$50,"")</f>
        <v/>
      </c>
      <c r="N49" s="455"/>
      <c r="O49" s="455"/>
      <c r="P49" s="54"/>
      <c r="R49" s="53" t="str">
        <f>IF(F49="","",INDEX(AF50:BB50,1,F49))</f>
        <v/>
      </c>
      <c r="S49" s="29" t="str">
        <f>IF(R49="","",IF(R49="無記号","",R49))</f>
        <v/>
      </c>
      <c r="T49" s="15"/>
      <c r="U49" s="1"/>
      <c r="V49" s="411"/>
      <c r="W49" s="411"/>
      <c r="X49" s="406"/>
      <c r="Y49" s="411"/>
      <c r="Z49" s="411"/>
      <c r="AA49" s="395"/>
      <c r="AB49" s="393"/>
      <c r="AC49" s="407"/>
      <c r="AD49" s="407"/>
      <c r="AE49" s="406"/>
      <c r="AF49" s="41" t="s">
        <v>302</v>
      </c>
      <c r="AG49" s="41" t="s">
        <v>335</v>
      </c>
      <c r="AH49" s="41" t="s">
        <v>176</v>
      </c>
      <c r="AI49" s="41"/>
      <c r="AJ49" s="41"/>
      <c r="AK49" s="41"/>
      <c r="AL49" s="41"/>
      <c r="AM49" s="41"/>
      <c r="AN49" s="41"/>
      <c r="AO49" s="41"/>
      <c r="AP49" s="41"/>
      <c r="AQ49" s="41"/>
      <c r="AR49" s="41"/>
      <c r="AS49" s="41"/>
      <c r="AT49" s="41"/>
      <c r="AU49" s="41"/>
      <c r="AV49" s="208"/>
      <c r="AW49" s="208"/>
      <c r="AX49" s="208"/>
      <c r="AY49" s="208"/>
      <c r="AZ49" s="208"/>
      <c r="BA49" s="208"/>
      <c r="BB49" s="208"/>
      <c r="BC49" s="208"/>
      <c r="BD49" s="208"/>
      <c r="BE49" s="208"/>
      <c r="BF49" s="208"/>
      <c r="BG49" s="101"/>
      <c r="BH49" s="101"/>
      <c r="BI49" s="101"/>
      <c r="BJ49" s="101"/>
      <c r="BK49" s="101"/>
      <c r="BL49" s="101"/>
      <c r="BM49" s="101"/>
      <c r="BN49" s="101"/>
      <c r="BO49" s="101"/>
      <c r="BP49" s="101"/>
      <c r="BQ49" s="101"/>
      <c r="BR49" s="101"/>
      <c r="BS49" s="101"/>
      <c r="CH49" s="101"/>
      <c r="CI49" s="101"/>
      <c r="CJ49" s="101"/>
      <c r="CK49" s="101"/>
      <c r="CL49" s="101"/>
      <c r="CM49" s="101"/>
    </row>
    <row r="50" spans="1:91" s="40" customFormat="1" ht="35.25" hidden="1" customHeight="1" x14ac:dyDescent="0.15">
      <c r="A50" s="26"/>
      <c r="B50" s="27"/>
      <c r="C50" s="55"/>
      <c r="D50" s="56"/>
      <c r="E50" s="225" t="str">
        <f>IF(AND(R7="10-",R49="S"),$AB$50,"")</f>
        <v/>
      </c>
      <c r="F50" s="57"/>
      <c r="G50" s="57"/>
      <c r="H50" s="56"/>
      <c r="I50" s="57"/>
      <c r="J50" s="57"/>
      <c r="K50" s="57"/>
      <c r="L50" s="57"/>
      <c r="M50" s="456"/>
      <c r="N50" s="456"/>
      <c r="O50" s="456"/>
      <c r="P50" s="58"/>
      <c r="Q50" s="57"/>
      <c r="R50" s="59"/>
      <c r="S50" s="59"/>
      <c r="T50" s="13"/>
      <c r="U50" s="1"/>
      <c r="V50" s="411"/>
      <c r="W50" s="411"/>
      <c r="X50" s="406"/>
      <c r="Y50" s="411"/>
      <c r="Z50" s="411"/>
      <c r="AA50" s="393" t="s">
        <v>408</v>
      </c>
      <c r="AB50" s="393" t="s">
        <v>407</v>
      </c>
      <c r="AC50" s="407"/>
      <c r="AD50" s="407"/>
      <c r="AE50" s="406"/>
      <c r="AF50" s="41" t="s">
        <v>167</v>
      </c>
      <c r="AG50" s="376" t="s">
        <v>24</v>
      </c>
      <c r="AH50" s="376" t="s">
        <v>23</v>
      </c>
      <c r="AI50" s="41"/>
      <c r="AJ50" s="41"/>
      <c r="AK50" s="41"/>
      <c r="AL50" s="41"/>
      <c r="AM50" s="41"/>
      <c r="AN50" s="41"/>
      <c r="AO50" s="41"/>
      <c r="AP50" s="41"/>
      <c r="AQ50" s="41"/>
      <c r="AR50" s="41"/>
      <c r="AS50" s="41"/>
      <c r="AT50" s="41"/>
      <c r="AU50" s="41"/>
      <c r="AV50" s="208"/>
      <c r="AW50" s="208"/>
      <c r="AX50" s="208"/>
      <c r="AY50" s="208"/>
      <c r="AZ50" s="208"/>
      <c r="BA50" s="208"/>
      <c r="BB50" s="208"/>
      <c r="BC50" s="208"/>
      <c r="BD50" s="208"/>
      <c r="BE50" s="208"/>
      <c r="BF50" s="208"/>
      <c r="BG50" s="101"/>
      <c r="BH50" s="101"/>
      <c r="BI50" s="101"/>
      <c r="BJ50" s="101"/>
      <c r="BK50" s="101"/>
      <c r="BL50" s="101"/>
      <c r="BM50" s="101"/>
      <c r="BN50" s="101"/>
      <c r="BO50" s="101"/>
      <c r="BP50" s="101"/>
      <c r="BQ50" s="101"/>
      <c r="BR50" s="101"/>
      <c r="BS50" s="101"/>
      <c r="CH50" s="101"/>
      <c r="CI50" s="101"/>
      <c r="CJ50" s="101"/>
      <c r="CK50" s="101"/>
      <c r="CL50" s="101"/>
      <c r="CM50" s="101"/>
    </row>
    <row r="51" spans="1:91" s="40" customFormat="1" ht="16.5" hidden="1" customHeight="1" x14ac:dyDescent="0.15">
      <c r="A51" s="26"/>
      <c r="B51" s="27"/>
      <c r="C51" s="41"/>
      <c r="E51" s="61"/>
      <c r="R51" s="29"/>
      <c r="S51" s="29"/>
      <c r="T51" s="1"/>
      <c r="U51" s="1"/>
      <c r="V51" s="411"/>
      <c r="W51" s="411"/>
      <c r="X51" s="406"/>
      <c r="Y51" s="411"/>
      <c r="Z51" s="411"/>
      <c r="AA51" s="395"/>
      <c r="AB51" s="393"/>
      <c r="AC51" s="407"/>
      <c r="AD51" s="407"/>
      <c r="AE51" s="406"/>
      <c r="AF51" s="41"/>
      <c r="AG51" s="376"/>
      <c r="AH51" s="376"/>
      <c r="AI51" s="41"/>
      <c r="AJ51" s="41"/>
      <c r="AK51" s="41"/>
      <c r="AL51" s="41"/>
      <c r="AM51" s="41"/>
      <c r="AN51" s="41"/>
      <c r="AO51" s="41"/>
      <c r="AP51" s="41"/>
      <c r="AQ51" s="41"/>
      <c r="AR51" s="41"/>
      <c r="AS51" s="41"/>
      <c r="AT51" s="41"/>
      <c r="AU51" s="41"/>
      <c r="AV51" s="208"/>
      <c r="AW51" s="208"/>
      <c r="AX51" s="208"/>
      <c r="AY51" s="208"/>
      <c r="AZ51" s="208"/>
      <c r="BA51" s="208"/>
      <c r="BB51" s="208"/>
      <c r="BC51" s="208"/>
      <c r="BD51" s="208"/>
      <c r="BE51" s="208"/>
      <c r="BF51" s="208"/>
      <c r="BG51" s="101"/>
      <c r="BH51" s="101"/>
      <c r="BI51" s="101"/>
      <c r="BJ51" s="101"/>
      <c r="BK51" s="101"/>
      <c r="BL51" s="101"/>
      <c r="BM51" s="101"/>
      <c r="BN51" s="101"/>
      <c r="BO51" s="101"/>
      <c r="BP51" s="101"/>
      <c r="BQ51" s="101"/>
      <c r="BR51" s="101"/>
      <c r="BS51" s="101"/>
      <c r="CH51" s="101"/>
      <c r="CI51" s="101"/>
      <c r="CJ51" s="101"/>
      <c r="CK51" s="101"/>
      <c r="CL51" s="101"/>
      <c r="CM51" s="101"/>
    </row>
    <row r="52" spans="1:91" s="40" customFormat="1" ht="16.5" hidden="1" customHeight="1" x14ac:dyDescent="0.15">
      <c r="A52" s="26"/>
      <c r="B52" s="27"/>
      <c r="C52" s="41"/>
      <c r="E52" s="61"/>
      <c r="R52" s="29" t="str">
        <f>IF(AND(OR(R55="",R55="無記号"),OR(R58="",R58="無記号"),OR(R61="",R61="無記号"),OR(R64="",R64="無記号"),OR(R67="",R67="無記号")),"","-")</f>
        <v/>
      </c>
      <c r="S52" s="29" t="str">
        <f>IF(R52="","",IF(R52="無記号","",R52))</f>
        <v/>
      </c>
      <c r="T52" s="1"/>
      <c r="U52" s="1"/>
      <c r="V52" s="411"/>
      <c r="W52" s="411"/>
      <c r="X52" s="406"/>
      <c r="Y52" s="411"/>
      <c r="Z52" s="411"/>
      <c r="AA52" s="395"/>
      <c r="AB52" s="393"/>
      <c r="AC52" s="407"/>
      <c r="AD52" s="407"/>
      <c r="AE52" s="406"/>
      <c r="AF52" s="41"/>
      <c r="AG52" s="41"/>
      <c r="AH52" s="41"/>
      <c r="AI52" s="41"/>
      <c r="AJ52" s="41"/>
      <c r="AK52" s="41"/>
      <c r="AL52" s="41"/>
      <c r="AM52" s="41"/>
      <c r="AN52" s="41"/>
      <c r="AO52" s="41"/>
      <c r="AP52" s="41"/>
      <c r="AQ52" s="41"/>
      <c r="AR52" s="41"/>
      <c r="AS52" s="41"/>
      <c r="AT52" s="41"/>
      <c r="AU52" s="41"/>
      <c r="AV52" s="208"/>
      <c r="AW52" s="208"/>
      <c r="AX52" s="208"/>
      <c r="AY52" s="208"/>
      <c r="AZ52" s="208"/>
      <c r="BA52" s="208"/>
      <c r="BB52" s="208"/>
      <c r="BC52" s="208"/>
      <c r="BD52" s="208"/>
      <c r="BE52" s="208"/>
      <c r="BF52" s="208"/>
      <c r="BG52" s="101"/>
      <c r="BH52" s="101"/>
      <c r="BI52" s="101"/>
      <c r="BJ52" s="101"/>
      <c r="BK52" s="101"/>
      <c r="BL52" s="101"/>
      <c r="BM52" s="101"/>
      <c r="BN52" s="101"/>
      <c r="BO52" s="101"/>
      <c r="BP52" s="101"/>
      <c r="BQ52" s="101"/>
      <c r="BR52" s="101"/>
      <c r="BS52" s="101"/>
      <c r="CH52" s="101"/>
      <c r="CI52" s="101"/>
      <c r="CJ52" s="101"/>
      <c r="CK52" s="101"/>
      <c r="CL52" s="101"/>
      <c r="CM52" s="101"/>
    </row>
    <row r="53" spans="1:91" s="40" customFormat="1" ht="16.5" hidden="1" customHeight="1" x14ac:dyDescent="0.15">
      <c r="A53" s="26"/>
      <c r="B53" s="27"/>
      <c r="C53" s="41"/>
      <c r="R53" s="29"/>
      <c r="S53" s="29"/>
      <c r="T53" s="1"/>
      <c r="U53" s="1"/>
      <c r="V53" s="411"/>
      <c r="W53" s="411"/>
      <c r="X53" s="406"/>
      <c r="Y53" s="411"/>
      <c r="Z53" s="411"/>
      <c r="AA53" s="395"/>
      <c r="AB53" s="395"/>
      <c r="AC53" s="407"/>
      <c r="AD53" s="407"/>
      <c r="AE53" s="406"/>
      <c r="AF53" s="41"/>
      <c r="AG53" s="41"/>
      <c r="AH53" s="41"/>
      <c r="AI53" s="41"/>
      <c r="AJ53" s="41"/>
      <c r="AK53" s="41"/>
      <c r="AL53" s="41"/>
      <c r="AM53" s="41"/>
      <c r="AN53" s="41"/>
      <c r="AO53" s="41"/>
      <c r="AP53" s="41"/>
      <c r="AQ53" s="41"/>
      <c r="AR53" s="41"/>
      <c r="AS53" s="41"/>
      <c r="AT53" s="41"/>
      <c r="AU53" s="41"/>
      <c r="AV53" s="208"/>
      <c r="AW53" s="208"/>
      <c r="AX53" s="208"/>
      <c r="AY53" s="208"/>
      <c r="AZ53" s="208"/>
      <c r="BA53" s="208"/>
      <c r="BB53" s="208"/>
      <c r="BC53" s="208"/>
      <c r="BD53" s="208"/>
      <c r="BE53" s="208"/>
      <c r="BF53" s="208"/>
      <c r="BG53" s="101"/>
      <c r="BH53" s="101"/>
      <c r="BI53" s="101"/>
      <c r="BJ53" s="101"/>
      <c r="BK53" s="101"/>
      <c r="BL53" s="101"/>
      <c r="BM53" s="101"/>
      <c r="BN53" s="101"/>
      <c r="BO53" s="101"/>
      <c r="BP53" s="101"/>
      <c r="BQ53" s="101"/>
      <c r="BR53" s="101"/>
      <c r="BS53" s="101"/>
      <c r="CH53" s="101"/>
      <c r="CI53" s="101"/>
      <c r="CJ53" s="101"/>
      <c r="CK53" s="101"/>
      <c r="CL53" s="101"/>
      <c r="CM53" s="101"/>
    </row>
    <row r="54" spans="1:91" s="40" customFormat="1" ht="12.75" customHeight="1" x14ac:dyDescent="0.15">
      <c r="A54" s="27">
        <v>7</v>
      </c>
      <c r="B54" s="27"/>
      <c r="C54" s="42"/>
      <c r="D54" s="43"/>
      <c r="E54" s="64" t="s">
        <v>169</v>
      </c>
      <c r="F54" s="45"/>
      <c r="G54" s="45"/>
      <c r="H54" s="43"/>
      <c r="I54" s="45"/>
      <c r="J54" s="45"/>
      <c r="K54" s="45"/>
      <c r="L54" s="45"/>
      <c r="M54" s="45"/>
      <c r="N54" s="45"/>
      <c r="O54" s="45"/>
      <c r="P54" s="46"/>
      <c r="Q54" s="45"/>
      <c r="R54" s="47"/>
      <c r="S54" s="47"/>
      <c r="T54" s="14"/>
      <c r="U54" s="1"/>
      <c r="V54" s="411"/>
      <c r="W54" s="411"/>
      <c r="X54" s="406"/>
      <c r="Y54" s="411"/>
      <c r="Z54" s="411"/>
      <c r="AA54" s="395"/>
      <c r="AB54" s="395"/>
      <c r="AC54" s="407"/>
      <c r="AD54" s="407"/>
      <c r="AE54" s="406"/>
      <c r="AF54" s="41"/>
      <c r="AG54" s="41"/>
      <c r="AH54" s="41"/>
      <c r="AI54" s="41"/>
      <c r="AJ54" s="41"/>
      <c r="AK54" s="41"/>
      <c r="AL54" s="41"/>
      <c r="AM54" s="41"/>
      <c r="AN54" s="41"/>
      <c r="AO54" s="41"/>
      <c r="AP54" s="41"/>
      <c r="AQ54" s="41"/>
      <c r="AR54" s="41"/>
      <c r="AS54" s="41"/>
      <c r="AT54" s="41"/>
      <c r="AU54" s="41"/>
      <c r="AV54" s="208"/>
      <c r="AW54" s="208"/>
      <c r="AX54" s="208"/>
      <c r="AY54" s="208"/>
      <c r="AZ54" s="208"/>
      <c r="BA54" s="208"/>
      <c r="BB54" s="208"/>
      <c r="BC54" s="208"/>
      <c r="BD54" s="208"/>
      <c r="BE54" s="208"/>
      <c r="BF54" s="208"/>
      <c r="BG54" s="101"/>
      <c r="BH54" s="101"/>
      <c r="BI54" s="101"/>
      <c r="BJ54" s="101"/>
      <c r="BK54" s="101"/>
      <c r="BL54" s="101"/>
      <c r="BM54" s="101"/>
      <c r="BN54" s="101"/>
      <c r="BO54" s="101"/>
      <c r="BP54" s="101"/>
      <c r="BQ54" s="101"/>
      <c r="BR54" s="101"/>
      <c r="BS54" s="101"/>
      <c r="CH54" s="101"/>
      <c r="CI54" s="101"/>
      <c r="CJ54" s="101"/>
      <c r="CK54" s="101"/>
      <c r="CL54" s="101"/>
      <c r="CM54" s="101"/>
    </row>
    <row r="55" spans="1:91" s="40" customFormat="1" ht="16.5" customHeight="1" x14ac:dyDescent="0.15">
      <c r="A55" s="48" t="s">
        <v>536</v>
      </c>
      <c r="B55" s="32" t="s">
        <v>103</v>
      </c>
      <c r="C55" s="49" t="s">
        <v>267</v>
      </c>
      <c r="D55" s="50"/>
      <c r="E55" s="251"/>
      <c r="F55" s="40" t="str">
        <f>IF(E55="","",MATCH(E55,AF55:BB55,0))</f>
        <v/>
      </c>
      <c r="H55" s="50"/>
      <c r="P55" s="54"/>
      <c r="R55" s="53" t="str">
        <f>IF(F55="","",INDEX(AF56:BB56,1,F55))</f>
        <v/>
      </c>
      <c r="S55" s="29" t="str">
        <f>IF(R55="","",IF(R55="無記号","",R55))</f>
        <v/>
      </c>
      <c r="T55" s="15"/>
      <c r="U55" s="1"/>
      <c r="V55" s="411"/>
      <c r="W55" s="411"/>
      <c r="X55" s="406"/>
      <c r="Y55" s="411"/>
      <c r="Z55" s="411"/>
      <c r="AA55" s="395"/>
      <c r="AB55" s="395"/>
      <c r="AC55" s="407"/>
      <c r="AD55" s="407"/>
      <c r="AE55" s="406"/>
      <c r="AF55" s="414" t="s">
        <v>447</v>
      </c>
      <c r="AG55" s="414" t="s">
        <v>570</v>
      </c>
      <c r="AH55" s="408" t="s">
        <v>428</v>
      </c>
      <c r="AI55" s="408" t="s">
        <v>429</v>
      </c>
      <c r="AJ55" s="408" t="s">
        <v>467</v>
      </c>
      <c r="AK55" s="408" t="s">
        <v>430</v>
      </c>
      <c r="AL55" s="408" t="s">
        <v>431</v>
      </c>
      <c r="AM55" s="408" t="s">
        <v>463</v>
      </c>
      <c r="AN55" s="408" t="s">
        <v>432</v>
      </c>
      <c r="AO55" s="408" t="s">
        <v>433</v>
      </c>
      <c r="AP55" s="408" t="s">
        <v>464</v>
      </c>
      <c r="AQ55" s="408" t="s">
        <v>434</v>
      </c>
      <c r="AR55" s="408" t="s">
        <v>435</v>
      </c>
      <c r="AS55" s="408" t="s">
        <v>465</v>
      </c>
      <c r="AT55" s="408" t="s">
        <v>444</v>
      </c>
      <c r="AV55" s="101"/>
      <c r="AW55" s="311"/>
      <c r="AX55" s="311"/>
      <c r="AY55" s="311"/>
      <c r="AZ55" s="310"/>
      <c r="BA55" s="208"/>
      <c r="BB55" s="208"/>
      <c r="BC55" s="208"/>
      <c r="BD55" s="208"/>
      <c r="BE55" s="208"/>
      <c r="BF55" s="208"/>
      <c r="BG55" s="101"/>
      <c r="BH55" s="101"/>
      <c r="BI55" s="101"/>
      <c r="BJ55" s="101"/>
      <c r="BK55" s="101"/>
      <c r="BL55" s="101"/>
      <c r="BM55" s="101"/>
      <c r="BN55" s="101"/>
      <c r="BO55" s="101"/>
      <c r="BP55" s="101"/>
      <c r="BQ55" s="101"/>
      <c r="BR55" s="101"/>
      <c r="BS55" s="101"/>
      <c r="CH55" s="101"/>
      <c r="CI55" s="101"/>
      <c r="CJ55" s="101"/>
      <c r="CK55" s="101"/>
      <c r="CL55" s="101"/>
      <c r="CM55" s="101"/>
    </row>
    <row r="56" spans="1:91" s="40" customFormat="1" ht="154.5" customHeight="1" x14ac:dyDescent="0.15">
      <c r="A56" s="48" t="s">
        <v>333</v>
      </c>
      <c r="B56" s="27"/>
      <c r="C56" s="55"/>
      <c r="D56" s="56"/>
      <c r="E56" s="66" t="s">
        <v>445</v>
      </c>
      <c r="F56" s="57"/>
      <c r="G56" s="57"/>
      <c r="H56" s="56"/>
      <c r="I56" s="57"/>
      <c r="J56" s="57"/>
      <c r="K56" s="57"/>
      <c r="L56" s="57"/>
      <c r="M56" s="57"/>
      <c r="N56" s="57"/>
      <c r="O56" s="57"/>
      <c r="P56" s="58"/>
      <c r="Q56" s="57"/>
      <c r="R56" s="59"/>
      <c r="S56" s="59"/>
      <c r="T56" s="13"/>
      <c r="U56" s="1"/>
      <c r="V56" s="411"/>
      <c r="W56" s="411"/>
      <c r="X56" s="406"/>
      <c r="Y56" s="411"/>
      <c r="Z56" s="411"/>
      <c r="AA56" s="395"/>
      <c r="AB56" s="395"/>
      <c r="AC56" s="407"/>
      <c r="AD56" s="407"/>
      <c r="AE56" s="406"/>
      <c r="AF56" s="396" t="s">
        <v>436</v>
      </c>
      <c r="AG56" s="396" t="s">
        <v>567</v>
      </c>
      <c r="AH56" s="376" t="s">
        <v>411</v>
      </c>
      <c r="AI56" s="376" t="s">
        <v>412</v>
      </c>
      <c r="AJ56" s="376" t="s">
        <v>540</v>
      </c>
      <c r="AK56" s="396" t="s">
        <v>571</v>
      </c>
      <c r="AL56" s="396" t="s">
        <v>572</v>
      </c>
      <c r="AM56" s="396" t="s">
        <v>573</v>
      </c>
      <c r="AN56" s="376" t="s">
        <v>414</v>
      </c>
      <c r="AO56" s="376" t="s">
        <v>415</v>
      </c>
      <c r="AP56" s="376" t="s">
        <v>418</v>
      </c>
      <c r="AQ56" s="396" t="s">
        <v>574</v>
      </c>
      <c r="AR56" s="376" t="s">
        <v>575</v>
      </c>
      <c r="AS56" s="376" t="s">
        <v>466</v>
      </c>
      <c r="AT56" s="376" t="s">
        <v>21</v>
      </c>
      <c r="AU56" s="376"/>
      <c r="AV56" s="101"/>
      <c r="AW56" s="209"/>
      <c r="AX56" s="209"/>
      <c r="AY56" s="311"/>
      <c r="AZ56" s="310"/>
      <c r="BA56" s="208"/>
      <c r="BB56" s="208"/>
      <c r="BC56" s="208"/>
      <c r="BD56" s="208"/>
      <c r="BE56" s="208"/>
      <c r="BF56" s="208"/>
      <c r="BG56" s="101"/>
      <c r="BH56" s="101"/>
      <c r="BI56" s="101"/>
      <c r="BJ56" s="101"/>
      <c r="BK56" s="101"/>
      <c r="BL56" s="101"/>
      <c r="BM56" s="101"/>
      <c r="BN56" s="101"/>
      <c r="BO56" s="101"/>
      <c r="BP56" s="101"/>
      <c r="BQ56" s="101"/>
      <c r="BR56" s="101"/>
      <c r="BS56" s="101"/>
      <c r="CH56" s="101"/>
      <c r="CI56" s="101"/>
      <c r="CJ56" s="101"/>
      <c r="CK56" s="101"/>
      <c r="CL56" s="101"/>
      <c r="CM56" s="101"/>
    </row>
    <row r="57" spans="1:91" s="40" customFormat="1" ht="16.5" hidden="1" customHeight="1" x14ac:dyDescent="0.15">
      <c r="A57" s="26"/>
      <c r="B57" s="27"/>
      <c r="C57" s="41"/>
      <c r="E57" s="61"/>
      <c r="R57" s="29"/>
      <c r="S57" s="29"/>
      <c r="T57" s="1"/>
      <c r="U57" s="1"/>
      <c r="V57" s="411"/>
      <c r="W57" s="411"/>
      <c r="X57" s="406"/>
      <c r="Y57" s="411"/>
      <c r="Z57" s="411"/>
      <c r="AA57" s="395"/>
      <c r="AB57" s="395"/>
      <c r="AC57" s="407"/>
      <c r="AD57" s="407"/>
      <c r="AE57" s="406"/>
      <c r="AF57" s="376"/>
      <c r="AG57" s="376"/>
      <c r="AH57" s="376"/>
      <c r="AI57" s="376"/>
      <c r="AJ57" s="376"/>
      <c r="AK57" s="376"/>
      <c r="AL57" s="376"/>
      <c r="AM57" s="376"/>
      <c r="AN57" s="376"/>
      <c r="AO57" s="376"/>
      <c r="AP57" s="376"/>
      <c r="AQ57" s="376"/>
      <c r="AR57" s="376"/>
      <c r="AS57" s="376"/>
      <c r="AT57" s="376"/>
      <c r="AU57" s="376"/>
      <c r="AV57" s="208"/>
      <c r="AW57" s="208"/>
      <c r="AX57" s="208"/>
      <c r="AY57" s="208"/>
      <c r="AZ57" s="208"/>
      <c r="BA57" s="208"/>
      <c r="BB57" s="208"/>
      <c r="BC57" s="208"/>
      <c r="BD57" s="208"/>
      <c r="BE57" s="208"/>
      <c r="BF57" s="208"/>
      <c r="BG57" s="101"/>
      <c r="BH57" s="101"/>
      <c r="BI57" s="101"/>
      <c r="BJ57" s="101"/>
      <c r="BK57" s="101"/>
      <c r="BL57" s="101"/>
      <c r="BM57" s="101"/>
      <c r="BN57" s="101"/>
      <c r="BO57" s="101"/>
      <c r="BP57" s="101"/>
      <c r="BQ57" s="101"/>
      <c r="BR57" s="101"/>
      <c r="BS57" s="101"/>
      <c r="CH57" s="101"/>
      <c r="CI57" s="101"/>
      <c r="CJ57" s="101"/>
      <c r="CK57" s="101"/>
      <c r="CL57" s="101"/>
      <c r="CM57" s="101"/>
    </row>
    <row r="58" spans="1:91" s="40" customFormat="1" ht="16.5" hidden="1" customHeight="1" x14ac:dyDescent="0.15">
      <c r="A58" s="26"/>
      <c r="B58" s="62" t="s">
        <v>104</v>
      </c>
      <c r="C58" s="41" t="s">
        <v>92</v>
      </c>
      <c r="E58" s="61"/>
      <c r="R58" s="29"/>
      <c r="S58" s="29" t="str">
        <f>IF(R58="","",IF(R58="無記号","",R58))</f>
        <v/>
      </c>
      <c r="T58" s="1"/>
      <c r="U58" s="1"/>
      <c r="V58" s="411"/>
      <c r="W58" s="411"/>
      <c r="X58" s="406"/>
      <c r="Y58" s="411"/>
      <c r="Z58" s="411"/>
      <c r="AA58" s="395"/>
      <c r="AB58" s="395"/>
      <c r="AC58" s="407"/>
      <c r="AD58" s="407"/>
      <c r="AE58" s="406"/>
      <c r="AF58" s="41"/>
      <c r="AG58" s="41"/>
      <c r="AH58" s="41"/>
      <c r="AI58" s="41"/>
      <c r="AJ58" s="41"/>
      <c r="AK58" s="41"/>
      <c r="AL58" s="41"/>
      <c r="AM58" s="41"/>
      <c r="AN58" s="41"/>
      <c r="AO58" s="41"/>
      <c r="AP58" s="41"/>
      <c r="AQ58" s="41"/>
      <c r="AR58" s="41"/>
      <c r="AS58" s="41"/>
      <c r="AT58" s="41"/>
      <c r="AU58" s="41"/>
      <c r="AV58" s="208"/>
      <c r="AW58" s="208"/>
      <c r="AX58" s="208"/>
      <c r="AY58" s="208"/>
      <c r="AZ58" s="208"/>
      <c r="BA58" s="208"/>
      <c r="BB58" s="208"/>
      <c r="BC58" s="208"/>
      <c r="BD58" s="208"/>
      <c r="BE58" s="208"/>
      <c r="BF58" s="208"/>
      <c r="BG58" s="101"/>
      <c r="BH58" s="101"/>
      <c r="BI58" s="101"/>
      <c r="BJ58" s="101"/>
      <c r="BK58" s="101"/>
      <c r="BL58" s="101"/>
      <c r="BM58" s="101"/>
      <c r="BN58" s="101"/>
      <c r="BO58" s="101"/>
      <c r="BP58" s="101"/>
      <c r="BQ58" s="101"/>
      <c r="BR58" s="101"/>
      <c r="BS58" s="101"/>
      <c r="CH58" s="101"/>
      <c r="CI58" s="101"/>
      <c r="CJ58" s="101"/>
      <c r="CK58" s="101"/>
      <c r="CL58" s="101"/>
      <c r="CM58" s="101"/>
    </row>
    <row r="59" spans="1:91" s="40" customFormat="1" ht="16.5" hidden="1" customHeight="1" x14ac:dyDescent="0.15">
      <c r="A59" s="26"/>
      <c r="B59" s="27"/>
      <c r="C59" s="41"/>
      <c r="E59" s="61"/>
      <c r="R59" s="29"/>
      <c r="S59" s="29"/>
      <c r="T59" s="1"/>
      <c r="U59" s="1"/>
      <c r="V59" s="411"/>
      <c r="W59" s="411"/>
      <c r="X59" s="406"/>
      <c r="Y59" s="411"/>
      <c r="Z59" s="411"/>
      <c r="AA59" s="395"/>
      <c r="AB59" s="395"/>
      <c r="AC59" s="407"/>
      <c r="AD59" s="407"/>
      <c r="AE59" s="406"/>
      <c r="AF59" s="41"/>
      <c r="AG59" s="41"/>
      <c r="AH59" s="41"/>
      <c r="AI59" s="41"/>
      <c r="AJ59" s="41"/>
      <c r="AK59" s="41"/>
      <c r="AL59" s="41"/>
      <c r="AM59" s="41"/>
      <c r="AN59" s="41"/>
      <c r="AO59" s="41"/>
      <c r="AP59" s="41"/>
      <c r="AQ59" s="41"/>
      <c r="AR59" s="41"/>
      <c r="AS59" s="41"/>
      <c r="AT59" s="41"/>
      <c r="AU59" s="41"/>
      <c r="AV59" s="208"/>
      <c r="AW59" s="208"/>
      <c r="AX59" s="208"/>
      <c r="AY59" s="208"/>
      <c r="AZ59" s="208"/>
      <c r="BA59" s="208"/>
      <c r="BB59" s="208"/>
      <c r="BC59" s="208"/>
      <c r="BD59" s="208"/>
      <c r="BE59" s="208"/>
      <c r="BF59" s="208"/>
      <c r="BG59" s="101"/>
      <c r="BH59" s="101"/>
      <c r="BI59" s="101"/>
      <c r="BJ59" s="101"/>
      <c r="BK59" s="101"/>
      <c r="BL59" s="101"/>
      <c r="BM59" s="101"/>
      <c r="BN59" s="101"/>
      <c r="BO59" s="101"/>
      <c r="BP59" s="101"/>
      <c r="BQ59" s="101"/>
      <c r="BR59" s="101"/>
      <c r="BS59" s="101"/>
      <c r="CH59" s="101"/>
      <c r="CI59" s="101"/>
      <c r="CJ59" s="101"/>
      <c r="CK59" s="101"/>
      <c r="CL59" s="101"/>
      <c r="CM59" s="101"/>
    </row>
    <row r="60" spans="1:91" s="40" customFormat="1" ht="16.5" hidden="1" customHeight="1" x14ac:dyDescent="0.15">
      <c r="A60" s="26"/>
      <c r="B60" s="27"/>
      <c r="C60" s="41"/>
      <c r="E60" s="61"/>
      <c r="R60" s="29"/>
      <c r="S60" s="29"/>
      <c r="T60" s="1"/>
      <c r="U60" s="1"/>
      <c r="V60" s="411"/>
      <c r="W60" s="411"/>
      <c r="X60" s="406"/>
      <c r="Y60" s="411"/>
      <c r="Z60" s="411"/>
      <c r="AA60" s="395"/>
      <c r="AB60" s="395"/>
      <c r="AC60" s="407"/>
      <c r="AD60" s="407"/>
      <c r="AE60" s="406"/>
      <c r="AF60" s="41"/>
      <c r="AG60" s="41"/>
      <c r="AH60" s="41"/>
      <c r="AI60" s="41"/>
      <c r="AJ60" s="41"/>
      <c r="AK60" s="41"/>
      <c r="AL60" s="41"/>
      <c r="AM60" s="41"/>
      <c r="AN60" s="41"/>
      <c r="AO60" s="41"/>
      <c r="AP60" s="41"/>
      <c r="AQ60" s="41"/>
      <c r="AR60" s="41"/>
      <c r="AS60" s="41"/>
      <c r="AT60" s="41"/>
      <c r="AU60" s="41"/>
      <c r="AV60" s="208"/>
      <c r="AW60" s="208"/>
      <c r="AX60" s="208"/>
      <c r="AY60" s="208"/>
      <c r="AZ60" s="208"/>
      <c r="BA60" s="208"/>
      <c r="BB60" s="208"/>
      <c r="BC60" s="208"/>
      <c r="BD60" s="208"/>
      <c r="BE60" s="208"/>
      <c r="BF60" s="208"/>
      <c r="BG60" s="101"/>
      <c r="BH60" s="101"/>
      <c r="BI60" s="101"/>
      <c r="BJ60" s="101"/>
      <c r="BK60" s="101"/>
      <c r="BL60" s="101"/>
      <c r="BM60" s="101"/>
      <c r="BN60" s="101"/>
      <c r="BO60" s="101"/>
      <c r="BP60" s="101"/>
      <c r="BQ60" s="101"/>
      <c r="BR60" s="101"/>
      <c r="BS60" s="101"/>
      <c r="CH60" s="101"/>
      <c r="CI60" s="101"/>
      <c r="CJ60" s="101"/>
      <c r="CK60" s="101"/>
      <c r="CL60" s="101"/>
      <c r="CM60" s="101"/>
    </row>
    <row r="61" spans="1:91" s="40" customFormat="1" ht="16.5" hidden="1" customHeight="1" x14ac:dyDescent="0.15">
      <c r="A61" s="26"/>
      <c r="B61" s="62" t="s">
        <v>105</v>
      </c>
      <c r="C61" s="41" t="s">
        <v>93</v>
      </c>
      <c r="E61" s="61"/>
      <c r="R61" s="29"/>
      <c r="S61" s="29" t="str">
        <f>IF(R61="","",IF(R61="無記号","",R61))</f>
        <v/>
      </c>
      <c r="T61" s="1"/>
      <c r="U61" s="1"/>
      <c r="V61" s="411"/>
      <c r="W61" s="411"/>
      <c r="X61" s="406"/>
      <c r="Y61" s="411"/>
      <c r="Z61" s="411"/>
      <c r="AA61" s="395"/>
      <c r="AB61" s="395"/>
      <c r="AC61" s="407"/>
      <c r="AD61" s="407"/>
      <c r="AE61" s="406"/>
      <c r="AF61" s="41"/>
      <c r="AG61" s="41"/>
      <c r="AH61" s="41"/>
      <c r="AI61" s="41"/>
      <c r="AJ61" s="41"/>
      <c r="AK61" s="41"/>
      <c r="AL61" s="41"/>
      <c r="AM61" s="41"/>
      <c r="AN61" s="41"/>
      <c r="AO61" s="41"/>
      <c r="AP61" s="41"/>
      <c r="AQ61" s="41"/>
      <c r="AR61" s="41"/>
      <c r="AS61" s="41"/>
      <c r="AT61" s="41"/>
      <c r="AU61" s="41"/>
      <c r="AV61" s="208"/>
      <c r="AW61" s="208"/>
      <c r="AX61" s="208"/>
      <c r="AY61" s="208"/>
      <c r="AZ61" s="208"/>
      <c r="BA61" s="208"/>
      <c r="BB61" s="208"/>
      <c r="BC61" s="208"/>
      <c r="BD61" s="208"/>
      <c r="BE61" s="208"/>
      <c r="BF61" s="208"/>
      <c r="BG61" s="101"/>
      <c r="BH61" s="101"/>
      <c r="BI61" s="101"/>
      <c r="BJ61" s="101"/>
      <c r="BK61" s="101"/>
      <c r="BL61" s="101"/>
      <c r="BM61" s="101"/>
      <c r="BN61" s="101"/>
      <c r="BO61" s="101"/>
      <c r="BP61" s="101"/>
      <c r="BQ61" s="101"/>
      <c r="BR61" s="101"/>
      <c r="BS61" s="101"/>
      <c r="CH61" s="101"/>
      <c r="CI61" s="101"/>
      <c r="CJ61" s="101"/>
      <c r="CK61" s="101"/>
      <c r="CL61" s="101"/>
      <c r="CM61" s="101"/>
    </row>
    <row r="62" spans="1:91" s="40" customFormat="1" ht="16.5" hidden="1" customHeight="1" x14ac:dyDescent="0.15">
      <c r="A62" s="26"/>
      <c r="B62" s="27"/>
      <c r="C62" s="41"/>
      <c r="E62" s="61"/>
      <c r="R62" s="29"/>
      <c r="S62" s="29"/>
      <c r="T62" s="1"/>
      <c r="U62" s="1"/>
      <c r="V62" s="411"/>
      <c r="W62" s="411"/>
      <c r="X62" s="406"/>
      <c r="Y62" s="411"/>
      <c r="Z62" s="411"/>
      <c r="AA62" s="395"/>
      <c r="AB62" s="395"/>
      <c r="AC62" s="407"/>
      <c r="AD62" s="407"/>
      <c r="AE62" s="406"/>
      <c r="AF62" s="41"/>
      <c r="AG62" s="41"/>
      <c r="AH62" s="41"/>
      <c r="AI62" s="41"/>
      <c r="AJ62" s="41"/>
      <c r="AK62" s="41"/>
      <c r="AL62" s="41"/>
      <c r="AM62" s="41"/>
      <c r="AN62" s="41"/>
      <c r="AO62" s="41"/>
      <c r="AP62" s="41"/>
      <c r="AQ62" s="41"/>
      <c r="AR62" s="41"/>
      <c r="AS62" s="41"/>
      <c r="AT62" s="41"/>
      <c r="AU62" s="41"/>
      <c r="AV62" s="208"/>
      <c r="AW62" s="208"/>
      <c r="AX62" s="208"/>
      <c r="AY62" s="208"/>
      <c r="AZ62" s="208"/>
      <c r="BA62" s="208"/>
      <c r="BB62" s="208"/>
      <c r="BC62" s="208"/>
      <c r="BD62" s="208"/>
      <c r="BE62" s="208"/>
      <c r="BF62" s="208"/>
      <c r="BG62" s="101"/>
      <c r="BH62" s="101"/>
      <c r="BI62" s="101"/>
      <c r="BJ62" s="101"/>
      <c r="BK62" s="101"/>
      <c r="BL62" s="101"/>
      <c r="BM62" s="101"/>
      <c r="BN62" s="101"/>
      <c r="BO62" s="101"/>
      <c r="BP62" s="101"/>
      <c r="BQ62" s="101"/>
      <c r="BR62" s="101"/>
      <c r="BS62" s="101"/>
      <c r="CH62" s="101"/>
      <c r="CI62" s="101"/>
      <c r="CJ62" s="101"/>
      <c r="CK62" s="101"/>
      <c r="CL62" s="101"/>
      <c r="CM62" s="101"/>
    </row>
    <row r="63" spans="1:91" s="40" customFormat="1" ht="16.5" customHeight="1" x14ac:dyDescent="0.15">
      <c r="A63" s="27">
        <v>8</v>
      </c>
      <c r="B63" s="27"/>
      <c r="C63" s="234"/>
      <c r="D63" s="43"/>
      <c r="E63" s="44"/>
      <c r="F63" s="45"/>
      <c r="G63" s="46"/>
      <c r="H63" s="43"/>
      <c r="I63" s="45"/>
      <c r="J63" s="45"/>
      <c r="K63" s="45"/>
      <c r="L63" s="45"/>
      <c r="M63" s="45"/>
      <c r="N63" s="45"/>
      <c r="O63" s="45"/>
      <c r="P63" s="46"/>
      <c r="Q63" s="43"/>
      <c r="R63" s="47"/>
      <c r="S63" s="47"/>
      <c r="T63" s="46"/>
      <c r="U63" s="1"/>
      <c r="V63" s="411"/>
      <c r="W63" s="411"/>
      <c r="X63" s="406"/>
      <c r="Y63" s="411"/>
      <c r="Z63" s="411"/>
      <c r="AA63" s="395"/>
      <c r="AB63" s="395"/>
      <c r="AC63" s="407"/>
      <c r="AD63" s="407"/>
      <c r="AE63" s="406"/>
      <c r="AF63" s="41"/>
      <c r="AG63" s="41"/>
      <c r="AH63" s="41"/>
      <c r="AI63" s="41"/>
      <c r="AJ63" s="41"/>
      <c r="AK63" s="41"/>
      <c r="AL63" s="41"/>
      <c r="AM63" s="41"/>
      <c r="AN63" s="41"/>
      <c r="AO63" s="41"/>
      <c r="AP63" s="41"/>
      <c r="AQ63" s="41"/>
      <c r="AR63" s="41"/>
      <c r="AS63" s="41"/>
      <c r="AT63" s="41"/>
      <c r="AU63" s="41"/>
      <c r="AV63" s="208"/>
      <c r="AW63" s="208"/>
      <c r="AX63" s="208"/>
      <c r="AY63" s="208"/>
      <c r="AZ63" s="208"/>
      <c r="BA63" s="208"/>
      <c r="BB63" s="208"/>
      <c r="BC63" s="208"/>
      <c r="BD63" s="208"/>
      <c r="BE63" s="208"/>
      <c r="BF63" s="208"/>
      <c r="BG63" s="101"/>
      <c r="BH63" s="101"/>
      <c r="BI63" s="101"/>
      <c r="BJ63" s="101"/>
      <c r="BK63" s="101"/>
      <c r="BL63" s="101"/>
      <c r="BM63" s="101"/>
      <c r="BN63" s="101"/>
      <c r="BO63" s="101"/>
      <c r="BP63" s="101"/>
      <c r="BQ63" s="101"/>
      <c r="BR63" s="101"/>
      <c r="BS63" s="101"/>
      <c r="CH63" s="101"/>
      <c r="CI63" s="101"/>
      <c r="CJ63" s="101"/>
      <c r="CK63" s="101"/>
      <c r="CL63" s="101"/>
      <c r="CM63" s="101"/>
    </row>
    <row r="64" spans="1:91" s="40" customFormat="1" ht="16.5" customHeight="1" x14ac:dyDescent="0.15">
      <c r="A64" s="48" t="s">
        <v>292</v>
      </c>
      <c r="B64" s="62" t="s">
        <v>106</v>
      </c>
      <c r="C64" s="236" t="s">
        <v>91</v>
      </c>
      <c r="D64" s="50"/>
      <c r="E64" s="72" t="s">
        <v>427</v>
      </c>
      <c r="F64" s="40">
        <f>IF(E64="","",MATCH(E64,AF64:BB64,0))</f>
        <v>1</v>
      </c>
      <c r="G64" s="54"/>
      <c r="H64" s="50"/>
      <c r="K64" s="464" t="s">
        <v>448</v>
      </c>
      <c r="L64" s="464"/>
      <c r="M64" s="464"/>
      <c r="N64" s="464"/>
      <c r="O64" s="464"/>
      <c r="P64" s="465"/>
      <c r="Q64" s="50"/>
      <c r="R64" s="53" t="str">
        <f>IF(F64="","",INDEX(AF65:BB65,1,F64))</f>
        <v>無記号</v>
      </c>
      <c r="S64" s="29" t="str">
        <f>IF(R64="","",IF(R64="無記号","",R64))</f>
        <v/>
      </c>
      <c r="T64" s="54"/>
      <c r="U64" s="1"/>
      <c r="V64" s="411"/>
      <c r="W64" s="411"/>
      <c r="X64" s="411"/>
      <c r="Y64" s="411"/>
      <c r="Z64" s="411"/>
      <c r="AA64" s="395"/>
      <c r="AB64" s="395"/>
      <c r="AC64" s="407"/>
      <c r="AD64" s="407"/>
      <c r="AE64" s="406"/>
      <c r="AF64" s="40" t="s">
        <v>427</v>
      </c>
      <c r="AG64" s="40" t="s">
        <v>16</v>
      </c>
      <c r="AH64" s="40" t="s">
        <v>417</v>
      </c>
      <c r="AI64" s="40" t="s">
        <v>563</v>
      </c>
      <c r="AV64" s="101"/>
      <c r="AW64" s="101"/>
      <c r="AX64" s="101"/>
      <c r="AY64" s="101"/>
      <c r="AZ64" s="101"/>
      <c r="BA64" s="101"/>
      <c r="BB64" s="101"/>
      <c r="BC64" s="101"/>
      <c r="BD64" s="101"/>
      <c r="BE64" s="101"/>
      <c r="BF64" s="101"/>
      <c r="BG64" s="101"/>
      <c r="BH64" s="101"/>
      <c r="BI64" s="101"/>
      <c r="BJ64" s="101"/>
      <c r="BK64" s="101"/>
      <c r="BL64" s="101"/>
      <c r="BM64" s="101"/>
      <c r="BN64" s="101"/>
      <c r="BO64" s="101"/>
      <c r="BP64" s="101"/>
      <c r="BQ64" s="101"/>
      <c r="BR64" s="101"/>
      <c r="BS64" s="101"/>
      <c r="CH64" s="101"/>
      <c r="CI64" s="101"/>
      <c r="CJ64" s="101"/>
      <c r="CK64" s="101"/>
      <c r="CL64" s="101"/>
      <c r="CM64" s="101"/>
    </row>
    <row r="65" spans="1:91" s="40" customFormat="1" ht="28.5" customHeight="1" x14ac:dyDescent="0.15">
      <c r="A65" s="26"/>
      <c r="B65" s="27"/>
      <c r="C65" s="235"/>
      <c r="D65" s="56"/>
      <c r="E65" s="65"/>
      <c r="F65" s="57"/>
      <c r="G65" s="58"/>
      <c r="H65" s="56"/>
      <c r="I65" s="57"/>
      <c r="J65" s="57"/>
      <c r="K65" s="451" t="s">
        <v>449</v>
      </c>
      <c r="L65" s="451"/>
      <c r="M65" s="451"/>
      <c r="N65" s="451"/>
      <c r="O65" s="451"/>
      <c r="P65" s="452"/>
      <c r="Q65" s="56"/>
      <c r="R65" s="59"/>
      <c r="S65" s="59"/>
      <c r="T65" s="58"/>
      <c r="U65" s="1"/>
      <c r="V65" s="411"/>
      <c r="W65" s="411"/>
      <c r="X65" s="411"/>
      <c r="Y65" s="411"/>
      <c r="Z65" s="411"/>
      <c r="AA65" s="395"/>
      <c r="AB65" s="395"/>
      <c r="AC65" s="407"/>
      <c r="AD65" s="407"/>
      <c r="AE65" s="406"/>
      <c r="AF65" s="40" t="s">
        <v>167</v>
      </c>
      <c r="AG65" s="40" t="s">
        <v>15</v>
      </c>
      <c r="AH65" s="40" t="s">
        <v>22</v>
      </c>
      <c r="AI65" s="40" t="s">
        <v>25</v>
      </c>
      <c r="AV65" s="101"/>
      <c r="AW65" s="101"/>
      <c r="AX65" s="101"/>
      <c r="AY65" s="101"/>
      <c r="AZ65" s="101"/>
      <c r="BA65" s="101"/>
      <c r="BB65" s="101"/>
      <c r="BC65" s="101"/>
      <c r="BD65" s="101"/>
      <c r="BE65" s="101"/>
      <c r="BF65" s="101"/>
      <c r="BG65" s="101"/>
      <c r="BH65" s="101"/>
      <c r="BI65" s="101"/>
      <c r="BJ65" s="101"/>
      <c r="BK65" s="101"/>
      <c r="BL65" s="101"/>
      <c r="BM65" s="101"/>
      <c r="BN65" s="101"/>
      <c r="BO65" s="101"/>
      <c r="BP65" s="101"/>
      <c r="BQ65" s="101"/>
      <c r="BR65" s="101"/>
      <c r="BS65" s="101"/>
      <c r="CH65" s="101"/>
      <c r="CI65" s="101"/>
      <c r="CJ65" s="101"/>
      <c r="CK65" s="101"/>
      <c r="CL65" s="101"/>
      <c r="CM65" s="101"/>
    </row>
    <row r="66" spans="1:91" s="40" customFormat="1" ht="12.75" customHeight="1" x14ac:dyDescent="0.15">
      <c r="A66" s="27">
        <v>9</v>
      </c>
      <c r="B66" s="27"/>
      <c r="C66" s="42"/>
      <c r="D66" s="43"/>
      <c r="E66" s="61"/>
      <c r="F66" s="45"/>
      <c r="G66" s="45"/>
      <c r="H66" s="43"/>
      <c r="I66" s="45"/>
      <c r="J66" s="45"/>
      <c r="K66" s="45"/>
      <c r="L66" s="45"/>
      <c r="M66" s="45"/>
      <c r="N66" s="45"/>
      <c r="O66" s="45"/>
      <c r="P66" s="46"/>
      <c r="Q66" s="45"/>
      <c r="R66" s="47"/>
      <c r="S66" s="47"/>
      <c r="T66" s="14"/>
      <c r="U66" s="1"/>
      <c r="V66" s="411"/>
      <c r="W66" s="411"/>
      <c r="X66" s="411"/>
      <c r="Y66" s="411"/>
      <c r="Z66" s="411"/>
      <c r="AA66" s="395"/>
      <c r="AB66" s="395"/>
      <c r="AC66" s="407"/>
      <c r="AD66" s="407"/>
      <c r="AE66" s="406"/>
      <c r="AV66" s="101"/>
      <c r="AW66" s="101"/>
      <c r="AX66" s="101"/>
      <c r="AY66" s="101"/>
      <c r="AZ66" s="101"/>
      <c r="BA66" s="101"/>
      <c r="BB66" s="101"/>
      <c r="BC66" s="101"/>
      <c r="BD66" s="101"/>
      <c r="BE66" s="101"/>
      <c r="BF66" s="101"/>
      <c r="BG66" s="101"/>
      <c r="BH66" s="101"/>
      <c r="BI66" s="101"/>
      <c r="BJ66" s="101"/>
      <c r="BK66" s="101"/>
      <c r="BL66" s="101"/>
      <c r="BM66" s="101"/>
      <c r="BN66" s="101"/>
      <c r="BO66" s="101"/>
      <c r="BP66" s="101"/>
      <c r="BQ66" s="101"/>
      <c r="BR66" s="101"/>
      <c r="BS66" s="101"/>
      <c r="CH66" s="101"/>
      <c r="CI66" s="101"/>
      <c r="CJ66" s="101"/>
      <c r="CK66" s="101"/>
      <c r="CL66" s="101"/>
      <c r="CM66" s="101"/>
    </row>
    <row r="67" spans="1:91" s="40" customFormat="1" ht="16.5" customHeight="1" x14ac:dyDescent="0.15">
      <c r="A67" s="48" t="s">
        <v>292</v>
      </c>
      <c r="B67" s="32" t="s">
        <v>534</v>
      </c>
      <c r="C67" s="49" t="s">
        <v>172</v>
      </c>
      <c r="D67" s="50"/>
      <c r="E67" s="232" t="s">
        <v>336</v>
      </c>
      <c r="F67" s="40">
        <f>IF(E67="","",MATCH(E67,AF67:BB67,0))</f>
        <v>1</v>
      </c>
      <c r="H67" s="50"/>
      <c r="P67" s="54"/>
      <c r="R67" s="53" t="str">
        <f>IF(F67="","",INDEX(AF68:BB68,1,F67))</f>
        <v>無記号</v>
      </c>
      <c r="S67" s="29" t="str">
        <f>IF(R67="","",IF(R67="無記号","",R67))</f>
        <v/>
      </c>
      <c r="T67" s="54"/>
      <c r="V67" s="406"/>
      <c r="W67" s="406"/>
      <c r="X67" s="406"/>
      <c r="Y67" s="406"/>
      <c r="Z67" s="406"/>
      <c r="AA67" s="393"/>
      <c r="AB67" s="393"/>
      <c r="AC67" s="407"/>
      <c r="AD67" s="407"/>
      <c r="AE67" s="406"/>
      <c r="AF67" s="41" t="s">
        <v>336</v>
      </c>
      <c r="AG67" s="41" t="s">
        <v>337</v>
      </c>
      <c r="AH67" s="41" t="s">
        <v>535</v>
      </c>
      <c r="AI67" s="41" t="s">
        <v>338</v>
      </c>
      <c r="AJ67" s="41" t="s">
        <v>339</v>
      </c>
      <c r="AK67" s="41" t="s">
        <v>340</v>
      </c>
      <c r="AL67" s="41" t="s">
        <v>341</v>
      </c>
      <c r="AM67" s="41" t="s">
        <v>342</v>
      </c>
      <c r="AN67" s="41" t="s">
        <v>343</v>
      </c>
      <c r="AO67" s="41" t="s">
        <v>344</v>
      </c>
      <c r="AP67" s="41" t="s">
        <v>345</v>
      </c>
      <c r="AQ67" s="41" t="s">
        <v>346</v>
      </c>
      <c r="AR67" s="41" t="s">
        <v>347</v>
      </c>
      <c r="AS67" s="41"/>
      <c r="AT67" s="41"/>
      <c r="AU67" s="41"/>
      <c r="AV67" s="208"/>
      <c r="AW67" s="208"/>
      <c r="AX67" s="208"/>
      <c r="AY67" s="208"/>
      <c r="AZ67" s="208"/>
      <c r="BA67" s="208"/>
      <c r="BB67" s="208"/>
      <c r="BC67" s="208"/>
      <c r="BD67" s="208"/>
      <c r="BE67" s="208"/>
      <c r="BF67" s="208"/>
      <c r="BG67" s="101"/>
      <c r="BH67" s="101"/>
      <c r="BI67" s="101"/>
      <c r="BJ67" s="101"/>
      <c r="BK67" s="101"/>
      <c r="BL67" s="101"/>
      <c r="BM67" s="101"/>
      <c r="BN67" s="101"/>
      <c r="BO67" s="101"/>
      <c r="BP67" s="101"/>
      <c r="BQ67" s="101"/>
      <c r="BR67" s="101"/>
      <c r="BS67" s="101"/>
      <c r="CH67" s="101"/>
      <c r="CI67" s="101"/>
      <c r="CJ67" s="101"/>
      <c r="CK67" s="101"/>
      <c r="CL67" s="101"/>
      <c r="CM67" s="101"/>
    </row>
    <row r="68" spans="1:91" s="40" customFormat="1" ht="13.5" customHeight="1" x14ac:dyDescent="0.15">
      <c r="A68" s="26"/>
      <c r="B68" s="27"/>
      <c r="C68" s="55"/>
      <c r="D68" s="56"/>
      <c r="E68" s="67"/>
      <c r="F68" s="57"/>
      <c r="G68" s="57"/>
      <c r="H68" s="56"/>
      <c r="I68" s="57"/>
      <c r="J68" s="57"/>
      <c r="K68" s="57"/>
      <c r="L68" s="57"/>
      <c r="M68" s="57"/>
      <c r="N68" s="57"/>
      <c r="O68" s="57"/>
      <c r="P68" s="73" t="str">
        <f>MID(R67,2,2)</f>
        <v>記号</v>
      </c>
      <c r="Q68" s="57"/>
      <c r="R68" s="59" t="str">
        <f>IF(OR(P68="",P68=$AC$68),"",VALUE(P68))</f>
        <v/>
      </c>
      <c r="S68" s="59"/>
      <c r="T68" s="58"/>
      <c r="V68" s="406"/>
      <c r="W68" s="406"/>
      <c r="X68" s="406"/>
      <c r="Y68" s="406"/>
      <c r="Z68" s="406"/>
      <c r="AA68" s="393" t="s">
        <v>576</v>
      </c>
      <c r="AB68" s="393" t="s">
        <v>352</v>
      </c>
      <c r="AC68" s="407" t="s">
        <v>397</v>
      </c>
      <c r="AD68" s="407" t="s">
        <v>398</v>
      </c>
      <c r="AE68" s="406"/>
      <c r="AF68" s="41" t="s">
        <v>167</v>
      </c>
      <c r="AG68" s="376" t="s">
        <v>13</v>
      </c>
      <c r="AH68" s="376" t="s">
        <v>577</v>
      </c>
      <c r="AI68" s="376" t="s">
        <v>131</v>
      </c>
      <c r="AJ68" s="376" t="s">
        <v>133</v>
      </c>
      <c r="AK68" s="376" t="s">
        <v>135</v>
      </c>
      <c r="AL68" s="376" t="s">
        <v>137</v>
      </c>
      <c r="AM68" s="376" t="s">
        <v>139</v>
      </c>
      <c r="AN68" s="376" t="s">
        <v>141</v>
      </c>
      <c r="AO68" s="376" t="s">
        <v>143</v>
      </c>
      <c r="AP68" s="376" t="s">
        <v>145</v>
      </c>
      <c r="AQ68" s="376" t="s">
        <v>146</v>
      </c>
      <c r="AR68" s="376" t="s">
        <v>147</v>
      </c>
      <c r="AS68" s="376"/>
      <c r="AT68" s="376"/>
      <c r="AU68" s="376"/>
      <c r="AV68" s="209"/>
      <c r="AW68" s="209"/>
      <c r="AX68" s="209"/>
      <c r="AY68" s="209"/>
      <c r="AZ68" s="209"/>
      <c r="BA68" s="209"/>
      <c r="BB68" s="209"/>
      <c r="BC68" s="209"/>
      <c r="BD68" s="209"/>
      <c r="BE68" s="208"/>
      <c r="BF68" s="208"/>
      <c r="BG68" s="101"/>
      <c r="BH68" s="101"/>
      <c r="BI68" s="101"/>
      <c r="BJ68" s="101"/>
      <c r="BK68" s="101"/>
      <c r="BL68" s="101"/>
      <c r="BM68" s="101"/>
      <c r="BN68" s="101"/>
      <c r="BO68" s="101"/>
      <c r="BP68" s="101"/>
      <c r="BQ68" s="101"/>
      <c r="BR68" s="101"/>
      <c r="BS68" s="101"/>
      <c r="CH68" s="101"/>
      <c r="CI68" s="101"/>
      <c r="CJ68" s="101"/>
      <c r="CK68" s="101"/>
      <c r="CL68" s="101"/>
      <c r="CM68" s="101"/>
    </row>
    <row r="69" spans="1:91" s="40" customFormat="1" ht="16.5" customHeight="1" x14ac:dyDescent="0.15">
      <c r="A69" s="26"/>
      <c r="B69" s="27"/>
      <c r="C69" s="41"/>
      <c r="E69" s="61"/>
      <c r="R69" s="29"/>
      <c r="S69" s="29"/>
      <c r="V69" s="406"/>
      <c r="W69" s="406"/>
      <c r="X69" s="406"/>
      <c r="Y69" s="406"/>
      <c r="Z69" s="406"/>
      <c r="AA69" s="393"/>
      <c r="AB69" s="393"/>
      <c r="AC69" s="407"/>
      <c r="AD69" s="407"/>
      <c r="AE69" s="406"/>
      <c r="AF69" s="41"/>
      <c r="AG69" s="41"/>
      <c r="AH69" s="41"/>
      <c r="AI69" s="41"/>
      <c r="AJ69" s="41"/>
      <c r="AK69" s="41"/>
      <c r="AL69" s="41"/>
      <c r="AM69" s="41"/>
      <c r="AN69" s="41"/>
      <c r="AO69" s="41"/>
      <c r="AP69" s="41"/>
      <c r="AQ69" s="41"/>
      <c r="AR69" s="41"/>
      <c r="AS69" s="41"/>
      <c r="AT69" s="41"/>
      <c r="AU69" s="41"/>
      <c r="AV69" s="208"/>
      <c r="AW69" s="208"/>
      <c r="AX69" s="208"/>
      <c r="AY69" s="208"/>
      <c r="AZ69" s="208"/>
      <c r="BA69" s="208"/>
      <c r="BB69" s="208"/>
      <c r="BC69" s="208"/>
      <c r="BD69" s="208"/>
      <c r="BE69" s="208"/>
      <c r="BF69" s="208"/>
      <c r="BG69" s="101"/>
      <c r="BH69" s="101"/>
      <c r="BI69" s="101"/>
      <c r="BJ69" s="101"/>
      <c r="BK69" s="101"/>
      <c r="BL69" s="101"/>
      <c r="BM69" s="101"/>
      <c r="BN69" s="101"/>
      <c r="BO69" s="101"/>
      <c r="BP69" s="101"/>
      <c r="BQ69" s="101"/>
      <c r="BR69" s="101"/>
      <c r="BS69" s="101"/>
      <c r="CH69" s="101"/>
      <c r="CI69" s="101"/>
      <c r="CJ69" s="101"/>
      <c r="CK69" s="101"/>
      <c r="CL69" s="101"/>
      <c r="CM69" s="101"/>
    </row>
    <row r="70" spans="1:91" s="40" customFormat="1" ht="16.5" customHeight="1" x14ac:dyDescent="0.15">
      <c r="A70" s="26"/>
      <c r="B70" s="27"/>
      <c r="C70" s="41"/>
      <c r="E70" s="61"/>
      <c r="R70" s="29"/>
      <c r="S70" s="29"/>
      <c r="V70" s="406"/>
      <c r="W70" s="406"/>
      <c r="X70" s="406"/>
      <c r="Y70" s="406"/>
      <c r="Z70" s="406"/>
      <c r="AA70" s="393"/>
      <c r="AB70" s="393"/>
      <c r="AC70" s="407"/>
      <c r="AD70" s="407"/>
      <c r="AE70" s="406"/>
      <c r="AF70" s="41"/>
      <c r="AG70" s="41"/>
      <c r="AH70" s="41"/>
      <c r="AI70" s="41"/>
      <c r="AJ70" s="41"/>
      <c r="AK70" s="41"/>
      <c r="AL70" s="41"/>
      <c r="AM70" s="41"/>
      <c r="AN70" s="41"/>
      <c r="AO70" s="41"/>
      <c r="AP70" s="41"/>
      <c r="AQ70" s="41"/>
      <c r="AR70" s="41"/>
      <c r="AS70" s="41"/>
      <c r="AT70" s="41"/>
      <c r="AU70" s="41"/>
      <c r="AV70" s="208"/>
      <c r="AW70" s="208"/>
      <c r="AX70" s="208"/>
      <c r="AY70" s="208"/>
      <c r="AZ70" s="208"/>
      <c r="BA70" s="208"/>
      <c r="BB70" s="208"/>
      <c r="BC70" s="208"/>
      <c r="BD70" s="208"/>
      <c r="BE70" s="208"/>
      <c r="BF70" s="208"/>
      <c r="BG70" s="101"/>
      <c r="BH70" s="101"/>
      <c r="BI70" s="101"/>
      <c r="BJ70" s="101"/>
      <c r="BK70" s="101"/>
      <c r="BL70" s="101"/>
      <c r="BM70" s="101"/>
      <c r="BN70" s="101"/>
      <c r="BO70" s="101"/>
      <c r="BP70" s="101"/>
      <c r="BQ70" s="101"/>
      <c r="BR70" s="101"/>
      <c r="BS70" s="101"/>
      <c r="CH70" s="101"/>
      <c r="CI70" s="101"/>
      <c r="CJ70" s="101"/>
      <c r="CK70" s="101"/>
      <c r="CL70" s="101"/>
      <c r="CM70" s="101"/>
    </row>
    <row r="71" spans="1:91" s="40" customFormat="1" ht="16.5" customHeight="1" x14ac:dyDescent="0.15">
      <c r="A71" s="26"/>
      <c r="B71" s="27"/>
      <c r="C71" s="41"/>
      <c r="E71" s="61"/>
      <c r="R71" s="29"/>
      <c r="S71" s="29"/>
      <c r="V71" s="406"/>
      <c r="W71" s="406"/>
      <c r="X71" s="406"/>
      <c r="Y71" s="406"/>
      <c r="Z71" s="406"/>
      <c r="AA71" s="393"/>
      <c r="AB71" s="393"/>
      <c r="AC71" s="407"/>
      <c r="AD71" s="407"/>
      <c r="AE71" s="406"/>
      <c r="AF71" s="41"/>
      <c r="AG71" s="41"/>
      <c r="AH71" s="41"/>
      <c r="AI71" s="41"/>
      <c r="AJ71" s="41"/>
      <c r="AK71" s="41"/>
      <c r="AL71" s="41"/>
      <c r="AM71" s="41"/>
      <c r="AN71" s="41"/>
      <c r="AO71" s="41"/>
      <c r="AP71" s="41"/>
      <c r="AQ71" s="41"/>
      <c r="AR71" s="41"/>
      <c r="AS71" s="41"/>
      <c r="AT71" s="41"/>
      <c r="AU71" s="41"/>
      <c r="AV71" s="208"/>
      <c r="AW71" s="208"/>
      <c r="AX71" s="208"/>
      <c r="AY71" s="208"/>
      <c r="AZ71" s="208"/>
      <c r="BA71" s="208"/>
      <c r="BB71" s="208"/>
      <c r="BC71" s="208"/>
      <c r="BD71" s="208"/>
      <c r="BE71" s="208"/>
      <c r="BF71" s="208"/>
      <c r="BG71" s="101"/>
      <c r="BH71" s="101"/>
      <c r="BI71" s="101"/>
      <c r="BJ71" s="101"/>
      <c r="BK71" s="101"/>
      <c r="BL71" s="101"/>
      <c r="BM71" s="101"/>
      <c r="BN71" s="101"/>
      <c r="BO71" s="101"/>
      <c r="BP71" s="101"/>
      <c r="BQ71" s="101"/>
      <c r="BR71" s="101"/>
      <c r="BS71" s="101"/>
      <c r="CH71" s="101"/>
      <c r="CI71" s="101"/>
      <c r="CJ71" s="101"/>
      <c r="CK71" s="101"/>
      <c r="CL71" s="101"/>
      <c r="CM71" s="101"/>
    </row>
    <row r="72" spans="1:91" s="40" customFormat="1" ht="16.5" customHeight="1" x14ac:dyDescent="0.15">
      <c r="A72" s="26"/>
      <c r="B72" s="27"/>
      <c r="C72" s="41"/>
      <c r="E72" s="61"/>
      <c r="R72" s="29"/>
      <c r="S72" s="29"/>
      <c r="V72" s="406"/>
      <c r="W72" s="406"/>
      <c r="X72" s="406"/>
      <c r="Y72" s="406"/>
      <c r="Z72" s="406"/>
      <c r="AA72" s="393"/>
      <c r="AB72" s="393"/>
      <c r="AC72" s="407"/>
      <c r="AD72" s="407"/>
      <c r="AE72" s="406"/>
      <c r="AF72" s="41"/>
      <c r="AG72" s="41"/>
      <c r="AH72" s="41"/>
      <c r="AI72" s="41"/>
      <c r="AJ72" s="41"/>
      <c r="AK72" s="41"/>
      <c r="AL72" s="41"/>
      <c r="AM72" s="41"/>
      <c r="AN72" s="41"/>
      <c r="AO72" s="41"/>
      <c r="AP72" s="41"/>
      <c r="AQ72" s="41"/>
      <c r="AR72" s="41"/>
      <c r="AS72" s="41"/>
      <c r="AT72" s="41"/>
      <c r="AU72" s="41"/>
      <c r="AV72" s="208"/>
      <c r="AW72" s="208"/>
      <c r="AX72" s="208"/>
      <c r="AY72" s="208"/>
      <c r="AZ72" s="208"/>
      <c r="BA72" s="208"/>
      <c r="BB72" s="208"/>
      <c r="BC72" s="208"/>
      <c r="BD72" s="208"/>
      <c r="BE72" s="208"/>
      <c r="BF72" s="208"/>
      <c r="BG72" s="101"/>
      <c r="BH72" s="101"/>
      <c r="BI72" s="101"/>
      <c r="BJ72" s="101"/>
      <c r="BK72" s="101"/>
      <c r="BL72" s="101"/>
      <c r="BM72" s="101"/>
      <c r="BN72" s="101"/>
      <c r="BO72" s="101"/>
      <c r="BP72" s="101"/>
      <c r="BQ72" s="101"/>
      <c r="BR72" s="101"/>
      <c r="BS72" s="101"/>
      <c r="CH72" s="101"/>
      <c r="CI72" s="101"/>
      <c r="CJ72" s="101"/>
      <c r="CK72" s="101"/>
      <c r="CL72" s="101"/>
      <c r="CM72" s="101"/>
    </row>
    <row r="73" spans="1:91" s="40" customFormat="1" ht="16.5" customHeight="1" x14ac:dyDescent="0.15">
      <c r="A73" s="26"/>
      <c r="B73" s="27"/>
      <c r="C73" s="41"/>
      <c r="E73" s="61"/>
      <c r="R73" s="29"/>
      <c r="S73" s="29"/>
      <c r="V73" s="406"/>
      <c r="W73" s="406"/>
      <c r="X73" s="406"/>
      <c r="Y73" s="406"/>
      <c r="Z73" s="406"/>
      <c r="AA73" s="393"/>
      <c r="AB73" s="393"/>
      <c r="AC73" s="407"/>
      <c r="AD73" s="407"/>
      <c r="AE73" s="406"/>
      <c r="AF73" s="41"/>
      <c r="AG73" s="41"/>
      <c r="AH73" s="41"/>
      <c r="AI73" s="41"/>
      <c r="AJ73" s="41"/>
      <c r="AK73" s="41"/>
      <c r="AL73" s="41"/>
      <c r="AM73" s="41"/>
      <c r="AN73" s="41"/>
      <c r="AO73" s="41"/>
      <c r="AP73" s="41"/>
      <c r="AQ73" s="41"/>
      <c r="AR73" s="41"/>
      <c r="AS73" s="41"/>
      <c r="AT73" s="41"/>
      <c r="AU73" s="41"/>
      <c r="AV73" s="208"/>
      <c r="AW73" s="208"/>
      <c r="AX73" s="208"/>
      <c r="AY73" s="208"/>
      <c r="AZ73" s="208"/>
      <c r="BA73" s="208"/>
      <c r="BB73" s="208"/>
      <c r="BC73" s="208"/>
      <c r="BD73" s="208"/>
      <c r="BE73" s="208"/>
      <c r="BF73" s="208"/>
      <c r="BG73" s="101"/>
      <c r="BH73" s="101"/>
      <c r="BI73" s="101"/>
      <c r="BJ73" s="101"/>
      <c r="BK73" s="101"/>
      <c r="BL73" s="101"/>
      <c r="BM73" s="101"/>
      <c r="BN73" s="101"/>
      <c r="BO73" s="101"/>
      <c r="BP73" s="101"/>
      <c r="BQ73" s="101"/>
      <c r="BR73" s="101"/>
      <c r="BS73" s="101"/>
      <c r="CH73" s="101"/>
      <c r="CI73" s="101"/>
      <c r="CJ73" s="101"/>
      <c r="CK73" s="101"/>
      <c r="CL73" s="101"/>
      <c r="CM73" s="101"/>
    </row>
    <row r="74" spans="1:91" s="40" customFormat="1" ht="16.5" customHeight="1" x14ac:dyDescent="0.15">
      <c r="A74" s="26"/>
      <c r="B74" s="27"/>
      <c r="C74" s="41"/>
      <c r="E74" s="61"/>
      <c r="R74" s="29"/>
      <c r="S74" s="29"/>
      <c r="V74" s="406"/>
      <c r="W74" s="406"/>
      <c r="X74" s="406"/>
      <c r="Y74" s="406"/>
      <c r="Z74" s="406"/>
      <c r="AA74" s="393"/>
      <c r="AB74" s="393"/>
      <c r="AC74" s="407"/>
      <c r="AD74" s="407"/>
      <c r="AE74" s="406"/>
      <c r="AF74" s="41"/>
      <c r="AG74" s="41"/>
      <c r="AH74" s="41"/>
      <c r="AI74" s="41"/>
      <c r="AJ74" s="41"/>
      <c r="AK74" s="41"/>
      <c r="AL74" s="41"/>
      <c r="AM74" s="41"/>
      <c r="AN74" s="41"/>
      <c r="AO74" s="41"/>
      <c r="AP74" s="41"/>
      <c r="AQ74" s="41"/>
      <c r="AR74" s="41"/>
      <c r="AS74" s="41"/>
      <c r="AT74" s="41"/>
      <c r="AU74" s="41"/>
      <c r="AV74" s="208"/>
      <c r="AW74" s="208"/>
      <c r="AX74" s="208"/>
      <c r="AY74" s="208"/>
      <c r="AZ74" s="208"/>
      <c r="BA74" s="208"/>
      <c r="BB74" s="208"/>
      <c r="BC74" s="208"/>
      <c r="BD74" s="208"/>
      <c r="BE74" s="208"/>
      <c r="BF74" s="208"/>
      <c r="BG74" s="101"/>
      <c r="BH74" s="101"/>
      <c r="BI74" s="101"/>
      <c r="BJ74" s="101"/>
      <c r="BK74" s="101"/>
      <c r="BL74" s="101"/>
      <c r="BM74" s="101"/>
      <c r="BN74" s="101"/>
      <c r="BO74" s="101"/>
      <c r="BP74" s="101"/>
      <c r="BQ74" s="101"/>
      <c r="BR74" s="101"/>
      <c r="BS74" s="101"/>
      <c r="CH74" s="101"/>
      <c r="CI74" s="101"/>
      <c r="CJ74" s="101"/>
      <c r="CK74" s="101"/>
      <c r="CL74" s="101"/>
      <c r="CM74" s="101"/>
    </row>
    <row r="75" spans="1:91" s="40" customFormat="1" ht="16.5" customHeight="1" x14ac:dyDescent="0.15">
      <c r="A75" s="26"/>
      <c r="B75" s="27"/>
      <c r="C75" s="41"/>
      <c r="E75" s="61"/>
      <c r="R75" s="29"/>
      <c r="S75" s="29"/>
      <c r="V75" s="406"/>
      <c r="W75" s="406"/>
      <c r="X75" s="406"/>
      <c r="Y75" s="406"/>
      <c r="Z75" s="406"/>
      <c r="AA75" s="393"/>
      <c r="AB75" s="393"/>
      <c r="AC75" s="407"/>
      <c r="AD75" s="407"/>
      <c r="AE75" s="406"/>
      <c r="AF75" s="41"/>
      <c r="AG75" s="41"/>
      <c r="AH75" s="41"/>
      <c r="AI75" s="41"/>
      <c r="AJ75" s="41"/>
      <c r="AK75" s="41"/>
      <c r="AL75" s="41"/>
      <c r="AM75" s="41"/>
      <c r="AN75" s="41"/>
      <c r="AO75" s="41"/>
      <c r="AP75" s="41"/>
      <c r="AQ75" s="41"/>
      <c r="AR75" s="41"/>
      <c r="AS75" s="41"/>
      <c r="AT75" s="41"/>
      <c r="AU75" s="41"/>
      <c r="AV75" s="208"/>
      <c r="AW75" s="208"/>
      <c r="AX75" s="208"/>
      <c r="AY75" s="208"/>
      <c r="AZ75" s="208"/>
      <c r="BA75" s="208"/>
      <c r="BB75" s="208"/>
      <c r="BC75" s="208"/>
      <c r="BD75" s="208"/>
      <c r="BE75" s="208"/>
      <c r="BF75" s="208"/>
      <c r="BG75" s="101"/>
      <c r="BH75" s="101"/>
      <c r="BI75" s="101"/>
      <c r="BJ75" s="101"/>
      <c r="BK75" s="101"/>
      <c r="BL75" s="101"/>
      <c r="BM75" s="101"/>
      <c r="BN75" s="101"/>
      <c r="BO75" s="101"/>
      <c r="BP75" s="101"/>
      <c r="BQ75" s="101"/>
      <c r="BR75" s="101"/>
      <c r="BS75" s="101"/>
      <c r="CH75" s="101"/>
      <c r="CI75" s="101"/>
      <c r="CJ75" s="101"/>
      <c r="CK75" s="101"/>
      <c r="CL75" s="101"/>
      <c r="CM75" s="101"/>
    </row>
    <row r="76" spans="1:91" s="40" customFormat="1" ht="16.5" customHeight="1" x14ac:dyDescent="0.15">
      <c r="A76" s="26"/>
      <c r="B76" s="27"/>
      <c r="C76" s="41"/>
      <c r="E76" s="61"/>
      <c r="R76" s="29"/>
      <c r="S76" s="29"/>
      <c r="V76" s="406"/>
      <c r="W76" s="406"/>
      <c r="X76" s="406"/>
      <c r="Y76" s="406"/>
      <c r="Z76" s="406"/>
      <c r="AA76" s="393"/>
      <c r="AB76" s="393"/>
      <c r="AC76" s="407"/>
      <c r="AD76" s="407"/>
      <c r="AE76" s="406"/>
      <c r="AF76" s="41"/>
      <c r="AG76" s="41"/>
      <c r="AH76" s="41"/>
      <c r="AI76" s="41"/>
      <c r="AJ76" s="41"/>
      <c r="AK76" s="41"/>
      <c r="AL76" s="41"/>
      <c r="AM76" s="41"/>
      <c r="AN76" s="41"/>
      <c r="AO76" s="41"/>
      <c r="AP76" s="41"/>
      <c r="AQ76" s="41"/>
      <c r="AR76" s="41"/>
      <c r="AS76" s="41"/>
      <c r="AT76" s="41"/>
      <c r="AU76" s="41"/>
      <c r="AV76" s="208"/>
      <c r="AW76" s="208"/>
      <c r="AX76" s="208"/>
      <c r="AY76" s="208"/>
      <c r="AZ76" s="208"/>
      <c r="BA76" s="208"/>
      <c r="BB76" s="208"/>
      <c r="BC76" s="208"/>
      <c r="BD76" s="208"/>
      <c r="BE76" s="208"/>
      <c r="BF76" s="208"/>
      <c r="BG76" s="101"/>
      <c r="BH76" s="101"/>
      <c r="BI76" s="101"/>
      <c r="BJ76" s="101"/>
      <c r="BK76" s="101"/>
      <c r="BL76" s="101"/>
      <c r="BM76" s="101"/>
      <c r="BN76" s="101"/>
      <c r="BO76" s="101"/>
      <c r="BP76" s="101"/>
      <c r="BQ76" s="101"/>
      <c r="BR76" s="101"/>
      <c r="BS76" s="101"/>
      <c r="CH76" s="101"/>
      <c r="CI76" s="101"/>
      <c r="CJ76" s="101"/>
      <c r="CK76" s="101"/>
      <c r="CL76" s="101"/>
      <c r="CM76" s="101"/>
    </row>
    <row r="77" spans="1:91" s="40" customFormat="1" ht="16.5" customHeight="1" x14ac:dyDescent="0.15">
      <c r="A77" s="26"/>
      <c r="B77" s="27"/>
      <c r="C77" s="41"/>
      <c r="E77" s="61"/>
      <c r="R77" s="29"/>
      <c r="S77" s="29"/>
      <c r="V77" s="406"/>
      <c r="W77" s="406"/>
      <c r="X77" s="406"/>
      <c r="Y77" s="406"/>
      <c r="Z77" s="406"/>
      <c r="AA77" s="393"/>
      <c r="AB77" s="393"/>
      <c r="AC77" s="407"/>
      <c r="AD77" s="407"/>
      <c r="AE77" s="406"/>
      <c r="AF77" s="41"/>
      <c r="AG77" s="41"/>
      <c r="AH77" s="41"/>
      <c r="AI77" s="41"/>
      <c r="AJ77" s="41"/>
      <c r="AK77" s="41"/>
      <c r="AL77" s="41"/>
      <c r="AM77" s="41"/>
      <c r="AN77" s="41"/>
      <c r="AO77" s="41"/>
      <c r="AP77" s="41"/>
      <c r="AQ77" s="41"/>
      <c r="AR77" s="41"/>
      <c r="AS77" s="41"/>
      <c r="AT77" s="41"/>
      <c r="AU77" s="41"/>
      <c r="AV77" s="208"/>
      <c r="AW77" s="208"/>
      <c r="AX77" s="208"/>
      <c r="AY77" s="208"/>
      <c r="AZ77" s="208"/>
      <c r="BA77" s="208"/>
      <c r="BB77" s="208"/>
      <c r="BC77" s="208"/>
      <c r="BD77" s="208"/>
      <c r="BE77" s="208"/>
      <c r="BF77" s="208"/>
      <c r="BG77" s="101"/>
      <c r="BH77" s="101"/>
      <c r="BI77" s="101"/>
      <c r="BJ77" s="101"/>
      <c r="BK77" s="101"/>
      <c r="BL77" s="101"/>
      <c r="BM77" s="101"/>
      <c r="BN77" s="101"/>
      <c r="BO77" s="101"/>
      <c r="BP77" s="101"/>
      <c r="BQ77" s="101"/>
      <c r="BR77" s="101"/>
      <c r="BS77" s="101"/>
      <c r="CH77" s="101"/>
      <c r="CI77" s="101"/>
      <c r="CJ77" s="101"/>
      <c r="CK77" s="101"/>
      <c r="CL77" s="101"/>
      <c r="CM77" s="101"/>
    </row>
  </sheetData>
  <sheetProtection password="CC67" sheet="1" objects="1" selectLockedCells="1"/>
  <mergeCells count="9">
    <mergeCell ref="K65:P65"/>
    <mergeCell ref="K1:O1"/>
    <mergeCell ref="K3:O3"/>
    <mergeCell ref="M49:O50"/>
    <mergeCell ref="H8:P8"/>
    <mergeCell ref="E3:I3"/>
    <mergeCell ref="I5:O5"/>
    <mergeCell ref="K2:O2"/>
    <mergeCell ref="K64:P64"/>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49" xr:uid="{00000000-0002-0000-0100-000003000000}">
      <formula1>$AF$49:$AH$49</formula1>
    </dataValidation>
    <dataValidation type="list" allowBlank="1" showInputMessage="1" showErrorMessage="1" sqref="E55" xr:uid="{00000000-0002-0000-0100-000004000000}">
      <formula1>$AF$55:$AT$55</formula1>
    </dataValidation>
    <dataValidation type="list" allowBlank="1" showInputMessage="1" showErrorMessage="1" sqref="E40" xr:uid="{00000000-0002-0000-0100-000005000000}">
      <formula1>$AF$40:$AG$40</formula1>
    </dataValidation>
    <dataValidation type="list" allowBlank="1" showInputMessage="1" showErrorMessage="1" sqref="E64" xr:uid="{00000000-0002-0000-0100-000006000000}">
      <formula1>$AF$64:$AI$64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3" customWidth="1"/>
    <col min="2" max="2" width="3.5" style="69" hidden="1" customWidth="1"/>
    <col min="3" max="3" width="20.625" style="4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9" customWidth="1"/>
    <col min="19" max="19" width="1.375" style="69" customWidth="1"/>
    <col min="20" max="21" width="5.125" style="69" hidden="1" customWidth="1"/>
    <col min="22" max="22" width="5.125" style="11" hidden="1" customWidth="1"/>
    <col min="23" max="26" width="2" style="11" hidden="1" customWidth="1"/>
    <col min="27" max="29" width="25.125" style="393" hidden="1" customWidth="1"/>
    <col min="30" max="30" width="15.625" style="11" hidden="1" customWidth="1"/>
    <col min="31" max="31" width="6.5" style="11" hidden="1" customWidth="1"/>
    <col min="32" max="43" width="5.5" style="41" hidden="1" customWidth="1"/>
    <col min="44" max="58" width="5.5" style="41" customWidth="1"/>
    <col min="59" max="69" width="8.125" style="11" customWidth="1"/>
    <col min="70" max="77" width="5.125" style="11" customWidth="1"/>
    <col min="78" max="16384" width="5.125" style="11"/>
  </cols>
  <sheetData>
    <row r="1" spans="1:109" s="27" customFormat="1" ht="16.5" customHeight="1" x14ac:dyDescent="0.15">
      <c r="A1" s="74"/>
      <c r="C1" s="105" t="s">
        <v>530</v>
      </c>
      <c r="D1" s="106"/>
      <c r="E1" s="107"/>
      <c r="K1" s="470" t="s">
        <v>294</v>
      </c>
      <c r="L1" s="470"/>
      <c r="M1" s="470"/>
      <c r="N1" s="470"/>
      <c r="O1" s="470"/>
      <c r="R1" s="75"/>
      <c r="S1" s="75"/>
      <c r="AA1" s="393"/>
      <c r="AB1" s="393"/>
      <c r="AC1" s="393"/>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row>
    <row r="2" spans="1:109" s="27" customFormat="1" ht="16.5" customHeight="1" x14ac:dyDescent="0.15">
      <c r="A2" s="74"/>
      <c r="C2" s="104" t="s">
        <v>460</v>
      </c>
      <c r="E2" s="68" t="s">
        <v>516</v>
      </c>
      <c r="K2" s="474" t="s">
        <v>315</v>
      </c>
      <c r="L2" s="474"/>
      <c r="M2" s="474"/>
      <c r="N2" s="474"/>
      <c r="O2" s="474"/>
      <c r="P2" s="474"/>
      <c r="Q2" s="69"/>
      <c r="R2" s="69"/>
      <c r="S2" s="69"/>
      <c r="AA2" s="393"/>
      <c r="AB2" s="393"/>
      <c r="AC2" s="393"/>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row>
    <row r="3" spans="1:109" s="27" customFormat="1" ht="21.75" customHeight="1" x14ac:dyDescent="0.15">
      <c r="A3" s="74"/>
      <c r="C3" s="31" t="s">
        <v>283</v>
      </c>
      <c r="D3" s="32"/>
      <c r="E3" s="472" t="str">
        <f>IF(E8&lt;&gt;"",$AB$3,IF(E17&lt;&gt;"",$AB$3,IF(OR(E7="",E46="",E49="",E52="",E55="",E58="",E13="",E16="",E19="",E22="",E25=""),$AA$3,CONCATENATE(T7,T34,T28,T31,T40,T43,T46,T49,T52,T55,T58,T61,T13,T16,T19,T73,T76,T79,T82,T88,T22,T25))))</f>
        <v>※選択項目に空欄があります。</v>
      </c>
      <c r="F3" s="472"/>
      <c r="G3" s="472"/>
      <c r="H3" s="472"/>
      <c r="I3" s="473"/>
      <c r="J3" s="33"/>
      <c r="K3" s="471"/>
      <c r="L3" s="471"/>
      <c r="M3" s="471"/>
      <c r="N3" s="471"/>
      <c r="O3" s="471"/>
      <c r="P3" s="471"/>
      <c r="Q3" s="33"/>
      <c r="AA3" s="393" t="s">
        <v>541</v>
      </c>
      <c r="AB3" s="393" t="s">
        <v>404</v>
      </c>
      <c r="AC3" s="393"/>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row>
    <row r="4" spans="1:109" s="27" customFormat="1" ht="9.75" customHeight="1" x14ac:dyDescent="0.15">
      <c r="A4" s="74"/>
      <c r="C4" s="28"/>
      <c r="E4" s="33"/>
      <c r="F4" s="33"/>
      <c r="G4" s="33"/>
      <c r="H4" s="33"/>
      <c r="I4" s="33"/>
      <c r="J4" s="33"/>
      <c r="K4" s="33"/>
      <c r="L4" s="33"/>
      <c r="M4" s="33"/>
      <c r="N4" s="33"/>
      <c r="O4" s="33"/>
      <c r="P4" s="33"/>
      <c r="Q4" s="33"/>
      <c r="AA4" s="393"/>
      <c r="AB4" s="393"/>
      <c r="AC4" s="393"/>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row>
    <row r="5" spans="1:109" s="40" customFormat="1" ht="16.5" customHeight="1" x14ac:dyDescent="0.15">
      <c r="A5" s="74"/>
      <c r="B5" s="27"/>
      <c r="C5" s="35" t="s">
        <v>281</v>
      </c>
      <c r="D5" s="36"/>
      <c r="E5" s="37" t="s">
        <v>280</v>
      </c>
      <c r="F5" s="76"/>
      <c r="G5" s="76"/>
      <c r="H5" s="77"/>
      <c r="I5" s="462" t="s">
        <v>282</v>
      </c>
      <c r="J5" s="462"/>
      <c r="K5" s="462"/>
      <c r="L5" s="462"/>
      <c r="M5" s="462"/>
      <c r="N5" s="462"/>
      <c r="O5" s="462"/>
      <c r="P5" s="78"/>
      <c r="Q5" s="76"/>
      <c r="R5" s="37" t="s">
        <v>278</v>
      </c>
      <c r="S5" s="38"/>
      <c r="AA5" s="393"/>
      <c r="AB5" s="393"/>
      <c r="AC5" s="393"/>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row>
    <row r="6" spans="1:109" s="40" customFormat="1" ht="16.5" customHeight="1" x14ac:dyDescent="0.15">
      <c r="A6" s="40">
        <v>1</v>
      </c>
      <c r="B6" s="27"/>
      <c r="C6" s="42"/>
      <c r="D6" s="43"/>
      <c r="E6" s="466"/>
      <c r="F6" s="466"/>
      <c r="G6" s="467"/>
      <c r="H6" s="366" t="str">
        <f>IF(OR(AND(R7="10-",ベース!R7=$AA$7),AND(R7=$AA$7,ベース!R7="10-")),$AC$8,"")</f>
        <v/>
      </c>
      <c r="I6" s="45"/>
      <c r="J6" s="45"/>
      <c r="K6" s="45"/>
      <c r="L6" s="45"/>
      <c r="M6" s="45"/>
      <c r="N6" s="45"/>
      <c r="O6" s="45"/>
      <c r="P6" s="46"/>
      <c r="Q6" s="45"/>
      <c r="R6" s="79"/>
      <c r="S6" s="80"/>
      <c r="T6" s="27"/>
      <c r="U6" s="27"/>
      <c r="AA6" s="393"/>
      <c r="AB6" s="393"/>
      <c r="AC6" s="393"/>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row>
    <row r="7" spans="1:109" s="40" customFormat="1" ht="16.5" customHeight="1" x14ac:dyDescent="0.15">
      <c r="A7" s="81" t="s">
        <v>292</v>
      </c>
      <c r="B7" s="32" t="s">
        <v>108</v>
      </c>
      <c r="C7" s="49" t="s">
        <v>265</v>
      </c>
      <c r="D7" s="50"/>
      <c r="E7" s="97" t="s">
        <v>301</v>
      </c>
      <c r="F7" s="40">
        <f>IF(E7="","",MATCH(E7,AF7:BB7,0))</f>
        <v>1</v>
      </c>
      <c r="H7" s="51" t="s">
        <v>295</v>
      </c>
      <c r="I7" s="41"/>
      <c r="J7" s="41"/>
      <c r="K7" s="41"/>
      <c r="L7" s="41"/>
      <c r="M7" s="41"/>
      <c r="N7" s="41"/>
      <c r="O7" s="41"/>
      <c r="P7" s="52"/>
      <c r="R7" s="35" t="str">
        <f>IF(F7="","",INDEX(AF8:BB8,1,F7))</f>
        <v>無記号</v>
      </c>
      <c r="S7" s="54"/>
      <c r="T7" s="40" t="str">
        <f>IF(R7="","",IF(R7="無記号","",R7))</f>
        <v/>
      </c>
      <c r="U7" s="40" t="str">
        <f>IF(F7="","",INDEX(AF8:BB8,1,F7))</f>
        <v>無記号</v>
      </c>
      <c r="AA7" s="393" t="s">
        <v>167</v>
      </c>
      <c r="AB7" s="393"/>
      <c r="AC7" s="393"/>
      <c r="AF7" s="41" t="s">
        <v>301</v>
      </c>
      <c r="AG7" s="41" t="s">
        <v>542</v>
      </c>
      <c r="AH7" s="41"/>
      <c r="AI7" s="41"/>
      <c r="AJ7" s="41"/>
      <c r="AK7" s="41"/>
      <c r="AL7" s="41"/>
      <c r="AM7" s="41"/>
      <c r="AN7" s="41"/>
      <c r="AO7" s="41"/>
      <c r="AP7" s="41"/>
      <c r="AQ7" s="41"/>
      <c r="AR7" s="41"/>
      <c r="AS7" s="41"/>
      <c r="AT7" s="41"/>
      <c r="AU7" s="41"/>
      <c r="AV7" s="41"/>
      <c r="AW7" s="41"/>
      <c r="AX7" s="41"/>
      <c r="AY7" s="41"/>
      <c r="AZ7" s="41"/>
      <c r="BA7" s="41"/>
      <c r="BB7" s="41"/>
      <c r="BC7" s="41"/>
      <c r="BD7" s="41"/>
      <c r="BE7" s="41"/>
      <c r="BF7" s="41"/>
    </row>
    <row r="8" spans="1:109" s="40" customFormat="1" ht="37.5" customHeight="1" x14ac:dyDescent="0.15">
      <c r="A8" s="74"/>
      <c r="B8" s="27"/>
      <c r="C8" s="55"/>
      <c r="D8" s="56"/>
      <c r="E8" s="82" t="str">
        <f>IF(AND(R7="10-",ベース!R7=$AA$7),$AA$8,IF(AND(R7=$AA$7,ベース!R7="10-"),$AB$8,""))</f>
        <v/>
      </c>
      <c r="F8" s="57"/>
      <c r="G8" s="57"/>
      <c r="H8" s="457" t="str">
        <f>IF(R7="10-",AD8,"")</f>
        <v/>
      </c>
      <c r="I8" s="458"/>
      <c r="J8" s="458"/>
      <c r="K8" s="458"/>
      <c r="L8" s="458"/>
      <c r="M8" s="458"/>
      <c r="N8" s="458"/>
      <c r="O8" s="458"/>
      <c r="P8" s="459"/>
      <c r="Q8" s="57"/>
      <c r="R8" s="83"/>
      <c r="S8" s="84"/>
      <c r="T8" s="27"/>
      <c r="U8" s="27"/>
      <c r="AA8" s="393" t="s">
        <v>354</v>
      </c>
      <c r="AB8" s="393" t="s">
        <v>355</v>
      </c>
      <c r="AC8" s="393" t="s">
        <v>388</v>
      </c>
      <c r="AD8" s="393" t="s">
        <v>947</v>
      </c>
      <c r="AF8" s="41" t="s">
        <v>167</v>
      </c>
      <c r="AG8" s="376" t="s">
        <v>350</v>
      </c>
      <c r="AH8" s="41"/>
      <c r="AI8" s="41"/>
      <c r="AJ8" s="41"/>
      <c r="AK8" s="41"/>
      <c r="AL8" s="41"/>
      <c r="AM8" s="41"/>
      <c r="AN8" s="41"/>
      <c r="AO8" s="41"/>
      <c r="AP8" s="41"/>
      <c r="AQ8" s="41"/>
      <c r="AR8" s="41"/>
      <c r="AS8" s="41"/>
      <c r="AT8" s="41"/>
      <c r="AU8" s="41"/>
      <c r="AV8" s="41"/>
      <c r="AW8" s="41"/>
      <c r="AX8" s="41"/>
      <c r="AY8" s="41"/>
      <c r="AZ8" s="41"/>
      <c r="BA8" s="41"/>
      <c r="BB8" s="41"/>
      <c r="BC8" s="41"/>
      <c r="BD8" s="41"/>
      <c r="BE8" s="41"/>
      <c r="BF8" s="41"/>
    </row>
    <row r="9" spans="1:109" s="40" customFormat="1" ht="16.5" customHeight="1" x14ac:dyDescent="0.15">
      <c r="A9" s="40">
        <v>2</v>
      </c>
      <c r="B9" s="27"/>
      <c r="C9" s="230"/>
      <c r="D9" s="43"/>
      <c r="E9" s="91"/>
      <c r="F9" s="45"/>
      <c r="G9" s="46"/>
      <c r="H9" s="43"/>
      <c r="I9" s="45"/>
      <c r="J9" s="45"/>
      <c r="K9" s="45"/>
      <c r="L9" s="45"/>
      <c r="M9" s="45"/>
      <c r="N9" s="45"/>
      <c r="O9" s="45"/>
      <c r="P9" s="46"/>
      <c r="Q9" s="45"/>
      <c r="R9" s="79"/>
      <c r="S9" s="80"/>
      <c r="T9" s="27"/>
      <c r="U9" s="27"/>
      <c r="V9" s="27"/>
      <c r="AA9" s="393"/>
      <c r="AB9" s="393"/>
      <c r="AC9" s="393"/>
      <c r="AF9" s="41"/>
      <c r="AG9" s="41"/>
      <c r="AH9" s="41"/>
      <c r="AI9" s="41"/>
      <c r="AJ9" s="41"/>
      <c r="AK9" s="41"/>
      <c r="AL9" s="41"/>
      <c r="AM9" s="41"/>
      <c r="AN9" s="41"/>
      <c r="AO9" s="41"/>
      <c r="AP9" s="41"/>
      <c r="AQ9" s="41"/>
      <c r="AR9" s="41"/>
      <c r="AS9" s="41"/>
      <c r="AT9" s="41"/>
      <c r="AU9" s="41"/>
      <c r="AV9" s="41"/>
      <c r="AW9" s="41"/>
      <c r="AX9" s="41"/>
      <c r="AY9" s="208"/>
      <c r="AZ9" s="208"/>
      <c r="BA9" s="208"/>
      <c r="BB9" s="208"/>
      <c r="BC9" s="208"/>
      <c r="BD9" s="208"/>
      <c r="BE9" s="208"/>
      <c r="BF9" s="208"/>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c r="CE9" s="101"/>
      <c r="CF9" s="101"/>
      <c r="CG9" s="101"/>
      <c r="CH9" s="101"/>
      <c r="CI9" s="101"/>
      <c r="CJ9" s="101"/>
      <c r="CK9" s="101"/>
      <c r="CL9" s="101"/>
      <c r="CM9" s="101"/>
      <c r="CN9" s="101"/>
      <c r="CO9" s="101"/>
      <c r="CP9" s="101"/>
      <c r="CQ9" s="101"/>
      <c r="CR9" s="101"/>
      <c r="CS9" s="101"/>
      <c r="CT9" s="101"/>
      <c r="CU9" s="101"/>
      <c r="CV9" s="101"/>
      <c r="CW9" s="101"/>
      <c r="CX9" s="101"/>
      <c r="CY9" s="101"/>
      <c r="CZ9" s="101"/>
      <c r="DA9" s="101"/>
      <c r="DB9" s="101"/>
      <c r="DC9" s="101"/>
      <c r="DD9" s="101"/>
      <c r="DE9" s="101"/>
    </row>
    <row r="10" spans="1:109" s="40" customFormat="1" ht="16.5" customHeight="1" x14ac:dyDescent="0.15">
      <c r="A10" s="81" t="s">
        <v>292</v>
      </c>
      <c r="B10" s="32" t="s">
        <v>15</v>
      </c>
      <c r="C10" s="49" t="s">
        <v>271</v>
      </c>
      <c r="D10" s="50"/>
      <c r="E10" s="415"/>
      <c r="F10" s="40" t="str">
        <f>IF(E10="","",MATCH(E10,AF10:BB10,0))</f>
        <v/>
      </c>
      <c r="G10" s="54"/>
      <c r="H10" s="50"/>
      <c r="L10" s="61"/>
      <c r="P10" s="54"/>
      <c r="R10" s="35" t="str">
        <f>IF(F10="","",INDEX(AF11:BB11,1,F10))</f>
        <v/>
      </c>
      <c r="S10" s="54"/>
      <c r="T10" s="40" t="str">
        <f>IF(R10="","",IF(R10="無記号","",R10))</f>
        <v/>
      </c>
      <c r="U10" s="40" t="str">
        <f>IF(F10="","",INDEX(AF11:BB11,1,F10))</f>
        <v/>
      </c>
      <c r="V10" s="40" t="str">
        <f>IF(U10="","",IF(U10="無記号","",U10))</f>
        <v/>
      </c>
      <c r="W10" s="1"/>
      <c r="AA10" s="393" t="s">
        <v>957</v>
      </c>
      <c r="AB10" s="393" t="s">
        <v>958</v>
      </c>
      <c r="AC10" s="393" t="s">
        <v>959</v>
      </c>
      <c r="AF10" s="41" t="s">
        <v>173</v>
      </c>
      <c r="AG10" s="41" t="s">
        <v>556</v>
      </c>
      <c r="AH10" s="41" t="s">
        <v>293</v>
      </c>
      <c r="AI10" s="41"/>
      <c r="AJ10" s="41"/>
      <c r="AK10" s="41"/>
      <c r="AL10" s="41"/>
      <c r="AM10" s="41"/>
      <c r="AN10" s="41"/>
      <c r="AO10" s="41"/>
      <c r="AP10" s="41"/>
      <c r="AQ10" s="41"/>
      <c r="AR10" s="41"/>
      <c r="AS10" s="41"/>
      <c r="AT10" s="41"/>
      <c r="AU10" s="41"/>
      <c r="AV10" s="41"/>
      <c r="AW10" s="41"/>
      <c r="AX10" s="41"/>
      <c r="AY10" s="208"/>
      <c r="AZ10" s="208"/>
      <c r="BA10" s="208"/>
      <c r="BB10" s="208"/>
      <c r="BC10" s="208"/>
      <c r="BD10" s="208"/>
      <c r="BE10" s="208"/>
      <c r="BF10" s="208"/>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1"/>
      <c r="CF10" s="101"/>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row>
    <row r="11" spans="1:109" s="40" customFormat="1" ht="41.25" customHeight="1" x14ac:dyDescent="0.15">
      <c r="A11" s="74"/>
      <c r="B11" s="27"/>
      <c r="C11" s="55"/>
      <c r="D11" s="56"/>
      <c r="E11" s="377" t="str">
        <f>IF(AND(R7="10-",R10="1"),AC10,IF(R10="0",AA10,IF(R10="1",AB10,"")))</f>
        <v/>
      </c>
      <c r="F11" s="57"/>
      <c r="G11" s="58"/>
      <c r="H11" s="56"/>
      <c r="I11" s="57"/>
      <c r="J11" s="57"/>
      <c r="K11" s="57"/>
      <c r="L11" s="92"/>
      <c r="N11" s="57"/>
      <c r="O11" s="57"/>
      <c r="P11" s="58"/>
      <c r="Q11" s="57"/>
      <c r="R11" s="83"/>
      <c r="S11" s="84"/>
      <c r="T11" s="27"/>
      <c r="U11" s="27"/>
      <c r="V11" s="27"/>
      <c r="AA11" s="393"/>
      <c r="AB11" s="393"/>
      <c r="AC11" s="393"/>
      <c r="AF11" s="394" t="s">
        <v>557</v>
      </c>
      <c r="AG11" s="394" t="s">
        <v>558</v>
      </c>
      <c r="AH11" s="40" t="s">
        <v>353</v>
      </c>
      <c r="AI11" s="41"/>
      <c r="AJ11" s="41"/>
      <c r="AK11" s="41"/>
      <c r="AL11" s="41"/>
      <c r="AM11" s="41"/>
      <c r="AN11" s="41"/>
      <c r="AO11" s="41"/>
      <c r="AP11" s="41"/>
      <c r="AQ11" s="41"/>
      <c r="AR11" s="41"/>
      <c r="AS11" s="41"/>
      <c r="AT11" s="41"/>
      <c r="AU11" s="41"/>
      <c r="AV11" s="41"/>
      <c r="AW11" s="41"/>
      <c r="AX11" s="41"/>
      <c r="AY11" s="208"/>
      <c r="AZ11" s="208"/>
      <c r="BA11" s="208"/>
      <c r="BB11" s="208"/>
      <c r="BC11" s="208"/>
      <c r="BD11" s="208"/>
      <c r="BE11" s="208"/>
      <c r="BF11" s="208"/>
      <c r="BG11" s="101"/>
      <c r="BH11" s="101"/>
      <c r="BI11" s="101"/>
      <c r="BJ11" s="101"/>
      <c r="BK11" s="101"/>
      <c r="BL11" s="101"/>
      <c r="BM11" s="101"/>
      <c r="BN11" s="101"/>
      <c r="BO11" s="101"/>
      <c r="BP11" s="101"/>
      <c r="BQ11" s="101"/>
      <c r="BR11" s="101"/>
      <c r="BS11" s="101"/>
      <c r="BT11" s="101"/>
      <c r="BU11" s="101"/>
      <c r="BV11" s="101"/>
      <c r="BW11" s="101"/>
      <c r="BX11" s="101"/>
      <c r="BY11" s="101"/>
      <c r="BZ11" s="101"/>
      <c r="CA11" s="101"/>
      <c r="CB11" s="101"/>
      <c r="CC11" s="101"/>
      <c r="CD11" s="101"/>
      <c r="CE11" s="101"/>
      <c r="CF11" s="101"/>
      <c r="CG11" s="101"/>
      <c r="CH11" s="101"/>
      <c r="CI11" s="101"/>
      <c r="CJ11" s="101"/>
      <c r="CK11" s="101"/>
      <c r="CL11" s="101"/>
      <c r="CM11" s="101"/>
      <c r="CN11" s="101"/>
      <c r="CO11" s="101"/>
      <c r="CP11" s="101"/>
      <c r="CQ11" s="101"/>
      <c r="CR11" s="101"/>
      <c r="CS11" s="101"/>
      <c r="CT11" s="101"/>
      <c r="CU11" s="101"/>
      <c r="CV11" s="101"/>
      <c r="CW11" s="101"/>
      <c r="CX11" s="101"/>
      <c r="CY11" s="101"/>
      <c r="CZ11" s="101"/>
      <c r="DA11" s="101"/>
      <c r="DB11" s="101"/>
      <c r="DC11" s="101"/>
      <c r="DD11" s="101"/>
      <c r="DE11" s="101"/>
    </row>
    <row r="12" spans="1:109" s="40" customFormat="1" ht="16.5" customHeight="1" x14ac:dyDescent="0.15">
      <c r="A12" s="40">
        <v>3</v>
      </c>
      <c r="B12" s="27"/>
      <c r="C12" s="42"/>
      <c r="D12" s="43"/>
      <c r="E12" s="466"/>
      <c r="F12" s="466"/>
      <c r="G12" s="467"/>
      <c r="H12" s="43"/>
      <c r="I12" s="45"/>
      <c r="J12" s="45"/>
      <c r="K12" s="45"/>
      <c r="L12" s="45"/>
      <c r="M12" s="45"/>
      <c r="N12" s="45"/>
      <c r="O12" s="45"/>
      <c r="P12" s="46"/>
      <c r="Q12" s="45"/>
      <c r="R12" s="79"/>
      <c r="S12" s="80"/>
      <c r="T12" s="27"/>
      <c r="U12" s="27"/>
      <c r="V12" s="27"/>
      <c r="W12" s="1"/>
      <c r="Y12" s="1"/>
      <c r="Z12" s="1"/>
      <c r="AA12" s="395"/>
      <c r="AB12" s="393"/>
      <c r="AC12" s="393"/>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row>
    <row r="13" spans="1:109" s="40" customFormat="1" ht="16.5" customHeight="1" x14ac:dyDescent="0.15">
      <c r="A13" s="81" t="s">
        <v>517</v>
      </c>
      <c r="B13" s="32" t="s">
        <v>528</v>
      </c>
      <c r="C13" s="49" t="s">
        <v>273</v>
      </c>
      <c r="D13" s="50"/>
      <c r="E13" s="96" t="s">
        <v>439</v>
      </c>
      <c r="F13" s="40">
        <f>IF(E13="","",MATCH(E13,AF13:BB13,0))</f>
        <v>1</v>
      </c>
      <c r="H13" s="50"/>
      <c r="P13" s="54"/>
      <c r="R13" s="35" t="str">
        <f>IF(F13="","",INDEX(AF14:BB14,1,F13))</f>
        <v>5</v>
      </c>
      <c r="S13" s="54"/>
      <c r="T13" s="40" t="str">
        <f>IF(R13="","",IF(R13="無記号","",R13))</f>
        <v>5</v>
      </c>
      <c r="U13" s="40" t="str">
        <f>IF(F13="","",INDEX(AF14:BB14,1,F13))</f>
        <v>5</v>
      </c>
      <c r="V13" s="40" t="str">
        <f>IF(U13="","",IF(U13="無記号","",U13))</f>
        <v>5</v>
      </c>
      <c r="W13" s="1"/>
      <c r="Y13" s="1"/>
      <c r="Z13" s="1"/>
      <c r="AA13" s="395"/>
      <c r="AB13" s="393"/>
      <c r="AC13" s="393"/>
      <c r="AF13" s="41" t="s">
        <v>543</v>
      </c>
      <c r="AG13" s="41" t="s">
        <v>544</v>
      </c>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row>
    <row r="14" spans="1:109" s="40" customFormat="1" ht="16.5" customHeight="1" x14ac:dyDescent="0.15">
      <c r="A14" s="74"/>
      <c r="B14" s="27"/>
      <c r="C14" s="55"/>
      <c r="D14" s="56"/>
      <c r="E14" s="85"/>
      <c r="F14" s="57"/>
      <c r="G14" s="57"/>
      <c r="H14" s="56"/>
      <c r="I14" s="57"/>
      <c r="J14" s="57"/>
      <c r="K14" s="57"/>
      <c r="L14" s="57"/>
      <c r="M14" s="57"/>
      <c r="N14" s="57"/>
      <c r="O14" s="57"/>
      <c r="P14" s="58"/>
      <c r="Q14" s="57"/>
      <c r="R14" s="83"/>
      <c r="S14" s="84"/>
      <c r="T14" s="27"/>
      <c r="U14" s="27"/>
      <c r="V14" s="27"/>
      <c r="W14" s="1"/>
      <c r="Y14" s="1"/>
      <c r="Z14" s="1"/>
      <c r="AA14" s="395"/>
      <c r="AB14" s="393"/>
      <c r="AC14" s="393"/>
      <c r="AF14" s="376" t="s">
        <v>287</v>
      </c>
      <c r="AG14" s="376" t="s">
        <v>288</v>
      </c>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41"/>
      <c r="BD14" s="41"/>
      <c r="BE14" s="41"/>
      <c r="BF14" s="41"/>
    </row>
    <row r="15" spans="1:109" s="40" customFormat="1" ht="16.5" customHeight="1" x14ac:dyDescent="0.15">
      <c r="A15" s="40">
        <v>4</v>
      </c>
      <c r="B15" s="27"/>
      <c r="C15" s="42"/>
      <c r="D15" s="43"/>
      <c r="E15" s="468" t="s">
        <v>169</v>
      </c>
      <c r="F15" s="468"/>
      <c r="G15" s="469"/>
      <c r="H15" s="43"/>
      <c r="I15" s="45"/>
      <c r="J15" s="45"/>
      <c r="K15" s="45"/>
      <c r="L15" s="45"/>
      <c r="M15" s="45"/>
      <c r="N15" s="45"/>
      <c r="O15" s="45"/>
      <c r="P15" s="46"/>
      <c r="Q15" s="45"/>
      <c r="R15" s="79"/>
      <c r="S15" s="80"/>
      <c r="T15" s="27"/>
      <c r="U15" s="27"/>
      <c r="V15" s="27"/>
      <c r="W15" s="1"/>
      <c r="Y15" s="1"/>
      <c r="Z15" s="1"/>
      <c r="AA15" s="395"/>
      <c r="AB15" s="393"/>
      <c r="AC15" s="393"/>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41"/>
      <c r="BD15" s="41"/>
      <c r="BE15" s="41"/>
      <c r="BF15" s="41"/>
    </row>
    <row r="16" spans="1:109" s="40" customFormat="1" ht="16.5" customHeight="1" x14ac:dyDescent="0.15">
      <c r="A16" s="81" t="s">
        <v>520</v>
      </c>
      <c r="B16" s="32" t="s">
        <v>525</v>
      </c>
      <c r="C16" s="49" t="s">
        <v>274</v>
      </c>
      <c r="D16" s="50"/>
      <c r="E16" s="252"/>
      <c r="F16" s="40" t="str">
        <f>IF(E16="","",MATCH(E16,AF16:BB16,0))</f>
        <v/>
      </c>
      <c r="H16" s="50"/>
      <c r="P16" s="54"/>
      <c r="R16" s="35" t="str">
        <f>IF(F16="","",INDEX(AF17:BB17,1,F16))</f>
        <v/>
      </c>
      <c r="S16" s="54"/>
      <c r="T16" s="40" t="str">
        <f>IF(R16="","",IF(R16="無記号","",R16))</f>
        <v/>
      </c>
      <c r="U16" s="40" t="str">
        <f>IF(F16="","",INDEX(AF17:BB17,1,F16))</f>
        <v/>
      </c>
      <c r="V16" s="40" t="str">
        <f>IF(U16="","",IF(U16="無記号","",U16))</f>
        <v/>
      </c>
      <c r="W16" s="1"/>
      <c r="Y16" s="1"/>
      <c r="Z16" s="1"/>
      <c r="AA16" s="395"/>
      <c r="AB16" s="393"/>
      <c r="AC16" s="393"/>
      <c r="AF16" s="41" t="s">
        <v>181</v>
      </c>
      <c r="AG16" s="41" t="s">
        <v>182</v>
      </c>
      <c r="AH16" s="41" t="s">
        <v>183</v>
      </c>
      <c r="AI16" s="41" t="s">
        <v>545</v>
      </c>
      <c r="AJ16" s="41" t="s">
        <v>546</v>
      </c>
      <c r="AK16" s="41" t="s">
        <v>547</v>
      </c>
      <c r="AL16" s="41" t="s">
        <v>548</v>
      </c>
      <c r="AM16" s="41"/>
      <c r="AN16" s="41"/>
      <c r="AO16" s="41"/>
      <c r="AP16" s="41"/>
      <c r="AQ16" s="41"/>
      <c r="AR16" s="41"/>
      <c r="AS16" s="41"/>
      <c r="AT16" s="41"/>
      <c r="AU16" s="41"/>
      <c r="AV16" s="41"/>
      <c r="AW16" s="41"/>
      <c r="AX16" s="41"/>
      <c r="AY16" s="41"/>
      <c r="AZ16" s="41"/>
      <c r="BA16" s="41"/>
      <c r="BB16" s="41"/>
      <c r="BC16" s="41"/>
      <c r="BD16" s="41"/>
      <c r="BE16" s="41"/>
      <c r="BF16" s="41"/>
    </row>
    <row r="17" spans="1:58" s="40" customFormat="1" ht="62.25" customHeight="1" x14ac:dyDescent="0.15">
      <c r="A17" s="74"/>
      <c r="B17" s="27"/>
      <c r="C17" s="86" t="s">
        <v>311</v>
      </c>
      <c r="D17" s="56"/>
      <c r="E17" s="87" t="str">
        <f>IF(AND(ベース!R28&lt;&gt;"N",OR(バルブ!R16="NS",バルブ!R16="NZ")),バルブ!$AD$17,IF(AND(ベース!R28="N",OR(バルブ!R16="S",バルブ!R16="Z")),バルブ!$AC$17,""))</f>
        <v/>
      </c>
      <c r="F17" s="57"/>
      <c r="G17" s="57"/>
      <c r="H17" s="56"/>
      <c r="I17" s="57"/>
      <c r="J17" s="57"/>
      <c r="K17" s="57"/>
      <c r="L17" s="57"/>
      <c r="M17" s="57"/>
      <c r="N17" s="57"/>
      <c r="O17" s="57"/>
      <c r="P17" s="58"/>
      <c r="Q17" s="57"/>
      <c r="R17" s="83"/>
      <c r="S17" s="84"/>
      <c r="T17" s="27"/>
      <c r="U17" s="27"/>
      <c r="V17" s="27"/>
      <c r="W17" s="1"/>
      <c r="Y17" s="1"/>
      <c r="Z17" s="1"/>
      <c r="AA17" s="395" t="s">
        <v>549</v>
      </c>
      <c r="AB17" s="393" t="s">
        <v>167</v>
      </c>
      <c r="AC17" s="395" t="s">
        <v>526</v>
      </c>
      <c r="AD17" s="395" t="s">
        <v>527</v>
      </c>
      <c r="AF17" s="41" t="s">
        <v>167</v>
      </c>
      <c r="AG17" s="376" t="s">
        <v>23</v>
      </c>
      <c r="AH17" s="376" t="s">
        <v>550</v>
      </c>
      <c r="AI17" s="41" t="s">
        <v>24</v>
      </c>
      <c r="AJ17" s="41" t="s">
        <v>28</v>
      </c>
      <c r="AK17" s="41" t="s">
        <v>551</v>
      </c>
      <c r="AL17" s="41" t="s">
        <v>552</v>
      </c>
      <c r="AM17" s="41"/>
      <c r="AN17" s="41"/>
      <c r="AO17" s="41"/>
      <c r="AP17" s="41"/>
      <c r="AQ17" s="41"/>
      <c r="AR17" s="41"/>
      <c r="AS17" s="41"/>
      <c r="AT17" s="41"/>
      <c r="AU17" s="41"/>
      <c r="AV17" s="41"/>
      <c r="AW17" s="41"/>
      <c r="AX17" s="41"/>
      <c r="AY17" s="41"/>
      <c r="AZ17" s="41"/>
      <c r="BA17" s="41"/>
      <c r="BB17" s="41"/>
      <c r="BC17" s="41"/>
      <c r="BD17" s="41"/>
      <c r="BE17" s="41"/>
      <c r="BF17" s="41"/>
    </row>
    <row r="18" spans="1:58" s="40" customFormat="1" ht="16.5" customHeight="1" x14ac:dyDescent="0.15">
      <c r="A18" s="40">
        <v>5</v>
      </c>
      <c r="B18" s="27"/>
      <c r="C18" s="42"/>
      <c r="D18" s="43"/>
      <c r="E18" s="466"/>
      <c r="F18" s="466"/>
      <c r="G18" s="467"/>
      <c r="H18" s="43"/>
      <c r="I18" s="45"/>
      <c r="J18" s="45"/>
      <c r="K18" s="45"/>
      <c r="L18" s="45"/>
      <c r="M18" s="45"/>
      <c r="N18" s="45"/>
      <c r="O18" s="45"/>
      <c r="P18" s="46"/>
      <c r="Q18" s="45"/>
      <c r="R18" s="79"/>
      <c r="S18" s="80"/>
      <c r="T18" s="27"/>
      <c r="U18" s="27"/>
      <c r="V18" s="27"/>
      <c r="W18" s="1"/>
      <c r="Y18" s="1"/>
      <c r="Z18" s="1"/>
      <c r="AA18" s="395"/>
      <c r="AB18" s="393"/>
      <c r="AC18" s="393"/>
      <c r="AF18" s="376"/>
      <c r="AG18" s="376"/>
      <c r="AH18" s="376"/>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row>
    <row r="19" spans="1:58" s="40" customFormat="1" ht="16.5" customHeight="1" x14ac:dyDescent="0.15">
      <c r="A19" s="81" t="s">
        <v>292</v>
      </c>
      <c r="B19" s="32" t="s">
        <v>119</v>
      </c>
      <c r="C19" s="49" t="s">
        <v>309</v>
      </c>
      <c r="D19" s="50"/>
      <c r="E19" s="186" t="s">
        <v>276</v>
      </c>
      <c r="F19" s="40">
        <f>IF(E19="","",MATCH(E19,AF19:BB19,0))</f>
        <v>1</v>
      </c>
      <c r="H19" s="50"/>
      <c r="P19" s="54"/>
      <c r="R19" s="35" t="str">
        <f>IF(F19="","",INDEX(AF20:BB20,1,F19))</f>
        <v>無記号</v>
      </c>
      <c r="S19" s="54"/>
      <c r="T19" s="40" t="str">
        <f>IF(R19="","",IF(R19="無記号","",R19))</f>
        <v/>
      </c>
      <c r="U19" s="40" t="str">
        <f>IF(F19="","",INDEX(AF20:BB20,1,F19))</f>
        <v>無記号</v>
      </c>
      <c r="V19" s="40" t="str">
        <f>IF(U19="","",IF(U19="無記号","",U19))</f>
        <v/>
      </c>
      <c r="W19" s="1"/>
      <c r="Y19" s="1"/>
      <c r="Z19" s="1"/>
      <c r="AA19" s="395"/>
      <c r="AB19" s="393"/>
      <c r="AC19" s="393"/>
      <c r="AF19" s="41" t="s">
        <v>276</v>
      </c>
      <c r="AG19" s="41" t="s">
        <v>191</v>
      </c>
      <c r="AH19" s="41" t="s">
        <v>585</v>
      </c>
      <c r="AI19" s="41" t="s">
        <v>192</v>
      </c>
      <c r="AJ19" s="41" t="s">
        <v>588</v>
      </c>
      <c r="AK19" s="41"/>
      <c r="AL19" s="41"/>
      <c r="AM19" s="41"/>
      <c r="AN19" s="41"/>
      <c r="AO19" s="41"/>
      <c r="AP19" s="41"/>
      <c r="AQ19" s="41"/>
      <c r="AR19" s="41"/>
      <c r="AS19" s="41"/>
      <c r="AT19" s="41"/>
      <c r="AU19" s="41"/>
      <c r="AV19" s="41"/>
      <c r="AW19" s="41"/>
      <c r="AX19" s="41"/>
      <c r="AY19" s="41"/>
      <c r="AZ19" s="41"/>
      <c r="BA19" s="41"/>
      <c r="BB19" s="41"/>
      <c r="BC19" s="41"/>
      <c r="BD19" s="41"/>
      <c r="BE19" s="41"/>
      <c r="BF19" s="41"/>
    </row>
    <row r="20" spans="1:58" s="40" customFormat="1" ht="72.75" customHeight="1" x14ac:dyDescent="0.15">
      <c r="A20" s="74"/>
      <c r="B20" s="27"/>
      <c r="C20" s="55"/>
      <c r="D20" s="56"/>
      <c r="E20" s="316" t="s">
        <v>632</v>
      </c>
      <c r="F20" s="57"/>
      <c r="G20" s="57"/>
      <c r="H20" s="56"/>
      <c r="I20" s="57"/>
      <c r="J20" s="57"/>
      <c r="K20" s="57"/>
      <c r="L20" s="57"/>
      <c r="M20" s="57"/>
      <c r="N20" s="57"/>
      <c r="O20" s="57"/>
      <c r="P20" s="58"/>
      <c r="Q20" s="57"/>
      <c r="R20" s="83"/>
      <c r="S20" s="84"/>
      <c r="T20" s="27"/>
      <c r="U20" s="27"/>
      <c r="V20" s="27"/>
      <c r="W20" s="1"/>
      <c r="Y20" s="1"/>
      <c r="Z20" s="1"/>
      <c r="AA20" s="395"/>
      <c r="AB20" s="393"/>
      <c r="AC20" s="393"/>
      <c r="AF20" s="41" t="s">
        <v>167</v>
      </c>
      <c r="AG20" s="376" t="s">
        <v>13</v>
      </c>
      <c r="AH20" s="40" t="s">
        <v>14</v>
      </c>
      <c r="AI20" s="376" t="s">
        <v>15</v>
      </c>
      <c r="AJ20" s="41" t="s">
        <v>353</v>
      </c>
      <c r="AK20" s="41"/>
      <c r="AL20" s="41"/>
      <c r="AM20" s="41"/>
      <c r="AN20" s="41"/>
      <c r="AO20" s="41"/>
      <c r="AP20" s="41"/>
      <c r="AQ20" s="41"/>
      <c r="AR20" s="41"/>
      <c r="AS20" s="41"/>
      <c r="AT20" s="41"/>
      <c r="AU20" s="41"/>
      <c r="AV20" s="41"/>
      <c r="AW20" s="41"/>
      <c r="AX20" s="41"/>
      <c r="AY20" s="41"/>
      <c r="AZ20" s="41"/>
      <c r="BA20" s="41"/>
      <c r="BB20" s="41"/>
      <c r="BC20" s="41"/>
      <c r="BD20" s="41"/>
      <c r="BE20" s="41"/>
      <c r="BF20" s="41"/>
    </row>
    <row r="21" spans="1:58" s="40" customFormat="1" ht="16.5" customHeight="1" x14ac:dyDescent="0.15">
      <c r="A21" s="40">
        <v>6</v>
      </c>
      <c r="B21" s="27"/>
      <c r="C21" s="42"/>
      <c r="D21" s="43"/>
      <c r="E21" s="466"/>
      <c r="F21" s="466"/>
      <c r="G21" s="467"/>
      <c r="H21" s="43"/>
      <c r="I21" s="45"/>
      <c r="J21" s="45"/>
      <c r="K21" s="45"/>
      <c r="L21" s="45"/>
      <c r="M21" s="45"/>
      <c r="N21" s="45"/>
      <c r="O21" s="45"/>
      <c r="P21" s="46"/>
      <c r="Q21" s="45"/>
      <c r="R21" s="79"/>
      <c r="S21" s="80"/>
      <c r="T21" s="27"/>
      <c r="U21" s="27"/>
      <c r="V21" s="27"/>
      <c r="W21" s="1"/>
      <c r="X21" s="1"/>
      <c r="Y21" s="1"/>
      <c r="Z21" s="1"/>
      <c r="AA21" s="395"/>
      <c r="AB21" s="395"/>
      <c r="AC21" s="393"/>
    </row>
    <row r="22" spans="1:58" s="40" customFormat="1" ht="16.5" customHeight="1" x14ac:dyDescent="0.15">
      <c r="A22" s="81" t="s">
        <v>292</v>
      </c>
      <c r="B22" s="32" t="s">
        <v>88</v>
      </c>
      <c r="C22" s="49" t="s">
        <v>275</v>
      </c>
      <c r="D22" s="50"/>
      <c r="E22" s="186" t="s">
        <v>277</v>
      </c>
      <c r="F22" s="40">
        <f>IF(E22="","",MATCH(E22,AF22:BB22,0))</f>
        <v>1</v>
      </c>
      <c r="H22" s="50"/>
      <c r="P22" s="54"/>
      <c r="R22" s="35" t="str">
        <f>IF(F22="","",INDEX(AF23:BB23,1,F22))</f>
        <v>無記号</v>
      </c>
      <c r="S22" s="54"/>
      <c r="T22" s="40" t="str">
        <f>IF(R22="","",IF(R22="無記号","",R22))</f>
        <v/>
      </c>
      <c r="U22" s="40" t="str">
        <f>IF(F22="","",INDEX(AF23:BB23,1,F22))</f>
        <v>無記号</v>
      </c>
      <c r="V22" s="40" t="str">
        <f>IF(U22="","",IF(U22="無記号","",U22))</f>
        <v/>
      </c>
      <c r="AA22" s="393"/>
      <c r="AB22" s="393"/>
      <c r="AC22" s="393"/>
      <c r="AF22" s="41" t="s">
        <v>277</v>
      </c>
      <c r="AG22" s="41" t="s">
        <v>184</v>
      </c>
      <c r="AH22" s="41" t="s">
        <v>553</v>
      </c>
      <c r="AI22" s="41" t="s">
        <v>554</v>
      </c>
      <c r="AJ22" s="41"/>
      <c r="AK22" s="41"/>
      <c r="AL22" s="41"/>
      <c r="AM22" s="41"/>
      <c r="AN22" s="41"/>
      <c r="AO22" s="41"/>
      <c r="AP22" s="41"/>
      <c r="AQ22" s="41"/>
      <c r="AR22" s="41"/>
      <c r="AS22" s="41"/>
      <c r="AT22" s="41"/>
      <c r="AU22" s="41"/>
      <c r="AV22" s="41"/>
      <c r="AW22" s="41"/>
      <c r="AX22" s="41"/>
      <c r="AY22" s="41"/>
      <c r="AZ22" s="41"/>
      <c r="BA22" s="41"/>
      <c r="BB22" s="41"/>
      <c r="BC22" s="41"/>
      <c r="BD22" s="41"/>
      <c r="BE22" s="41"/>
      <c r="BF22" s="41"/>
    </row>
    <row r="23" spans="1:58" s="40" customFormat="1" ht="51" customHeight="1" x14ac:dyDescent="0.15">
      <c r="A23" s="74"/>
      <c r="C23" s="55"/>
      <c r="D23" s="56"/>
      <c r="E23" s="102" t="str">
        <f>IF(OR(R22="B",R22="H"),$AA$23,"")</f>
        <v/>
      </c>
      <c r="F23" s="57"/>
      <c r="G23" s="57"/>
      <c r="H23" s="56"/>
      <c r="I23" s="57"/>
      <c r="J23" s="57"/>
      <c r="K23" s="57"/>
      <c r="L23" s="57"/>
      <c r="M23" s="57"/>
      <c r="N23" s="57"/>
      <c r="O23" s="57"/>
      <c r="P23" s="58"/>
      <c r="Q23" s="57"/>
      <c r="R23" s="57"/>
      <c r="S23" s="58"/>
      <c r="AA23" s="393" t="s">
        <v>933</v>
      </c>
      <c r="AB23" s="393"/>
      <c r="AC23" s="393"/>
      <c r="AF23" s="41" t="s">
        <v>167</v>
      </c>
      <c r="AG23" s="376" t="s">
        <v>11</v>
      </c>
      <c r="AH23" s="376" t="s">
        <v>19</v>
      </c>
      <c r="AI23" s="376" t="s">
        <v>17</v>
      </c>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41"/>
      <c r="BF23" s="41"/>
    </row>
    <row r="24" spans="1:58" s="40" customFormat="1" ht="16.5" customHeight="1" x14ac:dyDescent="0.15">
      <c r="A24" s="40">
        <v>7</v>
      </c>
      <c r="C24" s="42"/>
      <c r="D24" s="43"/>
      <c r="E24" s="466"/>
      <c r="F24" s="466"/>
      <c r="G24" s="467"/>
      <c r="H24" s="43"/>
      <c r="I24" s="45"/>
      <c r="J24" s="45"/>
      <c r="K24" s="45"/>
      <c r="L24" s="45"/>
      <c r="M24" s="45"/>
      <c r="N24" s="45"/>
      <c r="O24" s="45"/>
      <c r="P24" s="46"/>
      <c r="Q24" s="45"/>
      <c r="R24" s="45"/>
      <c r="S24" s="46"/>
      <c r="AA24" s="393"/>
      <c r="AB24" s="393"/>
      <c r="AC24" s="393"/>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row>
    <row r="25" spans="1:58" s="40" customFormat="1" ht="16.5" customHeight="1" x14ac:dyDescent="0.15">
      <c r="A25" s="81" t="s">
        <v>292</v>
      </c>
      <c r="B25" s="36" t="s">
        <v>193</v>
      </c>
      <c r="C25" s="49" t="s">
        <v>310</v>
      </c>
      <c r="D25" s="50"/>
      <c r="E25" s="97" t="s">
        <v>186</v>
      </c>
      <c r="F25" s="40">
        <f>IF(E25="","",MATCH(E25,AF25:BB25,0))</f>
        <v>1</v>
      </c>
      <c r="H25" s="51" t="s">
        <v>298</v>
      </c>
      <c r="P25" s="54"/>
      <c r="R25" s="35" t="str">
        <f>IF(F25="","",INDEX(AF26:BB26,1,F25))</f>
        <v>無記号</v>
      </c>
      <c r="S25" s="54"/>
      <c r="T25" s="40" t="str">
        <f>IF(R25="","",IF(R25="無記号","",R25))</f>
        <v/>
      </c>
      <c r="U25" s="40" t="str">
        <f>IF(F25="","",INDEX(AF26:BB26,1,F25))</f>
        <v>無記号</v>
      </c>
      <c r="V25" s="40" t="str">
        <f>IF(U25="","",IF(U25="無記号","",U25))</f>
        <v/>
      </c>
      <c r="AA25" s="393"/>
      <c r="AB25" s="393"/>
      <c r="AC25" s="393"/>
      <c r="AF25" s="41" t="s">
        <v>186</v>
      </c>
      <c r="AG25" s="41" t="s">
        <v>187</v>
      </c>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row>
    <row r="26" spans="1:58" s="40" customFormat="1" ht="37.5" customHeight="1" x14ac:dyDescent="0.15">
      <c r="A26" s="74"/>
      <c r="B26" s="27"/>
      <c r="C26" s="86" t="s">
        <v>296</v>
      </c>
      <c r="D26" s="56"/>
      <c r="E26" s="87" t="str">
        <f>IF(AND(OR(R10="1",R10="■"),R25="-X90"),$AB$26,"")</f>
        <v/>
      </c>
      <c r="F26" s="57"/>
      <c r="G26" s="57"/>
      <c r="H26" s="89" t="s">
        <v>297</v>
      </c>
      <c r="I26" s="57"/>
      <c r="J26" s="57"/>
      <c r="K26" s="57"/>
      <c r="L26" s="57"/>
      <c r="M26" s="57"/>
      <c r="N26" s="57"/>
      <c r="O26" s="57"/>
      <c r="P26" s="58"/>
      <c r="Q26" s="57"/>
      <c r="R26" s="83"/>
      <c r="S26" s="84"/>
      <c r="T26" s="27"/>
      <c r="U26" s="27"/>
      <c r="AA26" s="393" t="s">
        <v>356</v>
      </c>
      <c r="AB26" s="393" t="s">
        <v>960</v>
      </c>
      <c r="AC26" s="393"/>
      <c r="AF26" s="41" t="s">
        <v>167</v>
      </c>
      <c r="AG26" s="394" t="s">
        <v>555</v>
      </c>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row>
    <row r="27" spans="1:58" s="40" customFormat="1" ht="16.5" hidden="1" customHeight="1" x14ac:dyDescent="0.15">
      <c r="A27" s="74"/>
      <c r="B27" s="27"/>
      <c r="C27" s="41"/>
      <c r="E27" s="11"/>
      <c r="R27" s="27"/>
      <c r="S27" s="27"/>
      <c r="T27" s="27"/>
      <c r="U27" s="27"/>
      <c r="AA27" s="393"/>
      <c r="AB27" s="393"/>
      <c r="AC27" s="393"/>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row>
    <row r="28" spans="1:58" s="40" customFormat="1" ht="16.5" hidden="1" customHeight="1" x14ac:dyDescent="0.15">
      <c r="A28" s="74"/>
      <c r="B28" s="62" t="s">
        <v>110</v>
      </c>
      <c r="C28" s="41" t="s">
        <v>107</v>
      </c>
      <c r="E28" s="11"/>
      <c r="R28" s="27" t="s">
        <v>123</v>
      </c>
      <c r="S28" s="27"/>
      <c r="T28" s="40" t="str">
        <f>IF(R28="","",IF(R28="無記号","",R28))</f>
        <v>SY</v>
      </c>
      <c r="U28" s="27" t="s">
        <v>123</v>
      </c>
      <c r="V28" s="40" t="str">
        <f>IF(U28="","",IF(U28="無記号","",U28))</f>
        <v>SY</v>
      </c>
      <c r="AA28" s="393"/>
      <c r="AB28" s="393"/>
      <c r="AC28" s="393"/>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row>
    <row r="29" spans="1:58" s="40" customFormat="1" ht="16.5" hidden="1" customHeight="1" x14ac:dyDescent="0.15">
      <c r="A29" s="74"/>
      <c r="B29" s="27"/>
      <c r="C29" s="41"/>
      <c r="E29" s="11"/>
      <c r="R29" s="27"/>
      <c r="S29" s="27"/>
      <c r="T29" s="27"/>
      <c r="U29" s="27"/>
      <c r="V29" s="27"/>
      <c r="AA29" s="393"/>
      <c r="AB29" s="393"/>
      <c r="AC29" s="393"/>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row>
    <row r="30" spans="1:58" s="40" customFormat="1" ht="16.5" hidden="1" customHeight="1" x14ac:dyDescent="0.15">
      <c r="A30" s="74"/>
      <c r="B30" s="27"/>
      <c r="C30" s="41"/>
      <c r="E30" s="11"/>
      <c r="R30" s="27"/>
      <c r="S30" s="27"/>
      <c r="T30" s="27"/>
      <c r="U30" s="27"/>
      <c r="V30" s="27"/>
      <c r="AA30" s="393"/>
      <c r="AB30" s="393"/>
      <c r="AC30" s="393"/>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row>
    <row r="31" spans="1:58" s="40" customFormat="1" ht="16.5" hidden="1" customHeight="1" x14ac:dyDescent="0.15">
      <c r="A31" s="74"/>
      <c r="B31" s="62" t="s">
        <v>111</v>
      </c>
      <c r="C31" s="41" t="s">
        <v>109</v>
      </c>
      <c r="E31" s="11"/>
      <c r="R31" s="27">
        <v>5</v>
      </c>
      <c r="S31" s="27"/>
      <c r="T31" s="40">
        <f>IF(R31="","",IF(R31="無記号","",R31))</f>
        <v>5</v>
      </c>
      <c r="U31" s="27">
        <v>3</v>
      </c>
      <c r="V31" s="40">
        <f>IF(U31="","",IF(U31="無記号","",U31))</f>
        <v>3</v>
      </c>
      <c r="AA31" s="393"/>
      <c r="AB31" s="393"/>
      <c r="AC31" s="393"/>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row>
    <row r="32" spans="1:58" s="40" customFormat="1" ht="16.5" hidden="1" customHeight="1" x14ac:dyDescent="0.15">
      <c r="A32" s="74"/>
      <c r="B32" s="27"/>
      <c r="C32" s="41"/>
      <c r="E32" s="11"/>
      <c r="R32" s="27"/>
      <c r="S32" s="27"/>
      <c r="T32" s="27"/>
      <c r="U32" s="27"/>
      <c r="V32" s="27"/>
      <c r="AA32" s="393"/>
      <c r="AB32" s="393"/>
      <c r="AC32" s="393"/>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row>
    <row r="33" spans="1:58" s="40" customFormat="1" ht="16.5" hidden="1" customHeight="1" x14ac:dyDescent="0.15">
      <c r="A33" s="74"/>
      <c r="B33" s="27"/>
      <c r="C33" s="41"/>
      <c r="E33" s="11"/>
      <c r="R33" s="27"/>
      <c r="S33" s="27"/>
      <c r="T33" s="27"/>
      <c r="U33" s="27"/>
      <c r="AA33" s="393"/>
      <c r="AB33" s="393"/>
      <c r="AC33" s="393"/>
      <c r="AF33" s="41"/>
      <c r="AG33" s="376"/>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row>
    <row r="34" spans="1:58" s="40" customFormat="1" ht="16.5" hidden="1" customHeight="1" x14ac:dyDescent="0.15">
      <c r="A34" s="74"/>
      <c r="B34" s="27"/>
      <c r="C34" s="41"/>
      <c r="E34" s="11"/>
      <c r="R34" s="27"/>
      <c r="S34" s="27"/>
      <c r="U34" s="27"/>
      <c r="AA34" s="393"/>
      <c r="AB34" s="393"/>
      <c r="AC34" s="393"/>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row>
    <row r="35" spans="1:58" s="40" customFormat="1" ht="16.5" hidden="1" customHeight="1" x14ac:dyDescent="0.15">
      <c r="A35" s="74"/>
      <c r="B35" s="27"/>
      <c r="C35" s="41"/>
      <c r="E35" s="11"/>
      <c r="R35" s="27"/>
      <c r="S35" s="27"/>
      <c r="T35" s="27"/>
      <c r="U35" s="27"/>
      <c r="AA35" s="393"/>
      <c r="AB35" s="393"/>
      <c r="AC35" s="393"/>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row>
    <row r="36" spans="1:58" ht="16.5" hidden="1" customHeight="1" x14ac:dyDescent="0.15"/>
    <row r="37" spans="1:58" ht="16.5" hidden="1" customHeight="1" x14ac:dyDescent="0.15"/>
    <row r="38" spans="1:58" ht="16.5" hidden="1" customHeight="1" x14ac:dyDescent="0.15"/>
    <row r="39" spans="1:58" s="40" customFormat="1" ht="16.5" customHeight="1" x14ac:dyDescent="0.15">
      <c r="A39" s="40">
        <v>8</v>
      </c>
      <c r="B39" s="27"/>
      <c r="C39" s="230" t="s">
        <v>306</v>
      </c>
      <c r="D39" s="43"/>
      <c r="E39" s="90"/>
      <c r="F39" s="45"/>
      <c r="G39" s="45"/>
      <c r="H39" s="43"/>
      <c r="I39" s="45"/>
      <c r="J39" s="45"/>
      <c r="K39" s="45"/>
      <c r="L39" s="45"/>
      <c r="M39" s="45"/>
      <c r="N39" s="45"/>
      <c r="O39" s="45"/>
      <c r="P39" s="46"/>
      <c r="Q39" s="45"/>
      <c r="R39" s="79"/>
      <c r="S39" s="80"/>
      <c r="T39" s="27"/>
      <c r="U39" s="27"/>
      <c r="V39" s="27"/>
      <c r="AA39" s="393"/>
      <c r="AB39" s="393"/>
      <c r="AC39" s="393"/>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row>
    <row r="40" spans="1:58" s="40" customFormat="1" ht="16.5" customHeight="1" x14ac:dyDescent="0.15">
      <c r="A40" s="81" t="s">
        <v>292</v>
      </c>
      <c r="B40" s="32" t="s">
        <v>112</v>
      </c>
      <c r="C40" s="49" t="s">
        <v>270</v>
      </c>
      <c r="D40" s="50"/>
      <c r="E40" s="111" t="s">
        <v>405</v>
      </c>
      <c r="H40" s="50"/>
      <c r="P40" s="54"/>
      <c r="R40" s="35" t="s">
        <v>189</v>
      </c>
      <c r="S40" s="54"/>
      <c r="T40" s="40" t="s">
        <v>189</v>
      </c>
      <c r="U40" s="40" t="s">
        <v>189</v>
      </c>
      <c r="V40" s="40" t="s">
        <v>189</v>
      </c>
      <c r="AA40" s="393"/>
      <c r="AB40" s="393"/>
      <c r="AC40" s="393"/>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row>
    <row r="41" spans="1:58" s="40" customFormat="1" ht="70.5" customHeight="1" x14ac:dyDescent="0.15">
      <c r="A41" s="74"/>
      <c r="B41" s="27"/>
      <c r="C41" s="55"/>
      <c r="D41" s="56"/>
      <c r="E41" s="85"/>
      <c r="F41" s="57"/>
      <c r="G41" s="57"/>
      <c r="H41" s="56"/>
      <c r="I41" s="57"/>
      <c r="J41" s="57"/>
      <c r="K41" s="57"/>
      <c r="L41" s="57"/>
      <c r="M41" s="57"/>
      <c r="N41" s="57"/>
      <c r="O41" s="57"/>
      <c r="P41" s="58"/>
      <c r="Q41" s="57"/>
      <c r="R41" s="83"/>
      <c r="S41" s="84"/>
      <c r="T41" s="27"/>
      <c r="U41" s="27"/>
      <c r="V41" s="27"/>
      <c r="AA41" s="393"/>
      <c r="AB41" s="393"/>
      <c r="AC41" s="393"/>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row>
    <row r="42" spans="1:58" s="40" customFormat="1" ht="16.5" hidden="1" customHeight="1" x14ac:dyDescent="0.15">
      <c r="A42" s="74"/>
      <c r="B42" s="27"/>
      <c r="C42" s="41"/>
      <c r="E42" s="11"/>
      <c r="R42" s="27"/>
      <c r="S42" s="27"/>
      <c r="T42" s="27"/>
      <c r="U42" s="27"/>
      <c r="V42" s="27"/>
      <c r="AA42" s="393"/>
      <c r="AB42" s="393"/>
      <c r="AC42" s="393"/>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row>
    <row r="43" spans="1:58" s="40" customFormat="1" ht="16.5" hidden="1" customHeight="1" x14ac:dyDescent="0.15">
      <c r="A43" s="74"/>
      <c r="B43" s="62" t="s">
        <v>113</v>
      </c>
      <c r="C43" s="41" t="s">
        <v>124</v>
      </c>
      <c r="E43" s="11"/>
      <c r="R43" s="27">
        <v>0</v>
      </c>
      <c r="S43" s="27"/>
      <c r="T43" s="40">
        <f>IF(R43="","",IF(R43="無記号","",R43))</f>
        <v>0</v>
      </c>
      <c r="U43" s="27">
        <v>3</v>
      </c>
      <c r="V43" s="40">
        <f>IF(U43="","",IF(U43="無記号","",U43))</f>
        <v>3</v>
      </c>
      <c r="AA43" s="393"/>
      <c r="AB43" s="393"/>
      <c r="AC43" s="393"/>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row>
    <row r="44" spans="1:58" s="40" customFormat="1" ht="16.5" hidden="1" customHeight="1" x14ac:dyDescent="0.15">
      <c r="A44" s="74"/>
      <c r="B44" s="27"/>
      <c r="C44" s="41"/>
      <c r="E44" s="11"/>
      <c r="R44" s="27"/>
      <c r="S44" s="27"/>
      <c r="T44" s="27"/>
      <c r="U44" s="27"/>
      <c r="V44" s="27"/>
      <c r="AA44" s="393"/>
      <c r="AB44" s="393"/>
      <c r="AC44" s="393"/>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row>
    <row r="45" spans="1:58" s="40" customFormat="1" ht="16.5" hidden="1" customHeight="1" x14ac:dyDescent="0.15">
      <c r="B45" s="27"/>
      <c r="C45" s="230" t="s">
        <v>306</v>
      </c>
      <c r="D45" s="43"/>
      <c r="E45" s="91"/>
      <c r="F45" s="45"/>
      <c r="G45" s="46"/>
      <c r="H45" s="43"/>
      <c r="I45" s="45"/>
      <c r="J45" s="45"/>
      <c r="K45" s="45"/>
      <c r="L45" s="45"/>
      <c r="M45" s="45"/>
      <c r="N45" s="45"/>
      <c r="O45" s="45"/>
      <c r="P45" s="46"/>
      <c r="Q45" s="45"/>
      <c r="R45" s="79"/>
      <c r="S45" s="80"/>
      <c r="T45" s="27"/>
      <c r="U45" s="27"/>
      <c r="V45" s="27"/>
      <c r="AA45" s="393"/>
      <c r="AB45" s="393"/>
      <c r="AC45" s="393"/>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row>
    <row r="46" spans="1:58" s="40" customFormat="1" ht="16.5" hidden="1" customHeight="1" x14ac:dyDescent="0.15">
      <c r="A46" s="81" t="s">
        <v>292</v>
      </c>
      <c r="B46" s="32" t="s">
        <v>114</v>
      </c>
      <c r="C46" s="49" t="s">
        <v>271</v>
      </c>
      <c r="D46" s="50"/>
      <c r="E46" s="111" t="s">
        <v>405</v>
      </c>
      <c r="F46" s="40" t="e">
        <f>IF(E46="","",MATCH(E46,AF46:BB46,0))</f>
        <v>#N/A</v>
      </c>
      <c r="G46" s="54"/>
      <c r="H46" s="50"/>
      <c r="L46" s="61"/>
      <c r="P46" s="54"/>
      <c r="R46" s="35" t="s">
        <v>304</v>
      </c>
      <c r="S46" s="54"/>
      <c r="T46" s="40" t="s">
        <v>304</v>
      </c>
      <c r="U46" s="40" t="s">
        <v>304</v>
      </c>
      <c r="V46" s="40" t="s">
        <v>304</v>
      </c>
      <c r="AA46" s="393"/>
      <c r="AB46" s="393"/>
      <c r="AC46" s="393"/>
      <c r="AF46" s="41" t="s">
        <v>173</v>
      </c>
      <c r="AG46" s="41" t="s">
        <v>556</v>
      </c>
      <c r="AH46" s="41" t="s">
        <v>293</v>
      </c>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row>
    <row r="47" spans="1:58" s="40" customFormat="1" ht="16.5" hidden="1" customHeight="1" x14ac:dyDescent="0.15">
      <c r="A47" s="74"/>
      <c r="B47" s="27"/>
      <c r="C47" s="55"/>
      <c r="D47" s="56"/>
      <c r="E47" s="57"/>
      <c r="F47" s="57"/>
      <c r="G47" s="58"/>
      <c r="H47" s="56"/>
      <c r="I47" s="57"/>
      <c r="J47" s="57"/>
      <c r="K47" s="57"/>
      <c r="L47" s="92"/>
      <c r="N47" s="57"/>
      <c r="O47" s="57"/>
      <c r="P47" s="58"/>
      <c r="Q47" s="57"/>
      <c r="R47" s="83"/>
      <c r="S47" s="84"/>
      <c r="T47" s="27"/>
      <c r="U47" s="27"/>
      <c r="V47" s="27"/>
      <c r="AA47" s="393"/>
      <c r="AB47" s="393"/>
      <c r="AC47" s="393"/>
      <c r="AF47" s="394" t="s">
        <v>557</v>
      </c>
      <c r="AG47" s="394" t="s">
        <v>558</v>
      </c>
      <c r="AH47" s="40" t="s">
        <v>353</v>
      </c>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row>
    <row r="48" spans="1:58" s="40" customFormat="1" ht="16.5" customHeight="1" x14ac:dyDescent="0.15">
      <c r="A48" s="40">
        <v>9</v>
      </c>
      <c r="B48" s="27"/>
      <c r="C48" s="93" t="s">
        <v>307</v>
      </c>
      <c r="D48" s="43"/>
      <c r="E48" s="91"/>
      <c r="F48" s="45"/>
      <c r="G48" s="46"/>
      <c r="H48" s="43"/>
      <c r="I48" s="45"/>
      <c r="J48" s="45"/>
      <c r="K48" s="45"/>
      <c r="L48" s="45"/>
      <c r="M48" s="45"/>
      <c r="N48" s="45"/>
      <c r="O48" s="45"/>
      <c r="P48" s="46"/>
      <c r="Q48" s="45"/>
      <c r="R48" s="79"/>
      <c r="S48" s="80"/>
      <c r="T48" s="27"/>
      <c r="U48" s="27"/>
      <c r="V48" s="27"/>
      <c r="AA48" s="393"/>
      <c r="AB48" s="393"/>
      <c r="AC48" s="393"/>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row>
    <row r="49" spans="1:58" s="40" customFormat="1" ht="16.5" customHeight="1" x14ac:dyDescent="0.15">
      <c r="A49" s="81" t="s">
        <v>292</v>
      </c>
      <c r="B49" s="32" t="s">
        <v>115</v>
      </c>
      <c r="C49" s="49" t="s">
        <v>125</v>
      </c>
      <c r="D49" s="50"/>
      <c r="E49" s="94" t="s">
        <v>308</v>
      </c>
      <c r="F49" s="40" t="e">
        <f>IF(E49="","",MATCH(E49,AF49:BB49,0))</f>
        <v>#N/A</v>
      </c>
      <c r="G49" s="54"/>
      <c r="H49" s="50"/>
      <c r="L49" s="61"/>
      <c r="P49" s="54"/>
      <c r="R49" s="35" t="s">
        <v>305</v>
      </c>
      <c r="S49" s="54"/>
      <c r="T49" s="40" t="s">
        <v>305</v>
      </c>
      <c r="U49" s="40" t="s">
        <v>305</v>
      </c>
      <c r="V49" s="40" t="s">
        <v>305</v>
      </c>
      <c r="W49" s="396"/>
      <c r="X49" s="396"/>
      <c r="Y49" s="396"/>
      <c r="Z49" s="396"/>
      <c r="AA49" s="395"/>
      <c r="AB49" s="395"/>
      <c r="AC49" s="395"/>
      <c r="AF49" s="41" t="s">
        <v>175</v>
      </c>
      <c r="AG49" s="41" t="s">
        <v>176</v>
      </c>
      <c r="AH49" s="41" t="s">
        <v>293</v>
      </c>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row>
    <row r="50" spans="1:58" s="40" customFormat="1" ht="16.5" customHeight="1" x14ac:dyDescent="0.15">
      <c r="A50" s="74"/>
      <c r="B50" s="27"/>
      <c r="C50" s="55"/>
      <c r="D50" s="56"/>
      <c r="E50" s="82"/>
      <c r="F50" s="57"/>
      <c r="G50" s="58"/>
      <c r="H50" s="56"/>
      <c r="I50" s="57"/>
      <c r="J50" s="57"/>
      <c r="K50" s="57"/>
      <c r="L50" s="92"/>
      <c r="M50" s="57"/>
      <c r="N50" s="57"/>
      <c r="O50" s="57"/>
      <c r="P50" s="58"/>
      <c r="Q50" s="57"/>
      <c r="R50" s="83"/>
      <c r="S50" s="84"/>
      <c r="T50" s="27"/>
      <c r="U50" s="27"/>
      <c r="V50" s="27"/>
      <c r="W50" s="1"/>
      <c r="Z50" s="1"/>
      <c r="AA50" s="395"/>
      <c r="AB50" s="393"/>
      <c r="AC50" s="395"/>
      <c r="AF50" s="41" t="s">
        <v>167</v>
      </c>
      <c r="AG50" s="376" t="s">
        <v>23</v>
      </c>
      <c r="AH50" s="40" t="s">
        <v>353</v>
      </c>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row>
    <row r="51" spans="1:58" s="40" customFormat="1" ht="16.5" customHeight="1" x14ac:dyDescent="0.15">
      <c r="A51" s="40">
        <v>10</v>
      </c>
      <c r="B51" s="27"/>
      <c r="C51" s="93" t="s">
        <v>307</v>
      </c>
      <c r="D51" s="43"/>
      <c r="E51" s="91"/>
      <c r="F51" s="45"/>
      <c r="G51" s="46"/>
      <c r="H51" s="43"/>
      <c r="I51" s="45"/>
      <c r="J51" s="45"/>
      <c r="K51" s="45"/>
      <c r="L51" s="45"/>
      <c r="M51" s="45"/>
      <c r="N51" s="45"/>
      <c r="O51" s="45"/>
      <c r="P51" s="46"/>
      <c r="Q51" s="45"/>
      <c r="R51" s="79"/>
      <c r="S51" s="80"/>
      <c r="T51" s="27"/>
      <c r="U51" s="27"/>
      <c r="V51" s="27"/>
      <c r="W51" s="1"/>
      <c r="Z51" s="1"/>
      <c r="AA51" s="395"/>
      <c r="AB51" s="393"/>
      <c r="AC51" s="395"/>
      <c r="AF51" s="376"/>
      <c r="AG51" s="376"/>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row>
    <row r="52" spans="1:58" s="40" customFormat="1" ht="16.5" customHeight="1" x14ac:dyDescent="0.15">
      <c r="A52" s="81" t="s">
        <v>292</v>
      </c>
      <c r="B52" s="32" t="s">
        <v>116</v>
      </c>
      <c r="C52" s="49" t="s">
        <v>258</v>
      </c>
      <c r="D52" s="50"/>
      <c r="E52" s="94" t="s">
        <v>308</v>
      </c>
      <c r="F52" s="40" t="e">
        <f>IF(E52="","",MATCH(E52,AF52:BB52,0))</f>
        <v>#N/A</v>
      </c>
      <c r="G52" s="54"/>
      <c r="H52" s="50"/>
      <c r="P52" s="54"/>
      <c r="R52" s="35" t="s">
        <v>305</v>
      </c>
      <c r="S52" s="54"/>
      <c r="T52" s="40" t="s">
        <v>305</v>
      </c>
      <c r="U52" s="40" t="s">
        <v>305</v>
      </c>
      <c r="V52" s="40" t="s">
        <v>305</v>
      </c>
      <c r="W52" s="1"/>
      <c r="AA52" s="395"/>
      <c r="AB52" s="393"/>
      <c r="AC52" s="393"/>
      <c r="AF52" s="41" t="s">
        <v>559</v>
      </c>
      <c r="AG52" s="41" t="s">
        <v>174</v>
      </c>
      <c r="AH52" s="41" t="s">
        <v>293</v>
      </c>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row>
    <row r="53" spans="1:58" s="40" customFormat="1" ht="48.75" customHeight="1" x14ac:dyDescent="0.15">
      <c r="A53" s="74"/>
      <c r="B53" s="27"/>
      <c r="C53" s="86" t="s">
        <v>349</v>
      </c>
      <c r="D53" s="56"/>
      <c r="E53" s="88"/>
      <c r="F53" s="57"/>
      <c r="G53" s="58"/>
      <c r="H53" s="56"/>
      <c r="I53" s="57"/>
      <c r="J53" s="57"/>
      <c r="K53" s="57"/>
      <c r="L53" s="57"/>
      <c r="M53" s="57"/>
      <c r="N53" s="57"/>
      <c r="O53" s="57"/>
      <c r="P53" s="58"/>
      <c r="Q53" s="57"/>
      <c r="R53" s="83"/>
      <c r="S53" s="84"/>
      <c r="T53" s="27"/>
      <c r="U53" s="27"/>
      <c r="V53" s="27"/>
      <c r="W53" s="1"/>
      <c r="AA53" s="395"/>
      <c r="AB53" s="393"/>
      <c r="AC53" s="393"/>
      <c r="AF53" s="41" t="s">
        <v>167</v>
      </c>
      <c r="AG53" s="41" t="s">
        <v>17</v>
      </c>
      <c r="AH53" s="40" t="s">
        <v>353</v>
      </c>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row>
    <row r="54" spans="1:58" s="40" customFormat="1" ht="16.5" customHeight="1" x14ac:dyDescent="0.15">
      <c r="A54" s="40">
        <v>11</v>
      </c>
      <c r="B54" s="27"/>
      <c r="C54" s="93" t="s">
        <v>307</v>
      </c>
      <c r="D54" s="43"/>
      <c r="E54" s="91"/>
      <c r="F54" s="45"/>
      <c r="G54" s="46"/>
      <c r="H54" s="43"/>
      <c r="I54" s="45"/>
      <c r="J54" s="45"/>
      <c r="K54" s="45"/>
      <c r="L54" s="45"/>
      <c r="M54" s="45"/>
      <c r="N54" s="45"/>
      <c r="O54" s="45"/>
      <c r="P54" s="46"/>
      <c r="Q54" s="45"/>
      <c r="R54" s="79"/>
      <c r="S54" s="80"/>
      <c r="T54" s="27"/>
      <c r="U54" s="27"/>
      <c r="V54" s="27"/>
      <c r="W54" s="1"/>
      <c r="AA54" s="395"/>
      <c r="AB54" s="393"/>
      <c r="AC54" s="393"/>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row>
    <row r="55" spans="1:58" s="40" customFormat="1" ht="16.5" customHeight="1" x14ac:dyDescent="0.15">
      <c r="A55" s="81" t="s">
        <v>292</v>
      </c>
      <c r="B55" s="32" t="s">
        <v>117</v>
      </c>
      <c r="C55" s="49" t="s">
        <v>272</v>
      </c>
      <c r="D55" s="50"/>
      <c r="E55" s="94" t="s">
        <v>308</v>
      </c>
      <c r="F55" s="40" t="e">
        <f>IF(E55="","",MATCH(E55,AF55:BB55,0))</f>
        <v>#N/A</v>
      </c>
      <c r="G55" s="54"/>
      <c r="H55" s="50"/>
      <c r="P55" s="54"/>
      <c r="R55" s="35" t="s">
        <v>305</v>
      </c>
      <c r="S55" s="54"/>
      <c r="T55" s="40" t="s">
        <v>305</v>
      </c>
      <c r="U55" s="40" t="s">
        <v>305</v>
      </c>
      <c r="V55" s="40" t="s">
        <v>305</v>
      </c>
      <c r="W55" s="1"/>
      <c r="Y55" s="1"/>
      <c r="Z55" s="1"/>
      <c r="AA55" s="395"/>
      <c r="AB55" s="393"/>
      <c r="AC55" s="393"/>
      <c r="AF55" s="41" t="s">
        <v>179</v>
      </c>
      <c r="AG55" s="41" t="s">
        <v>178</v>
      </c>
      <c r="AH55" s="41" t="s">
        <v>177</v>
      </c>
      <c r="AI55" s="41" t="s">
        <v>293</v>
      </c>
      <c r="AJ55" s="41"/>
      <c r="AK55" s="41"/>
      <c r="AL55" s="41"/>
      <c r="AM55" s="41"/>
      <c r="AN55" s="41"/>
      <c r="AO55" s="41"/>
      <c r="AP55" s="41"/>
      <c r="AQ55" s="41"/>
      <c r="AR55" s="41"/>
      <c r="AS55" s="41"/>
      <c r="AT55" s="41"/>
      <c r="AU55" s="41"/>
      <c r="AV55" s="41"/>
      <c r="AW55" s="41"/>
      <c r="AX55" s="41"/>
      <c r="AY55" s="41"/>
      <c r="AZ55" s="41"/>
      <c r="BA55" s="41"/>
      <c r="BB55" s="41"/>
      <c r="BC55" s="41"/>
      <c r="BD55" s="41"/>
      <c r="BE55" s="41"/>
      <c r="BF55" s="41"/>
    </row>
    <row r="56" spans="1:58" s="40" customFormat="1" ht="20.25" customHeight="1" x14ac:dyDescent="0.15">
      <c r="A56" s="74"/>
      <c r="B56" s="27"/>
      <c r="C56" s="55"/>
      <c r="D56" s="56"/>
      <c r="E56" s="88"/>
      <c r="F56" s="57"/>
      <c r="G56" s="58"/>
      <c r="H56" s="56"/>
      <c r="I56" s="57"/>
      <c r="J56" s="57"/>
      <c r="K56" s="57"/>
      <c r="L56" s="57"/>
      <c r="M56" s="57"/>
      <c r="N56" s="57"/>
      <c r="O56" s="57"/>
      <c r="P56" s="58"/>
      <c r="Q56" s="57"/>
      <c r="R56" s="83"/>
      <c r="S56" s="84"/>
      <c r="T56" s="27"/>
      <c r="U56" s="27"/>
      <c r="V56" s="27"/>
      <c r="W56" s="1"/>
      <c r="Y56" s="1"/>
      <c r="Z56" s="1"/>
      <c r="AA56" s="395"/>
      <c r="AB56" s="393"/>
      <c r="AC56" s="393"/>
      <c r="AF56" s="41" t="s">
        <v>167</v>
      </c>
      <c r="AG56" s="41" t="s">
        <v>11</v>
      </c>
      <c r="AH56" s="41" t="s">
        <v>19</v>
      </c>
      <c r="AI56" s="40" t="s">
        <v>353</v>
      </c>
      <c r="AJ56" s="41"/>
      <c r="AK56" s="41"/>
      <c r="AL56" s="41"/>
      <c r="AM56" s="41"/>
      <c r="AN56" s="41"/>
      <c r="AO56" s="41"/>
      <c r="AP56" s="41"/>
      <c r="AQ56" s="41"/>
      <c r="AR56" s="41"/>
      <c r="AS56" s="41"/>
      <c r="AT56" s="41"/>
      <c r="AU56" s="41"/>
      <c r="AV56" s="41"/>
      <c r="AW56" s="41"/>
      <c r="AX56" s="41"/>
      <c r="AY56" s="41"/>
      <c r="AZ56" s="41"/>
      <c r="BA56" s="41"/>
      <c r="BB56" s="41"/>
      <c r="BC56" s="41"/>
      <c r="BD56" s="41"/>
      <c r="BE56" s="41"/>
      <c r="BF56" s="41"/>
    </row>
    <row r="57" spans="1:58" s="40" customFormat="1" ht="16.5" customHeight="1" x14ac:dyDescent="0.15">
      <c r="A57" s="40">
        <v>12</v>
      </c>
      <c r="B57" s="27"/>
      <c r="C57" s="93" t="s">
        <v>307</v>
      </c>
      <c r="D57" s="43"/>
      <c r="E57" s="91"/>
      <c r="F57" s="45"/>
      <c r="G57" s="46"/>
      <c r="H57" s="43"/>
      <c r="I57" s="45"/>
      <c r="J57" s="45"/>
      <c r="K57" s="45"/>
      <c r="L57" s="45"/>
      <c r="M57" s="45"/>
      <c r="N57" s="45"/>
      <c r="O57" s="45"/>
      <c r="P57" s="46"/>
      <c r="Q57" s="45"/>
      <c r="R57" s="79"/>
      <c r="S57" s="80"/>
      <c r="T57" s="27"/>
      <c r="U57" s="27"/>
      <c r="V57" s="27"/>
      <c r="W57" s="1"/>
      <c r="Y57" s="1"/>
      <c r="Z57" s="1"/>
      <c r="AA57" s="395"/>
      <c r="AB57" s="393"/>
      <c r="AC57" s="393"/>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row>
    <row r="58" spans="1:58" s="40" customFormat="1" ht="16.5" customHeight="1" x14ac:dyDescent="0.15">
      <c r="A58" s="81"/>
      <c r="B58" s="32" t="s">
        <v>118</v>
      </c>
      <c r="C58" s="49" t="s">
        <v>126</v>
      </c>
      <c r="D58" s="50"/>
      <c r="E58" s="94" t="s">
        <v>308</v>
      </c>
      <c r="F58" s="40" t="e">
        <f>IF(E58="","",MATCH(E58,AF58:BB58,0))</f>
        <v>#N/A</v>
      </c>
      <c r="G58" s="54"/>
      <c r="H58" s="50"/>
      <c r="P58" s="54"/>
      <c r="R58" s="35" t="s">
        <v>305</v>
      </c>
      <c r="S58" s="54"/>
      <c r="T58" s="40" t="s">
        <v>305</v>
      </c>
      <c r="U58" s="40" t="s">
        <v>305</v>
      </c>
      <c r="V58" s="40" t="s">
        <v>305</v>
      </c>
      <c r="W58" s="1"/>
      <c r="Y58" s="1"/>
      <c r="Z58" s="1"/>
      <c r="AA58" s="395"/>
      <c r="AB58" s="393"/>
      <c r="AC58" s="393"/>
      <c r="AF58" s="41" t="s">
        <v>148</v>
      </c>
      <c r="AG58" s="41" t="s">
        <v>180</v>
      </c>
      <c r="AH58" s="41" t="s">
        <v>293</v>
      </c>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row>
    <row r="59" spans="1:58" s="40" customFormat="1" ht="16.5" customHeight="1" x14ac:dyDescent="0.15">
      <c r="A59" s="74"/>
      <c r="B59" s="27"/>
      <c r="C59" s="55"/>
      <c r="D59" s="56"/>
      <c r="E59" s="88"/>
      <c r="F59" s="57"/>
      <c r="G59" s="58"/>
      <c r="H59" s="56"/>
      <c r="I59" s="57"/>
      <c r="J59" s="57"/>
      <c r="K59" s="57"/>
      <c r="L59" s="57"/>
      <c r="M59" s="57"/>
      <c r="N59" s="57"/>
      <c r="O59" s="57"/>
      <c r="P59" s="58"/>
      <c r="Q59" s="57"/>
      <c r="R59" s="83"/>
      <c r="S59" s="84"/>
      <c r="T59" s="27"/>
      <c r="U59" s="27"/>
      <c r="V59" s="27"/>
      <c r="W59" s="1"/>
      <c r="Y59" s="1"/>
      <c r="Z59" s="1"/>
      <c r="AA59" s="395"/>
      <c r="AB59" s="393"/>
      <c r="AC59" s="393"/>
      <c r="AF59" s="41" t="s">
        <v>167</v>
      </c>
      <c r="AG59" s="41" t="s">
        <v>25</v>
      </c>
      <c r="AH59" s="40" t="s">
        <v>353</v>
      </c>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row>
    <row r="60" spans="1:58" s="40" customFormat="1" ht="16.5" hidden="1" customHeight="1" x14ac:dyDescent="0.15">
      <c r="A60" s="74"/>
      <c r="B60" s="27"/>
      <c r="C60" s="41"/>
      <c r="E60" s="11"/>
      <c r="R60" s="27"/>
      <c r="S60" s="27"/>
      <c r="T60" s="27"/>
      <c r="U60" s="27"/>
      <c r="V60" s="27"/>
      <c r="W60" s="1"/>
      <c r="Y60" s="1"/>
      <c r="Z60" s="1"/>
      <c r="AA60" s="395"/>
      <c r="AB60" s="393"/>
      <c r="AC60" s="393"/>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row>
    <row r="61" spans="1:58" s="40" customFormat="1" ht="16.5" hidden="1" customHeight="1" x14ac:dyDescent="0.15">
      <c r="A61" s="74"/>
      <c r="C61" s="41"/>
      <c r="E61" s="11"/>
      <c r="R61" s="27" t="s">
        <v>188</v>
      </c>
      <c r="S61" s="27"/>
      <c r="T61" s="40" t="s">
        <v>171</v>
      </c>
      <c r="U61" s="27" t="s">
        <v>171</v>
      </c>
      <c r="V61" s="40" t="s">
        <v>171</v>
      </c>
      <c r="W61" s="1"/>
      <c r="Y61" s="1"/>
      <c r="Z61" s="1"/>
      <c r="AA61" s="395"/>
      <c r="AB61" s="393"/>
      <c r="AC61" s="393"/>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row>
    <row r="62" spans="1:58" s="40" customFormat="1" ht="16.5" hidden="1" customHeight="1" x14ac:dyDescent="0.15">
      <c r="A62" s="74"/>
      <c r="B62" s="27"/>
      <c r="C62" s="41"/>
      <c r="E62" s="11"/>
      <c r="R62" s="27"/>
      <c r="S62" s="27"/>
      <c r="T62" s="27"/>
      <c r="U62" s="27"/>
      <c r="V62" s="27"/>
      <c r="W62" s="1"/>
      <c r="Y62" s="1"/>
      <c r="Z62" s="1"/>
      <c r="AA62" s="395"/>
      <c r="AB62" s="393"/>
      <c r="AC62" s="393"/>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0" customFormat="1" ht="16.5" hidden="1" customHeight="1" x14ac:dyDescent="0.15">
      <c r="A72" s="74"/>
      <c r="B72" s="27"/>
      <c r="C72" s="41"/>
      <c r="E72" s="11"/>
      <c r="R72" s="27"/>
      <c r="S72" s="27"/>
      <c r="T72" s="27"/>
      <c r="U72" s="27"/>
      <c r="V72" s="27"/>
      <c r="W72" s="1"/>
      <c r="Y72" s="1"/>
      <c r="Z72" s="1"/>
      <c r="AA72" s="395"/>
      <c r="AB72" s="393"/>
      <c r="AC72" s="393"/>
      <c r="AF72" s="41"/>
      <c r="AG72" s="376"/>
      <c r="AH72" s="376"/>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row>
    <row r="73" spans="1:58" s="40" customFormat="1" ht="16.5" hidden="1" customHeight="1" x14ac:dyDescent="0.15">
      <c r="A73" s="74"/>
      <c r="B73" s="62" t="s">
        <v>120</v>
      </c>
      <c r="C73" s="41" t="s">
        <v>127</v>
      </c>
      <c r="E73" s="11"/>
      <c r="F73" s="40" t="str">
        <f>IF(E73="","",MATCH(E73,AF73:BB73,0))</f>
        <v/>
      </c>
      <c r="R73" s="27">
        <v>1</v>
      </c>
      <c r="S73" s="27"/>
      <c r="T73" s="40">
        <f>IF(R73="","",IF(R73="無記号","",R73))</f>
        <v>1</v>
      </c>
      <c r="U73" s="27">
        <v>1</v>
      </c>
      <c r="V73" s="40">
        <f>IF(U73="","",IF(U73="無記号","",U73))</f>
        <v>1</v>
      </c>
      <c r="W73" s="1"/>
      <c r="Y73" s="1"/>
      <c r="Z73" s="1"/>
      <c r="AA73" s="395"/>
      <c r="AB73" s="393"/>
      <c r="AC73" s="393"/>
      <c r="AF73" s="41"/>
      <c r="AG73" s="41"/>
      <c r="AH73" s="41"/>
      <c r="AI73" s="41"/>
      <c r="AJ73" s="41"/>
      <c r="AK73" s="41"/>
      <c r="AL73" s="41"/>
      <c r="AM73" s="41"/>
      <c r="AN73" s="41"/>
      <c r="AO73" s="41"/>
      <c r="AP73" s="41"/>
      <c r="AQ73" s="41"/>
      <c r="AR73" s="41"/>
      <c r="AS73" s="41"/>
      <c r="AT73" s="41"/>
      <c r="AU73" s="41"/>
      <c r="AV73" s="41"/>
      <c r="AW73" s="41"/>
      <c r="AX73" s="41"/>
      <c r="AY73" s="41"/>
      <c r="AZ73" s="41"/>
      <c r="BA73" s="41"/>
      <c r="BB73" s="41"/>
      <c r="BC73" s="41"/>
      <c r="BD73" s="41"/>
      <c r="BE73" s="41"/>
      <c r="BF73" s="41"/>
    </row>
    <row r="74" spans="1:58" s="40" customFormat="1" ht="16.5" hidden="1" customHeight="1" x14ac:dyDescent="0.15">
      <c r="A74" s="74"/>
      <c r="B74" s="27"/>
      <c r="C74" s="41"/>
      <c r="E74" s="11"/>
      <c r="R74" s="27"/>
      <c r="S74" s="27"/>
      <c r="T74" s="27"/>
      <c r="U74" s="27"/>
      <c r="V74" s="27"/>
      <c r="W74" s="1"/>
      <c r="Y74" s="1"/>
      <c r="Z74" s="1"/>
      <c r="AA74" s="395"/>
      <c r="AB74" s="395"/>
      <c r="AC74" s="393"/>
      <c r="AF74" s="41"/>
      <c r="AG74" s="41"/>
      <c r="AH74" s="41"/>
      <c r="AI74" s="41"/>
      <c r="AJ74" s="41"/>
      <c r="AK74" s="41"/>
      <c r="AL74" s="41"/>
      <c r="AM74" s="41"/>
      <c r="AN74" s="41"/>
      <c r="AO74" s="41"/>
      <c r="AP74" s="41"/>
      <c r="AQ74" s="41"/>
      <c r="AR74" s="41"/>
      <c r="AS74" s="41"/>
      <c r="AT74" s="41"/>
      <c r="AU74" s="41"/>
      <c r="AV74" s="41"/>
      <c r="AW74" s="41"/>
      <c r="AX74" s="41"/>
      <c r="AY74" s="41"/>
      <c r="AZ74" s="41"/>
      <c r="BA74" s="41"/>
      <c r="BB74" s="41"/>
      <c r="BC74" s="41"/>
      <c r="BD74" s="41"/>
      <c r="BE74" s="41"/>
      <c r="BF74" s="41"/>
    </row>
    <row r="75" spans="1:58" s="40" customFormat="1" ht="16.5" hidden="1" customHeight="1" x14ac:dyDescent="0.15">
      <c r="A75" s="74"/>
      <c r="B75" s="27"/>
      <c r="C75" s="41"/>
      <c r="E75" s="95"/>
      <c r="R75" s="27"/>
      <c r="S75" s="27"/>
      <c r="T75" s="27"/>
      <c r="U75" s="27"/>
      <c r="V75" s="27"/>
      <c r="W75" s="1"/>
      <c r="Y75" s="1"/>
      <c r="Z75" s="1"/>
      <c r="AA75" s="395"/>
      <c r="AB75" s="395"/>
      <c r="AC75" s="393"/>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row>
    <row r="76" spans="1:58" s="40" customFormat="1" ht="16.5" hidden="1" customHeight="1" x14ac:dyDescent="0.15">
      <c r="A76" s="74"/>
      <c r="C76" s="41"/>
      <c r="E76" s="96"/>
      <c r="F76" s="40" t="str">
        <f>IF(E76="","",MATCH(E76,AG79:BB79,0))</f>
        <v/>
      </c>
      <c r="R76" s="27"/>
      <c r="S76" s="27"/>
      <c r="U76" s="27" t="s">
        <v>171</v>
      </c>
      <c r="V76" s="40" t="str">
        <f>IF(U76="","",IF(U76="無記号","",U76))</f>
        <v>-</v>
      </c>
      <c r="W76" s="1"/>
      <c r="Y76" s="1"/>
      <c r="Z76" s="1"/>
      <c r="AA76" s="395"/>
      <c r="AB76" s="395"/>
      <c r="AC76" s="393"/>
      <c r="BC76" s="41"/>
      <c r="BD76" s="41"/>
      <c r="BE76" s="41"/>
      <c r="BF76" s="41"/>
    </row>
    <row r="77" spans="1:58" s="40" customFormat="1" ht="16.5" hidden="1" customHeight="1" x14ac:dyDescent="0.15">
      <c r="A77" s="74"/>
      <c r="B77" s="27"/>
      <c r="C77" s="41"/>
      <c r="E77" s="11"/>
      <c r="R77" s="27"/>
      <c r="S77" s="27"/>
      <c r="T77" s="27"/>
      <c r="U77" s="27"/>
      <c r="V77" s="27"/>
      <c r="W77" s="1"/>
      <c r="Y77" s="1"/>
      <c r="Z77" s="1"/>
      <c r="AA77" s="395"/>
      <c r="AB77" s="395"/>
      <c r="AC77" s="393"/>
      <c r="BC77" s="41"/>
      <c r="BD77" s="41"/>
      <c r="BE77" s="41"/>
      <c r="BF77" s="41"/>
    </row>
    <row r="78" spans="1:58" s="40" customFormat="1" ht="16.5" hidden="1" customHeight="1" x14ac:dyDescent="0.15">
      <c r="A78" s="74"/>
      <c r="B78" s="27"/>
      <c r="C78" s="41"/>
      <c r="E78" s="11"/>
      <c r="R78" s="27"/>
      <c r="S78" s="27"/>
      <c r="T78" s="27"/>
      <c r="U78" s="27"/>
      <c r="V78" s="27"/>
      <c r="W78" s="1"/>
      <c r="Y78" s="1"/>
      <c r="Z78" s="1"/>
      <c r="AA78" s="395"/>
      <c r="AB78" s="395"/>
      <c r="AC78" s="393"/>
      <c r="AF78" s="376"/>
      <c r="AG78" s="376"/>
      <c r="AH78" s="376"/>
      <c r="AI78" s="376"/>
      <c r="AJ78" s="376"/>
      <c r="AK78" s="376"/>
      <c r="AL78" s="376"/>
      <c r="AM78" s="376"/>
      <c r="AN78" s="376"/>
      <c r="AO78" s="376"/>
      <c r="AP78" s="376"/>
      <c r="AQ78" s="376"/>
      <c r="AR78" s="376"/>
      <c r="AS78" s="376"/>
      <c r="AT78" s="376"/>
      <c r="AU78" s="376"/>
      <c r="AV78" s="41"/>
      <c r="AW78" s="41"/>
      <c r="AX78" s="41"/>
      <c r="AY78" s="41"/>
      <c r="AZ78" s="41"/>
      <c r="BA78" s="41"/>
      <c r="BB78" s="41"/>
      <c r="BC78" s="41"/>
      <c r="BD78" s="41"/>
      <c r="BE78" s="41"/>
      <c r="BF78" s="41"/>
    </row>
    <row r="79" spans="1:58" s="40" customFormat="1" ht="16.5" hidden="1" customHeight="1" x14ac:dyDescent="0.15">
      <c r="A79" s="74"/>
      <c r="B79" s="62" t="s">
        <v>121</v>
      </c>
      <c r="C79" s="41" t="s">
        <v>128</v>
      </c>
      <c r="E79" s="11" t="s">
        <v>190</v>
      </c>
      <c r="F79" s="40">
        <f>IF(E79="","",MATCH(E79,AF79:BB79,0))</f>
        <v>9</v>
      </c>
      <c r="T79" s="40" t="str">
        <f>IF(R79="","",IF(R79="無記号","",R79))</f>
        <v/>
      </c>
      <c r="U79" s="40" t="str">
        <f>IF(F79="","",INDEX(AF80:BB80,1,F79))</f>
        <v>■</v>
      </c>
      <c r="V79" s="40" t="str">
        <f>IF(U79="","",IF(U79="無記号","",U79))</f>
        <v>■</v>
      </c>
      <c r="W79" s="1"/>
      <c r="Y79" s="1"/>
      <c r="Z79" s="1"/>
      <c r="AA79" s="395"/>
      <c r="AB79" s="395"/>
      <c r="AC79" s="393"/>
      <c r="AF79" s="41" t="s">
        <v>560</v>
      </c>
      <c r="AG79" s="41" t="s">
        <v>160</v>
      </c>
      <c r="AH79" s="41" t="s">
        <v>161</v>
      </c>
      <c r="AI79" s="41" t="s">
        <v>162</v>
      </c>
      <c r="AJ79" s="41" t="s">
        <v>163</v>
      </c>
      <c r="AK79" s="41" t="s">
        <v>164</v>
      </c>
      <c r="AL79" s="41" t="s">
        <v>165</v>
      </c>
      <c r="AM79" s="41" t="s">
        <v>166</v>
      </c>
      <c r="AN79" s="41" t="s">
        <v>190</v>
      </c>
      <c r="AR79" s="41"/>
      <c r="AS79" s="41"/>
      <c r="AT79" s="41"/>
      <c r="AU79" s="41"/>
      <c r="AV79" s="41"/>
      <c r="AW79" s="41"/>
      <c r="AX79" s="41"/>
      <c r="AY79" s="41"/>
      <c r="AZ79" s="41"/>
      <c r="BA79" s="41"/>
      <c r="BB79" s="41"/>
      <c r="BC79" s="41"/>
      <c r="BD79" s="41"/>
      <c r="BE79" s="41"/>
      <c r="BF79" s="41"/>
    </row>
    <row r="80" spans="1:58" s="40" customFormat="1" ht="16.5" hidden="1" customHeight="1" x14ac:dyDescent="0.15">
      <c r="A80" s="74"/>
      <c r="C80" s="41"/>
      <c r="E80" s="11"/>
      <c r="R80" s="27"/>
      <c r="S80" s="27"/>
      <c r="T80" s="27"/>
      <c r="U80" s="27"/>
      <c r="V80" s="27"/>
      <c r="W80" s="1"/>
      <c r="Y80" s="1"/>
      <c r="Z80" s="1"/>
      <c r="AA80" s="395"/>
      <c r="AB80" s="395"/>
      <c r="AC80" s="393"/>
      <c r="AF80" s="41" t="s">
        <v>561</v>
      </c>
      <c r="AG80" s="376" t="s">
        <v>562</v>
      </c>
      <c r="AH80" s="376" t="s">
        <v>410</v>
      </c>
      <c r="AI80" s="376" t="s">
        <v>411</v>
      </c>
      <c r="AJ80" s="376" t="s">
        <v>412</v>
      </c>
      <c r="AK80" s="376" t="s">
        <v>413</v>
      </c>
      <c r="AL80" s="376" t="s">
        <v>414</v>
      </c>
      <c r="AM80" s="376" t="s">
        <v>415</v>
      </c>
      <c r="AN80" s="40" t="s">
        <v>353</v>
      </c>
      <c r="AR80" s="376"/>
      <c r="AS80" s="376"/>
      <c r="AT80" s="376"/>
      <c r="AU80" s="376"/>
      <c r="AV80" s="41"/>
      <c r="AW80" s="41"/>
      <c r="AX80" s="41"/>
      <c r="AY80" s="41"/>
      <c r="AZ80" s="41"/>
      <c r="BA80" s="41"/>
      <c r="BB80" s="41"/>
      <c r="BC80" s="41"/>
      <c r="BD80" s="41"/>
      <c r="BE80" s="41"/>
      <c r="BF80" s="41"/>
    </row>
    <row r="81" spans="1:58" s="40" customFormat="1" ht="16.5" hidden="1" customHeight="1" x14ac:dyDescent="0.15">
      <c r="A81" s="74"/>
      <c r="B81" s="27"/>
      <c r="C81" s="41"/>
      <c r="E81" s="11"/>
      <c r="R81" s="27"/>
      <c r="S81" s="27"/>
      <c r="T81" s="27"/>
      <c r="U81" s="27"/>
      <c r="V81" s="27"/>
      <c r="W81" s="1"/>
      <c r="Y81" s="1"/>
      <c r="Z81" s="1"/>
      <c r="AA81" s="395"/>
      <c r="AB81" s="395"/>
      <c r="AC81" s="393"/>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row>
    <row r="82" spans="1:58" s="40" customFormat="1" ht="16.5" hidden="1" customHeight="1" x14ac:dyDescent="0.15">
      <c r="A82" s="74"/>
      <c r="B82" s="62" t="s">
        <v>122</v>
      </c>
      <c r="C82" s="41" t="s">
        <v>91</v>
      </c>
      <c r="E82" s="11" t="s">
        <v>185</v>
      </c>
      <c r="F82" s="40">
        <f>IF(E82="","",MATCH(E82,AF82:BB82,0))</f>
        <v>1</v>
      </c>
      <c r="H82" s="41" t="s">
        <v>194</v>
      </c>
      <c r="I82" s="41"/>
      <c r="J82" s="41"/>
      <c r="K82" s="41"/>
      <c r="L82" s="41"/>
      <c r="M82" s="41"/>
      <c r="N82" s="41"/>
      <c r="O82" s="41"/>
      <c r="P82" s="41"/>
      <c r="T82" s="40" t="str">
        <f>IF(R82="","",IF(R82="無記号","",R82))</f>
        <v/>
      </c>
      <c r="U82" s="40" t="str">
        <f>IF(F82="","",INDEX(AF83:BB83,1,F82))</f>
        <v>無記号</v>
      </c>
      <c r="V82" s="40" t="str">
        <f>IF(U82="","",IF(U82="無記号","",U82))</f>
        <v/>
      </c>
      <c r="W82" s="1"/>
      <c r="Y82" s="1"/>
      <c r="Z82" s="1"/>
      <c r="AA82" s="395"/>
      <c r="AB82" s="395"/>
      <c r="AC82" s="393"/>
      <c r="AF82" s="41" t="s">
        <v>416</v>
      </c>
      <c r="AG82" s="41" t="s">
        <v>16</v>
      </c>
      <c r="AH82" s="41" t="s">
        <v>417</v>
      </c>
      <c r="AI82" s="41" t="s">
        <v>563</v>
      </c>
      <c r="AJ82" s="41"/>
      <c r="AK82" s="41"/>
      <c r="AL82" s="41"/>
      <c r="AM82" s="41"/>
      <c r="AN82" s="41"/>
      <c r="AO82" s="41"/>
      <c r="AP82" s="41"/>
      <c r="AQ82" s="41"/>
      <c r="AR82" s="41"/>
      <c r="AS82" s="41"/>
      <c r="AT82" s="41"/>
      <c r="AU82" s="41"/>
      <c r="AV82" s="41"/>
      <c r="AW82" s="41"/>
      <c r="AX82" s="41"/>
      <c r="AY82" s="41"/>
      <c r="AZ82" s="41"/>
      <c r="BA82" s="41"/>
      <c r="BB82" s="41"/>
      <c r="BC82" s="41"/>
      <c r="BD82" s="41"/>
      <c r="BE82" s="41"/>
      <c r="BF82" s="41"/>
    </row>
    <row r="83" spans="1:58" s="40" customFormat="1" ht="16.5" hidden="1" customHeight="1" x14ac:dyDescent="0.15">
      <c r="A83" s="74"/>
      <c r="B83" s="27"/>
      <c r="C83" s="41"/>
      <c r="E83" s="11"/>
      <c r="R83" s="27"/>
      <c r="S83" s="27"/>
      <c r="T83" s="27"/>
      <c r="U83" s="27"/>
      <c r="V83" s="27"/>
      <c r="W83" s="1"/>
      <c r="Y83" s="1"/>
      <c r="Z83" s="1"/>
      <c r="AA83" s="395"/>
      <c r="AB83" s="395"/>
      <c r="AC83" s="393"/>
      <c r="AF83" s="41" t="s">
        <v>167</v>
      </c>
      <c r="AG83" s="41" t="s">
        <v>15</v>
      </c>
      <c r="AH83" s="41" t="s">
        <v>22</v>
      </c>
      <c r="AI83" s="41" t="s">
        <v>25</v>
      </c>
      <c r="AJ83" s="41"/>
      <c r="AK83" s="41"/>
      <c r="AL83" s="41"/>
      <c r="AM83" s="41"/>
      <c r="AN83" s="41"/>
      <c r="AO83" s="41"/>
      <c r="AP83" s="41"/>
      <c r="AQ83" s="41"/>
      <c r="AR83" s="41"/>
      <c r="AS83" s="41"/>
      <c r="AT83" s="41"/>
      <c r="AU83" s="41"/>
      <c r="AV83" s="41"/>
      <c r="AW83" s="41"/>
      <c r="AX83" s="41"/>
      <c r="AY83" s="41"/>
      <c r="AZ83" s="41"/>
      <c r="BA83" s="41"/>
      <c r="BB83" s="41"/>
      <c r="BC83" s="41"/>
      <c r="BD83" s="41"/>
      <c r="BE83" s="41"/>
      <c r="BF83" s="41"/>
    </row>
    <row r="87" spans="1:58" s="40" customFormat="1" ht="16.5" customHeight="1" x14ac:dyDescent="0.15">
      <c r="A87" s="74"/>
      <c r="B87" s="27"/>
      <c r="C87" s="41"/>
      <c r="E87" s="11"/>
      <c r="R87" s="27"/>
      <c r="S87" s="27"/>
      <c r="T87" s="27"/>
      <c r="U87" s="27"/>
      <c r="V87" s="27"/>
      <c r="W87" s="1"/>
      <c r="Y87" s="1"/>
      <c r="Z87" s="1"/>
      <c r="AA87" s="395"/>
      <c r="AB87" s="395"/>
      <c r="AC87" s="393"/>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row>
    <row r="88" spans="1:58" s="40" customFormat="1" ht="16.5" customHeight="1" x14ac:dyDescent="0.15">
      <c r="A88" s="74"/>
      <c r="C88" s="41"/>
      <c r="E88" s="11"/>
      <c r="R88" s="27" t="str">
        <f>IF(OR(R22="",R22="無記号"),"","-")</f>
        <v/>
      </c>
      <c r="S88" s="27"/>
      <c r="T88" s="40" t="str">
        <f>IF(R88="","",IF(R88="無記号","",R88))</f>
        <v/>
      </c>
      <c r="U88" s="27" t="str">
        <f>IF(OR(U22="",U22="無記号"),"","-")</f>
        <v/>
      </c>
      <c r="V88" s="40" t="str">
        <f>IF(U88="","",IF(U88="無記号","",U88))</f>
        <v/>
      </c>
      <c r="W88" s="1"/>
      <c r="X88" s="1"/>
      <c r="Y88" s="1"/>
      <c r="Z88" s="1"/>
      <c r="AA88" s="395"/>
      <c r="AB88" s="395"/>
      <c r="AC88" s="393"/>
    </row>
    <row r="89" spans="1:58" s="40" customFormat="1" ht="16.5" customHeight="1" x14ac:dyDescent="0.15">
      <c r="A89" s="74"/>
      <c r="B89" s="27"/>
      <c r="C89" s="41"/>
      <c r="E89" s="11"/>
      <c r="R89" s="27"/>
      <c r="S89" s="27"/>
      <c r="T89" s="27"/>
      <c r="U89" s="27"/>
      <c r="V89" s="27"/>
      <c r="W89" s="1"/>
      <c r="X89" s="1"/>
      <c r="Y89" s="1"/>
      <c r="Z89" s="1"/>
      <c r="AA89" s="395"/>
      <c r="AB89" s="395"/>
      <c r="AC89" s="393"/>
    </row>
    <row r="93" spans="1:58" s="40" customFormat="1" ht="16.5" customHeight="1" x14ac:dyDescent="0.15">
      <c r="A93" s="74"/>
      <c r="C93" s="41"/>
      <c r="E93" s="11"/>
      <c r="AA93" s="393"/>
      <c r="AB93" s="393"/>
      <c r="AC93" s="393"/>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c r="BE93" s="41"/>
      <c r="BF93" s="41"/>
    </row>
    <row r="94" spans="1:58" s="40" customFormat="1" ht="16.5" customHeight="1" x14ac:dyDescent="0.15">
      <c r="A94" s="74"/>
      <c r="B94" s="27"/>
      <c r="C94" s="41"/>
      <c r="E94" s="11"/>
      <c r="R94" s="27"/>
      <c r="S94" s="27"/>
      <c r="U94" s="27"/>
      <c r="AA94" s="393"/>
      <c r="AB94" s="393"/>
      <c r="AC94" s="393"/>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row>
    <row r="95" spans="1:58" s="40" customFormat="1" ht="16.5" customHeight="1" x14ac:dyDescent="0.15">
      <c r="A95" s="74"/>
      <c r="C95" s="41"/>
      <c r="E95" s="11"/>
      <c r="AA95" s="393"/>
      <c r="AB95" s="393"/>
      <c r="AC95" s="393"/>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row>
    <row r="99" spans="1:69" s="40" customFormat="1" ht="16.5" customHeight="1" x14ac:dyDescent="0.15">
      <c r="A99" s="74"/>
      <c r="B99" s="27"/>
      <c r="C99" s="41"/>
      <c r="E99" s="11"/>
      <c r="R99" s="27"/>
      <c r="S99" s="27"/>
      <c r="T99" s="27"/>
      <c r="U99" s="27"/>
      <c r="AA99" s="393"/>
      <c r="AB99" s="393"/>
      <c r="AC99" s="393"/>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row>
    <row r="100" spans="1:69" s="40" customFormat="1" ht="16.5" customHeight="1" x14ac:dyDescent="0.15">
      <c r="A100" s="74"/>
      <c r="B100" s="27"/>
      <c r="C100" s="41"/>
      <c r="E100" s="11"/>
      <c r="R100" s="27"/>
      <c r="S100" s="27"/>
      <c r="T100" s="27"/>
      <c r="U100" s="27"/>
      <c r="AA100" s="393"/>
      <c r="AB100" s="393"/>
      <c r="AC100" s="393"/>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row>
    <row r="101" spans="1:69" s="40" customFormat="1" ht="16.5" customHeight="1" x14ac:dyDescent="0.15">
      <c r="A101" s="74"/>
      <c r="B101" s="27"/>
      <c r="C101" s="41"/>
      <c r="E101" s="11"/>
      <c r="R101" s="27"/>
      <c r="S101" s="27"/>
      <c r="T101" s="27"/>
      <c r="U101" s="27"/>
      <c r="AA101" s="393"/>
      <c r="AB101" s="393"/>
      <c r="AC101" s="393"/>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row>
    <row r="102" spans="1:69" s="40" customFormat="1" ht="16.5" customHeight="1" x14ac:dyDescent="0.15">
      <c r="A102" s="74"/>
      <c r="B102" s="27"/>
      <c r="C102" s="41"/>
      <c r="E102" s="11"/>
      <c r="F102" s="11"/>
      <c r="G102" s="11"/>
      <c r="H102" s="11"/>
      <c r="I102" s="11"/>
      <c r="J102" s="11"/>
      <c r="K102" s="11"/>
      <c r="L102" s="11"/>
      <c r="M102" s="11"/>
      <c r="N102" s="11"/>
      <c r="O102" s="11"/>
      <c r="P102" s="11"/>
      <c r="Q102" s="11"/>
      <c r="R102" s="27"/>
      <c r="S102" s="27"/>
      <c r="T102" s="27"/>
      <c r="U102" s="27"/>
      <c r="W102" s="11"/>
      <c r="X102" s="11"/>
      <c r="Y102" s="11"/>
      <c r="Z102" s="11"/>
      <c r="AA102" s="393"/>
      <c r="AB102" s="393"/>
      <c r="AC102" s="393"/>
      <c r="AD102" s="11"/>
      <c r="AE102" s="1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11"/>
      <c r="BH102" s="11"/>
      <c r="BI102" s="11"/>
      <c r="BJ102" s="11"/>
      <c r="BK102" s="11"/>
      <c r="BL102" s="11"/>
      <c r="BM102" s="11"/>
      <c r="BN102" s="11"/>
      <c r="BO102" s="11"/>
      <c r="BP102" s="11"/>
      <c r="BQ102" s="11"/>
    </row>
    <row r="103" spans="1:69" s="40" customFormat="1" ht="16.5" customHeight="1" x14ac:dyDescent="0.15">
      <c r="A103" s="74"/>
      <c r="B103" s="27"/>
      <c r="C103" s="41"/>
      <c r="E103" s="11"/>
      <c r="F103" s="11"/>
      <c r="G103" s="11"/>
      <c r="H103" s="11"/>
      <c r="I103" s="11"/>
      <c r="J103" s="11"/>
      <c r="K103" s="11"/>
      <c r="L103" s="11"/>
      <c r="M103" s="11"/>
      <c r="N103" s="11"/>
      <c r="O103" s="11"/>
      <c r="P103" s="11"/>
      <c r="Q103" s="11"/>
      <c r="R103" s="27"/>
      <c r="S103" s="27"/>
      <c r="T103" s="27"/>
      <c r="U103" s="27"/>
      <c r="W103" s="11"/>
      <c r="X103" s="11"/>
      <c r="Y103" s="11"/>
      <c r="Z103" s="11"/>
      <c r="AA103" s="393"/>
      <c r="AB103" s="393"/>
      <c r="AC103" s="393"/>
      <c r="AD103" s="11"/>
      <c r="AE103" s="1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type="list" allowBlank="1" showInputMessage="1" showErrorMessage="1" sqref="E16" xr:uid="{00000000-0002-0000-0200-000006000000}">
      <formula1>$AG$16:$AL$16</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8"/>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6" customWidth="1"/>
    <col min="2" max="10" width="3.125" style="96" customWidth="1"/>
    <col min="11" max="22" width="6.625" style="96" customWidth="1"/>
    <col min="23" max="34" width="3.625" style="96" hidden="1" customWidth="1"/>
    <col min="35" max="46" width="3.125" style="96" customWidth="1"/>
    <col min="47" max="53" width="3.125" style="96" hidden="1" customWidth="1"/>
    <col min="54" max="56" width="16.75" style="342" hidden="1" customWidth="1"/>
    <col min="57" max="57" width="17.125" style="342" hidden="1" customWidth="1"/>
    <col min="58" max="58" width="27.75" style="342" hidden="1" customWidth="1"/>
    <col min="59" max="71" width="3.125" style="379" hidden="1" customWidth="1"/>
    <col min="72" max="87" width="3.125" style="96" hidden="1" customWidth="1"/>
    <col min="88" max="88" width="15.125" style="96" hidden="1" customWidth="1"/>
    <col min="89" max="91" width="3.125" style="96" hidden="1" customWidth="1"/>
    <col min="92" max="92" width="16.375" style="96" hidden="1" customWidth="1"/>
    <col min="93" max="95" width="13.125" style="96" hidden="1" customWidth="1"/>
    <col min="96" max="108" width="13.125" style="315" hidden="1" customWidth="1"/>
    <col min="109" max="109" width="13.125" style="294" hidden="1" customWidth="1"/>
    <col min="110" max="120" width="13" style="294" hidden="1" customWidth="1"/>
    <col min="121" max="173" width="3.125" style="109" customWidth="1"/>
    <col min="174" max="191" width="3.125" style="109"/>
    <col min="192" max="16384" width="3.125" style="96"/>
  </cols>
  <sheetData>
    <row r="1" spans="2:120" ht="12.75" customHeight="1" x14ac:dyDescent="0.15">
      <c r="B1" s="11" t="s">
        <v>539</v>
      </c>
      <c r="N1" s="771" t="str">
        <f>IF(AND(バルブ!R22="H",仕様書作成!U1&lt;&gt;"",仕様書作成!AN1=$BD$1),$BE$1,"")</f>
        <v/>
      </c>
      <c r="O1" s="771"/>
      <c r="P1" s="771"/>
      <c r="Q1" s="771"/>
      <c r="R1" s="772" t="s">
        <v>934</v>
      </c>
      <c r="S1" s="772"/>
      <c r="T1" s="356" t="s">
        <v>935</v>
      </c>
      <c r="U1" s="773" t="str">
        <f>IF(AJ49=BC49,BB1,"")</f>
        <v/>
      </c>
      <c r="V1" s="773"/>
      <c r="W1" s="773"/>
      <c r="X1" s="773"/>
      <c r="Y1" s="773"/>
      <c r="Z1" s="773"/>
      <c r="AA1" s="773"/>
      <c r="AB1" s="773"/>
      <c r="AC1" s="773"/>
      <c r="AD1" s="773"/>
      <c r="AE1" s="773"/>
      <c r="AF1" s="773"/>
      <c r="AG1" s="773"/>
      <c r="AH1" s="773"/>
      <c r="AI1" s="773"/>
      <c r="AJ1" s="773"/>
      <c r="AK1" s="773"/>
      <c r="AL1" s="773"/>
      <c r="AM1" s="773"/>
      <c r="AN1" s="774" t="s">
        <v>944</v>
      </c>
      <c r="AO1" s="774"/>
      <c r="AP1" s="314"/>
      <c r="AQ1" s="109"/>
      <c r="AR1" s="109"/>
      <c r="AS1" s="109"/>
      <c r="AT1" s="109"/>
      <c r="AU1" s="109"/>
      <c r="AV1" s="109"/>
      <c r="AW1" s="109"/>
      <c r="AX1" s="109"/>
      <c r="AY1" s="109"/>
      <c r="AZ1" s="109"/>
      <c r="BA1" s="109"/>
      <c r="BB1" s="342" t="s">
        <v>936</v>
      </c>
      <c r="BC1" s="342" t="s">
        <v>937</v>
      </c>
      <c r="BD1" s="342" t="s">
        <v>938</v>
      </c>
      <c r="BE1" s="342" t="s">
        <v>939</v>
      </c>
      <c r="BF1" s="342" t="s">
        <v>934</v>
      </c>
      <c r="BG1" s="342" t="s">
        <v>940</v>
      </c>
      <c r="BT1" s="109"/>
      <c r="BU1" s="109"/>
      <c r="BV1" s="109"/>
      <c r="BW1" s="109"/>
      <c r="BX1" s="109"/>
      <c r="BY1" s="109"/>
      <c r="BZ1" s="109"/>
      <c r="CA1" s="109"/>
      <c r="CB1" s="109"/>
      <c r="CC1" s="109"/>
      <c r="CD1" s="109"/>
      <c r="CE1" s="109"/>
      <c r="CF1" s="109"/>
      <c r="CG1" s="109"/>
      <c r="CH1" s="109"/>
      <c r="CI1" s="109"/>
      <c r="CJ1" s="109"/>
      <c r="CK1" s="109"/>
      <c r="CL1" s="109"/>
      <c r="CM1" s="109"/>
      <c r="CN1" s="109"/>
      <c r="CO1" s="109"/>
      <c r="CP1" s="109"/>
      <c r="CQ1" s="109"/>
      <c r="CR1" s="294"/>
      <c r="CS1" s="294"/>
      <c r="CT1" s="294"/>
      <c r="CU1" s="294"/>
      <c r="CV1" s="294"/>
      <c r="CW1" s="294"/>
      <c r="CX1" s="294"/>
      <c r="CY1" s="294"/>
      <c r="CZ1" s="294"/>
      <c r="DA1" s="294"/>
      <c r="DB1" s="294"/>
      <c r="DC1" s="294"/>
      <c r="DD1" s="294"/>
    </row>
    <row r="2" spans="2:120" ht="11.25" customHeight="1" x14ac:dyDescent="0.15">
      <c r="B2" s="643" t="str">
        <f>基本情報!C4</f>
        <v>貴 社 名</v>
      </c>
      <c r="C2" s="644"/>
      <c r="D2" s="644"/>
      <c r="E2" s="655" t="str">
        <f>IF(基本情報!E4="","",基本情報!$E$4&amp;$BB$2)</f>
        <v/>
      </c>
      <c r="F2" s="655"/>
      <c r="G2" s="655"/>
      <c r="H2" s="655"/>
      <c r="I2" s="655"/>
      <c r="J2" s="656"/>
      <c r="K2" s="643" t="str">
        <f>基本情報!K4</f>
        <v>貴部署名</v>
      </c>
      <c r="L2" s="644"/>
      <c r="M2" s="644" t="str">
        <f>IF(基本情報!M4="","",基本情報!M4)</f>
        <v/>
      </c>
      <c r="N2" s="644"/>
      <c r="O2" s="644"/>
      <c r="P2" s="643" t="str">
        <f>基本情報!S4</f>
        <v>ご担当者名</v>
      </c>
      <c r="Q2" s="644"/>
      <c r="R2" s="644" t="str">
        <f>IF(基本情報!U4="","",基本情報!U4&amp;$BC$2)</f>
        <v/>
      </c>
      <c r="S2" s="644"/>
      <c r="T2" s="775"/>
      <c r="U2" s="773"/>
      <c r="V2" s="773"/>
      <c r="W2" s="773"/>
      <c r="X2" s="773"/>
      <c r="Y2" s="773"/>
      <c r="Z2" s="773"/>
      <c r="AA2" s="773"/>
      <c r="AB2" s="773"/>
      <c r="AC2" s="773"/>
      <c r="AD2" s="773"/>
      <c r="AE2" s="773"/>
      <c r="AF2" s="773"/>
      <c r="AG2" s="773"/>
      <c r="AH2" s="773"/>
      <c r="AI2" s="773"/>
      <c r="AJ2" s="773"/>
      <c r="AK2" s="773"/>
      <c r="AL2" s="773"/>
      <c r="AM2" s="773"/>
      <c r="AN2" s="774"/>
      <c r="AO2" s="774"/>
      <c r="AQ2" s="109"/>
      <c r="AR2" s="109"/>
      <c r="AS2" s="109"/>
      <c r="AT2" s="392" t="s">
        <v>973</v>
      </c>
      <c r="AU2" s="109"/>
      <c r="AV2" s="109"/>
      <c r="AW2" s="109"/>
      <c r="AX2" s="109"/>
      <c r="AY2" s="109"/>
      <c r="AZ2" s="109"/>
      <c r="BA2" s="109"/>
      <c r="BB2" s="342" t="s">
        <v>380</v>
      </c>
      <c r="BC2" s="342" t="s">
        <v>381</v>
      </c>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294"/>
      <c r="CS2" s="294"/>
      <c r="CT2" s="294"/>
      <c r="CU2" s="294"/>
      <c r="CV2" s="294"/>
      <c r="CW2" s="294"/>
      <c r="CX2" s="294"/>
      <c r="CY2" s="294"/>
      <c r="CZ2" s="294"/>
      <c r="DA2" s="294"/>
      <c r="DB2" s="294"/>
      <c r="DC2" s="294"/>
      <c r="DD2" s="294"/>
    </row>
    <row r="3" spans="2:120" ht="13.5" hidden="1" customHeight="1" x14ac:dyDescent="0.15">
      <c r="R3" s="108"/>
      <c r="S3" s="108"/>
      <c r="T3" s="110"/>
      <c r="U3" s="110"/>
      <c r="V3" s="110"/>
      <c r="W3" s="110"/>
      <c r="X3" s="110"/>
      <c r="Y3" s="110"/>
      <c r="Z3" s="110"/>
      <c r="AA3" s="110"/>
      <c r="AB3" s="110"/>
      <c r="AC3" s="110"/>
      <c r="AD3" s="110"/>
      <c r="AE3" s="110"/>
      <c r="AF3" s="110"/>
      <c r="AG3" s="110"/>
      <c r="AH3" s="110"/>
      <c r="AI3" s="110"/>
      <c r="AJ3" s="110"/>
      <c r="AK3" s="110"/>
      <c r="AL3" s="110"/>
      <c r="AM3" s="110"/>
      <c r="AN3" s="110"/>
      <c r="AO3" s="110"/>
      <c r="AP3" s="110"/>
      <c r="AQ3" s="109" t="str">
        <f>IF(G9="","",VALUE(G9))</f>
        <v/>
      </c>
      <c r="AR3" s="109"/>
      <c r="AS3" s="109"/>
      <c r="AT3" s="109"/>
      <c r="AU3" s="109"/>
      <c r="AV3" s="109"/>
      <c r="AW3" s="109"/>
      <c r="AX3" s="109"/>
      <c r="AY3" s="109"/>
      <c r="AZ3" s="109"/>
      <c r="BA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294"/>
      <c r="CS3" s="294"/>
      <c r="CT3" s="294"/>
      <c r="CU3" s="294"/>
      <c r="CV3" s="294"/>
      <c r="CW3" s="294"/>
      <c r="CX3" s="294"/>
      <c r="CY3" s="294"/>
      <c r="CZ3" s="294"/>
      <c r="DA3" s="294"/>
      <c r="DB3" s="294"/>
      <c r="DC3" s="294"/>
      <c r="DD3" s="294"/>
    </row>
    <row r="4" spans="2:120" ht="13.5" hidden="1" customHeight="1" x14ac:dyDescent="0.15">
      <c r="K4" s="111" t="str">
        <f>IF(AQ6=AQ3,"",IF(AQ6=0,"","　　"))</f>
        <v/>
      </c>
      <c r="L4" s="41"/>
      <c r="M4" s="41"/>
      <c r="N4" s="112"/>
      <c r="O4" s="113"/>
      <c r="Q4" s="232"/>
      <c r="R4" s="108"/>
      <c r="S4" s="108"/>
      <c r="T4" s="110"/>
      <c r="U4" s="110"/>
      <c r="V4" s="110"/>
      <c r="W4" s="110"/>
      <c r="X4" s="110"/>
      <c r="Y4" s="110"/>
      <c r="Z4" s="110"/>
      <c r="AA4" s="110"/>
      <c r="AB4" s="110"/>
      <c r="AC4" s="110"/>
      <c r="AD4" s="110"/>
      <c r="AE4" s="110"/>
      <c r="AF4" s="110"/>
      <c r="AG4" s="110"/>
      <c r="AH4" s="110"/>
      <c r="AI4" s="110"/>
      <c r="AJ4" s="110"/>
      <c r="AK4" s="110"/>
      <c r="AL4" s="110"/>
      <c r="AM4" s="110"/>
      <c r="AN4" s="110"/>
      <c r="AO4" s="110"/>
      <c r="AP4" s="110"/>
      <c r="AQ4" s="109"/>
      <c r="AR4" s="109"/>
      <c r="AS4" s="109"/>
      <c r="AT4" s="109"/>
      <c r="AU4" s="109"/>
      <c r="AV4" s="109"/>
      <c r="AW4" s="109"/>
      <c r="AX4" s="109"/>
      <c r="AY4" s="109"/>
      <c r="AZ4" s="109"/>
      <c r="BA4" s="109"/>
      <c r="BT4" s="109"/>
      <c r="BU4" s="109"/>
      <c r="BV4" s="109"/>
      <c r="BW4" s="109"/>
      <c r="BX4" s="109"/>
      <c r="BY4" s="109"/>
      <c r="BZ4" s="109"/>
      <c r="CA4" s="109"/>
      <c r="CB4" s="109"/>
      <c r="CC4" s="109"/>
      <c r="CD4" s="109"/>
      <c r="CE4" s="109"/>
      <c r="CF4" s="109"/>
      <c r="CG4" s="109"/>
      <c r="CH4" s="109"/>
      <c r="CI4" s="109"/>
      <c r="CJ4" s="109"/>
      <c r="CK4" s="109"/>
      <c r="CL4" s="109"/>
      <c r="CM4" s="109"/>
      <c r="CN4" s="109"/>
      <c r="CO4" s="109"/>
      <c r="CP4" s="109"/>
      <c r="CQ4" s="109"/>
      <c r="CR4" s="294"/>
      <c r="CS4" s="294"/>
      <c r="CT4" s="294"/>
      <c r="CU4" s="294"/>
      <c r="CV4" s="294"/>
      <c r="CW4" s="294"/>
      <c r="CX4" s="294"/>
      <c r="CY4" s="294"/>
      <c r="CZ4" s="294"/>
      <c r="DA4" s="294"/>
      <c r="DB4" s="294"/>
      <c r="DC4" s="294"/>
      <c r="DD4" s="294"/>
    </row>
    <row r="5" spans="2:120" ht="3.75" customHeight="1" x14ac:dyDescent="0.15">
      <c r="AQ5" s="109"/>
      <c r="AR5" s="109"/>
      <c r="AS5" s="109"/>
      <c r="AT5" s="109"/>
      <c r="AU5" s="109"/>
      <c r="AV5" s="109"/>
      <c r="AW5" s="109"/>
      <c r="AX5" s="109"/>
      <c r="AY5" s="109"/>
      <c r="AZ5" s="109"/>
      <c r="BA5" s="109"/>
      <c r="BT5" s="109"/>
      <c r="BU5" s="109"/>
      <c r="BV5" s="109"/>
      <c r="BW5" s="109"/>
      <c r="BX5" s="109"/>
      <c r="BY5" s="109"/>
      <c r="BZ5" s="109"/>
      <c r="CA5" s="109"/>
      <c r="CB5" s="109"/>
      <c r="CC5" s="109"/>
      <c r="CD5" s="109"/>
      <c r="CE5" s="109"/>
      <c r="CF5" s="109"/>
      <c r="CG5" s="109"/>
      <c r="CH5" s="109"/>
      <c r="CI5" s="109"/>
      <c r="CJ5" s="109"/>
      <c r="CK5" s="109"/>
      <c r="CL5" s="109"/>
      <c r="CM5" s="109"/>
      <c r="CN5" s="109"/>
      <c r="CO5" s="109"/>
      <c r="CP5" s="109"/>
      <c r="CQ5" s="109"/>
      <c r="CR5" s="294"/>
      <c r="CS5" s="294"/>
      <c r="CT5" s="294"/>
      <c r="CU5" s="294"/>
      <c r="CV5" s="294"/>
      <c r="CW5" s="294"/>
      <c r="CX5" s="294"/>
      <c r="CY5" s="294"/>
      <c r="CZ5" s="294"/>
      <c r="DA5" s="294"/>
      <c r="DB5" s="294"/>
      <c r="DC5" s="294"/>
      <c r="DD5" s="294"/>
    </row>
    <row r="6" spans="2:120" ht="15.75" customHeight="1" x14ac:dyDescent="0.15">
      <c r="B6" s="601" t="s">
        <v>668</v>
      </c>
      <c r="C6" s="602"/>
      <c r="D6" s="602"/>
      <c r="E6" s="603"/>
      <c r="F6" s="640" t="str">
        <f>IF(C18&lt;&gt;"",$BB$6,IF(AJ8&lt;&gt;"",$BG$6,ベース!E3))</f>
        <v>必須項目に入力漏れがあります</v>
      </c>
      <c r="G6" s="641"/>
      <c r="H6" s="641"/>
      <c r="I6" s="641"/>
      <c r="J6" s="641"/>
      <c r="K6" s="641"/>
      <c r="L6" s="641"/>
      <c r="M6" s="642"/>
      <c r="N6" s="645"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548"/>
      <c r="P6" s="548"/>
      <c r="Q6" s="548"/>
      <c r="R6" s="548" t="str">
        <f>IF(AQ6=AQ3,"",IF(AQ6=0,"",$BF$6))</f>
        <v/>
      </c>
      <c r="S6" s="548"/>
      <c r="T6" s="548"/>
      <c r="U6" s="548"/>
      <c r="V6" s="548"/>
      <c r="W6" s="548"/>
      <c r="X6" s="548"/>
      <c r="Y6" s="548"/>
      <c r="Z6" s="548"/>
      <c r="AA6" s="548"/>
      <c r="AB6" s="548"/>
      <c r="AC6" s="548"/>
      <c r="AD6" s="548"/>
      <c r="AE6" s="548"/>
      <c r="AF6" s="548"/>
      <c r="AG6" s="548"/>
      <c r="AH6" s="548"/>
      <c r="AI6" s="548"/>
      <c r="AJ6" s="549"/>
      <c r="AK6" s="550" t="s">
        <v>220</v>
      </c>
      <c r="AL6" s="551"/>
      <c r="AM6" s="551"/>
      <c r="AN6" s="552"/>
      <c r="AO6" s="553" t="str">
        <f>IF(基本情報!O6="","",基本情報!O6)</f>
        <v/>
      </c>
      <c r="AP6" s="554"/>
      <c r="AQ6" s="109">
        <f>COUNTIF(K8:AH8,"*SY*")</f>
        <v>0</v>
      </c>
      <c r="AR6" s="109"/>
      <c r="AS6" s="109"/>
      <c r="AT6" s="109"/>
      <c r="AU6" s="109"/>
      <c r="AV6" s="109"/>
      <c r="AW6" s="109"/>
      <c r="AX6" s="109"/>
      <c r="AY6" s="109"/>
      <c r="AZ6" s="109"/>
      <c r="BA6" s="109"/>
      <c r="BB6" s="342" t="s">
        <v>379</v>
      </c>
      <c r="BC6" s="342" t="s">
        <v>826</v>
      </c>
      <c r="BD6" s="342" t="s">
        <v>826</v>
      </c>
      <c r="BE6" s="342" t="s">
        <v>827</v>
      </c>
      <c r="BF6" s="342" t="s">
        <v>371</v>
      </c>
      <c r="BG6" s="379" t="s">
        <v>452</v>
      </c>
      <c r="BT6" s="109"/>
      <c r="BU6" s="109"/>
      <c r="BV6" s="109"/>
      <c r="BW6" s="109"/>
      <c r="BX6" s="109"/>
      <c r="BY6" s="109"/>
      <c r="BZ6" s="109"/>
      <c r="CA6" s="109"/>
      <c r="CB6" s="109"/>
      <c r="CC6" s="109"/>
      <c r="CD6" s="109"/>
      <c r="CE6" s="109"/>
      <c r="CF6" s="109"/>
      <c r="CG6" s="109"/>
      <c r="CH6" s="109"/>
      <c r="CI6" s="109"/>
      <c r="CJ6" s="109"/>
      <c r="CK6" s="109"/>
      <c r="CL6" s="109"/>
      <c r="CM6" s="109"/>
      <c r="CN6" s="109"/>
      <c r="CO6" s="109"/>
      <c r="CP6" s="109"/>
      <c r="CQ6" s="109"/>
      <c r="CR6" s="294"/>
      <c r="CS6" s="294"/>
      <c r="CT6" s="294"/>
      <c r="CU6" s="294"/>
      <c r="CV6" s="294"/>
      <c r="CW6" s="294"/>
      <c r="CX6" s="294"/>
      <c r="CY6" s="294"/>
      <c r="CZ6" s="294"/>
      <c r="DA6" s="294"/>
      <c r="DB6" s="294"/>
      <c r="DC6" s="294"/>
      <c r="DD6" s="294"/>
    </row>
    <row r="7" spans="2:120" ht="3.75" customHeight="1" x14ac:dyDescent="0.15">
      <c r="B7" s="29"/>
      <c r="C7" s="29"/>
      <c r="D7" s="29"/>
      <c r="E7" s="29"/>
      <c r="F7" s="114"/>
      <c r="G7" s="114"/>
      <c r="H7" s="114"/>
      <c r="I7" s="114"/>
      <c r="J7" s="114"/>
      <c r="K7" s="397" t="str">
        <f>IF(OR(COUNTIF(K12:K25,"X")&gt;0,K49="X"),$BB$8,
IF(AND(K29="O",K12&lt;&gt;"",K13&lt;&gt;"")=TRUE,$BC$8,
IF(AND(K29="O",OR(K34&lt;&gt;"",K35&lt;&gt;"",K37&lt;&gt;"",K40&lt;&gt;"",K41&lt;&gt;"",K43&lt;&gt;"",K47&lt;&gt;"")),$BE$8,
IF(K29="O",$AJ$29&amp;K103,
IF(OR(K12="",K92=""),"",
IF(バルブ!$R$13="",$BD$8,
CONCATENATE(K87,K88,K89,K90,K91,K92,K93,K94,K95,K96,K97,K98,K99,K100,K101,K102,K103,K104)))))))</f>
        <v/>
      </c>
      <c r="L7" s="397" t="str">
        <f>IF(OR(COUNTIF(L12:L25,"X")&gt;0,L49="X"),$BB$8,
IF(AND(L29="O",L12&lt;&gt;"",L13&lt;&gt;"")=TRUE,$BC$8,
IF(AND(L29="O",OR(L34&lt;&gt;"",L35&lt;&gt;"",L37&lt;&gt;"",L40&lt;&gt;"",L41&lt;&gt;"",L43&lt;&gt;"",L47&lt;&gt;"")),$BE$8,
IF(L29="O",$AJ$29&amp;L103,
IF(OR(L12="",L92=""),"",
IF(バルブ!$R$13="",$BD$8,
CONCATENATE(L87,L88,L89,L90,L91,L92,L93,L94,L95,L96,L97,L98,L99,L100,L101,L102,L103,L104)))))))</f>
        <v/>
      </c>
      <c r="M7" s="397" t="str">
        <f>IF(OR(COUNTIF(M12:M25,"X")&gt;0,M49="X"),$BB$8,
IF(AND(M29="O",M12&lt;&gt;"",M13&lt;&gt;"")=TRUE,$BC$8,
IF(AND(M29="O",OR(M34&lt;&gt;"",M35&lt;&gt;"",M37&lt;&gt;"",M40&lt;&gt;"",M41&lt;&gt;"",M43&lt;&gt;"",M47&lt;&gt;"")),$BE$8,
IF(M29="O",$AJ$29&amp;M103,
IF(OR(M12="",M92=""),"",
IF(バルブ!$R$13="",$BD$8,
CONCATENATE(M87,M88,M89,M90,M91,M92,M93,M94,M95,M96,M97,M98,M99,M100,M101,M102,M103,M104)))))))</f>
        <v/>
      </c>
      <c r="N7" s="397" t="str">
        <f>IF(OR(COUNTIF(N12:N25,"X")&gt;0,N49="X"),$BB$8,
IF(AND(N29="O",N12&lt;&gt;"",N13&lt;&gt;"")=TRUE,$BC$8,
IF(AND(N29="O",OR(N34&lt;&gt;"",N35&lt;&gt;"",N37&lt;&gt;"",N40&lt;&gt;"",N41&lt;&gt;"",N43&lt;&gt;"",N47&lt;&gt;"")),$BE$8,
IF(N29="O",$AJ$29&amp;N103,
IF(OR(N12="",N92=""),"",
IF(バルブ!$R$13="",$BD$8,
CONCATENATE(N87,N88,N89,N90,N91,N92,N93,N94,N95,N96,N97,N98,N99,N100,N101,N102,N103,N104)))))))</f>
        <v/>
      </c>
      <c r="O7" s="397" t="str">
        <f>IF(OR(COUNTIF(O12:O25,"X")&gt;0,O49="X"),$BB$8,
IF(AND(O29="O",O12&lt;&gt;"",O13&lt;&gt;"")=TRUE,$BC$8,
IF(AND(O29="O",OR(O34&lt;&gt;"",O35&lt;&gt;"",O37&lt;&gt;"",O40&lt;&gt;"",O41&lt;&gt;"",O43&lt;&gt;"",O47&lt;&gt;"")),$BE$8,
IF(O29="O",$AJ$29&amp;O103,
IF(OR(O12="",O92=""),"",
IF(バルブ!$R$13="",$BD$8,
CONCATENATE(O87,O88,O89,O90,O91,O92,O93,O94,O95,O96,O97,O98,O99,O100,O101,O102,O103,O104)))))))</f>
        <v/>
      </c>
      <c r="P7" s="397" t="str">
        <f>IF(OR(COUNTIF(P12:P25,"X")&gt;0,P49="X"),$BB$8,
IF(AND(P29="O",P12&lt;&gt;"",P13&lt;&gt;"")=TRUE,$BC$8,
IF(AND(P29="O",OR(P34&lt;&gt;"",P35&lt;&gt;"",P37&lt;&gt;"",P40&lt;&gt;"",P41&lt;&gt;"",P43&lt;&gt;"",P47&lt;&gt;"")),$BE$8,
IF(P29="O",$AJ$29&amp;P103,
IF(OR(P12="",P92=""),"",
IF(バルブ!$R$13="",$BD$8,
CONCATENATE(P87,P88,P89,P90,P91,P92,P93,P94,P95,P96,P97,P98,P99,P100,P101,P102,P103,P104)))))))</f>
        <v/>
      </c>
      <c r="Q7" s="397" t="str">
        <f>IF(OR(COUNTIF(Q12:Q25,"X")&gt;0,Q49="X"),$BB$8,
IF(AND(Q29="O",Q12&lt;&gt;"",Q13&lt;&gt;"")=TRUE,$BC$8,
IF(AND(Q29="O",OR(Q34&lt;&gt;"",Q35&lt;&gt;"",Q37&lt;&gt;"",Q40&lt;&gt;"",Q41&lt;&gt;"",Q43&lt;&gt;"",Q47&lt;&gt;"")),$BE$8,
IF(Q29="O",$AJ$29&amp;Q103,
IF(OR(Q12="",Q92=""),"",
IF(バルブ!$R$13="",$BD$8,
CONCATENATE(Q87,Q88,Q89,Q90,Q91,Q92,Q93,Q94,Q95,Q96,Q97,Q98,Q99,Q100,Q101,Q102,Q103,Q104)))))))</f>
        <v/>
      </c>
      <c r="R7" s="397" t="str">
        <f>IF(OR(COUNTIF(R12:R25,"X")&gt;0,R49="X"),$BB$8,
IF(AND(R29="O",R12&lt;&gt;"",R13&lt;&gt;"")=TRUE,$BC$8,
IF(AND(R29="O",OR(R34&lt;&gt;"",R35&lt;&gt;"",R37&lt;&gt;"",R40&lt;&gt;"",R41&lt;&gt;"",R43&lt;&gt;"",R47&lt;&gt;"")),$BE$8,
IF(R29="O",$AJ$29&amp;R103,
IF(OR(R12="",R92=""),"",
IF(バルブ!$R$13="",$BD$8,
CONCATENATE(R87,R88,R89,R90,R91,R92,R93,R94,R95,R96,R97,R98,R99,R100,R101,R102,R103,R104)))))))</f>
        <v/>
      </c>
      <c r="S7" s="397" t="str">
        <f>IF(OR(COUNTIF(S12:S25,"X")&gt;0,S49="X"),$BB$8,
IF(AND(S29="O",S12&lt;&gt;"",S13&lt;&gt;"")=TRUE,$BC$8,
IF(AND(S29="O",OR(S34&lt;&gt;"",S35&lt;&gt;"",S37&lt;&gt;"",S40&lt;&gt;"",S41&lt;&gt;"",S43&lt;&gt;"",S47&lt;&gt;"")),$BE$8,
IF(S29="O",$AJ$29&amp;S103,
IF(OR(S12="",S92=""),"",
IF(バルブ!$R$13="",$BD$8,
CONCATENATE(S87,S88,S89,S90,S91,S92,S93,S94,S95,S96,S97,S98,S99,S100,S101,S102,S103,S104)))))))</f>
        <v/>
      </c>
      <c r="T7" s="397" t="str">
        <f>IF(OR(COUNTIF(T12:T25,"X")&gt;0,T49="X"),$BB$8,
IF(AND(T29="O",T12&lt;&gt;"",T13&lt;&gt;"")=TRUE,$BC$8,
IF(AND(T29="O",OR(T34&lt;&gt;"",T35&lt;&gt;"",T37&lt;&gt;"",T40&lt;&gt;"",T41&lt;&gt;"",T43&lt;&gt;"",T47&lt;&gt;"")),$BE$8,
IF(T29="O",$AJ$29&amp;T103,
IF(OR(T12="",T92=""),"",
IF(バルブ!$R$13="",$BD$8,
CONCATENATE(T87,T88,T89,T90,T91,T92,T93,T94,T95,T96,T97,T98,T99,T100,T101,T102,T103,T104)))))))</f>
        <v/>
      </c>
      <c r="U7" s="397" t="str">
        <f>IF(OR(COUNTIF(U12:U25,"X")&gt;0,U49="X"),$BB$8,
IF(AND(U29="O",U12&lt;&gt;"",U13&lt;&gt;"")=TRUE,$BC$8,
IF(AND(U29="O",OR(U34&lt;&gt;"",U35&lt;&gt;"",U37&lt;&gt;"",U40&lt;&gt;"",U41&lt;&gt;"",U43&lt;&gt;"",U47&lt;&gt;"")),$BE$8,
IF(U29="O",$AJ$29&amp;U103,
IF(OR(U12="",U92=""),"",
IF(バルブ!$R$13="",$BD$8,
CONCATENATE(U87,U88,U89,U90,U91,U92,U93,U94,U95,U96,U97,U98,U99,U100,U101,U102,U103,U104)))))))</f>
        <v/>
      </c>
      <c r="V7" s="397" t="str">
        <f>IF(OR(COUNTIF(V12:V25,"X")&gt;0,V49="X"),$BB$8,
IF(AND(V29="O",V12&lt;&gt;"",V13&lt;&gt;"")=TRUE,$BC$8,
IF(AND(V29="O",OR(V34&lt;&gt;"",V35&lt;&gt;"",V37&lt;&gt;"",V40&lt;&gt;"",V41&lt;&gt;"",V43&lt;&gt;"",V47&lt;&gt;"")),$BE$8,
IF(V29="O",$AJ$29&amp;V103,
IF(OR(V12="",V92=""),"",
IF(バルブ!$R$13="",$BD$8,
CONCATENATE(V87,V88,V89,V90,V91,V92,V93,V94,V95,V96,V97,V98,V99,V100,V101,V102,V103,V104)))))))</f>
        <v/>
      </c>
      <c r="W7" s="256"/>
      <c r="Y7" s="29"/>
      <c r="Z7" s="29"/>
      <c r="AA7" s="29"/>
      <c r="AB7" s="29"/>
      <c r="AC7" s="115"/>
      <c r="AD7" s="115"/>
      <c r="AE7" s="115"/>
      <c r="AF7" s="115"/>
      <c r="AG7" s="115"/>
      <c r="AH7" s="115"/>
      <c r="AI7" s="115"/>
      <c r="AJ7" s="115"/>
      <c r="AK7" s="115"/>
      <c r="AL7" s="115"/>
      <c r="AM7" s="115"/>
      <c r="AN7" s="115"/>
      <c r="AO7" s="115"/>
      <c r="AQ7" s="109"/>
      <c r="AR7" s="109"/>
      <c r="AS7" s="109"/>
      <c r="AT7" s="109"/>
      <c r="AU7" s="109"/>
      <c r="AV7" s="109"/>
      <c r="AW7" s="109"/>
      <c r="AX7" s="109"/>
      <c r="AY7" s="109"/>
      <c r="AZ7" s="109"/>
      <c r="BA7" s="109"/>
      <c r="BT7" s="109"/>
      <c r="BU7" s="109"/>
      <c r="BV7" s="109"/>
      <c r="BW7" s="109"/>
      <c r="BX7" s="109"/>
      <c r="BY7" s="109"/>
      <c r="BZ7" s="109"/>
      <c r="CA7" s="109"/>
      <c r="CB7" s="109"/>
      <c r="CC7" s="109"/>
      <c r="CD7" s="109"/>
      <c r="CE7" s="109"/>
      <c r="CF7" s="109"/>
      <c r="CG7" s="109"/>
      <c r="CH7" s="109"/>
      <c r="CI7" s="109"/>
      <c r="CJ7" s="109"/>
      <c r="CK7" s="109"/>
      <c r="CL7" s="109"/>
      <c r="CM7" s="109"/>
      <c r="CN7" s="109"/>
      <c r="CO7" s="109"/>
      <c r="CP7" s="109"/>
      <c r="CQ7" s="109"/>
      <c r="CR7" s="294"/>
      <c r="CS7" s="294"/>
      <c r="CT7" s="294"/>
      <c r="CU7" s="294"/>
      <c r="CV7" s="294"/>
      <c r="CW7" s="294"/>
      <c r="CX7" s="294"/>
      <c r="CY7" s="294"/>
      <c r="CZ7" s="294"/>
      <c r="DA7" s="294"/>
      <c r="DB7" s="294"/>
      <c r="DC7" s="294"/>
      <c r="DD7" s="294"/>
    </row>
    <row r="8" spans="2:120" ht="135" customHeight="1" x14ac:dyDescent="0.15">
      <c r="B8" s="619" t="str">
        <f>基本情報!C8&amp;"："&amp;基本情報!E8&amp;CHAR(10)&amp;基本情報!K8&amp;"："&amp;基本情報!M8&amp;CHAR(10)&amp;基本情報!S8&amp;"："&amp;基本情報!U8</f>
        <v>装置名：
図番：
工番・作番：</v>
      </c>
      <c r="C8" s="620"/>
      <c r="D8" s="620"/>
      <c r="E8" s="620"/>
      <c r="F8" s="620"/>
      <c r="G8" s="620"/>
      <c r="H8" s="620"/>
      <c r="I8" s="621"/>
      <c r="J8" s="116"/>
      <c r="K8" s="245"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45"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45" t="str">
        <f t="shared" si="0"/>
        <v/>
      </c>
      <c r="N8" s="245" t="str">
        <f t="shared" si="0"/>
        <v/>
      </c>
      <c r="O8" s="245" t="str">
        <f t="shared" si="0"/>
        <v/>
      </c>
      <c r="P8" s="245" t="str">
        <f t="shared" si="0"/>
        <v/>
      </c>
      <c r="Q8" s="245" t="str">
        <f t="shared" si="0"/>
        <v/>
      </c>
      <c r="R8" s="245" t="str">
        <f t="shared" si="0"/>
        <v/>
      </c>
      <c r="S8" s="245" t="str">
        <f t="shared" si="0"/>
        <v/>
      </c>
      <c r="T8" s="245" t="str">
        <f t="shared" si="0"/>
        <v/>
      </c>
      <c r="U8" s="245" t="str">
        <f t="shared" si="0"/>
        <v/>
      </c>
      <c r="V8" s="245" t="str">
        <f t="shared" si="0"/>
        <v/>
      </c>
      <c r="W8" s="117"/>
      <c r="X8" s="117"/>
      <c r="Y8" s="117"/>
      <c r="Z8" s="117"/>
      <c r="AA8" s="117"/>
      <c r="AB8" s="117"/>
      <c r="AC8" s="117"/>
      <c r="AD8" s="117"/>
      <c r="AE8" s="117"/>
      <c r="AF8" s="117"/>
      <c r="AG8" s="117"/>
      <c r="AH8" s="117"/>
      <c r="AI8" s="118"/>
      <c r="AJ8" s="533" t="str">
        <f>IF(AND(COUNTA(K63:AH63)&gt;0,ベース!R55&lt;&gt;"M"),$BF$8,"")</f>
        <v/>
      </c>
      <c r="AK8" s="534"/>
      <c r="AL8" s="534"/>
      <c r="AM8" s="534"/>
      <c r="AN8" s="534"/>
      <c r="AO8" s="535"/>
      <c r="AP8" s="266"/>
      <c r="AQ8" s="109"/>
      <c r="AR8" s="109"/>
      <c r="AS8" s="109"/>
      <c r="AT8" s="109"/>
      <c r="AU8" s="109"/>
      <c r="AV8" s="109"/>
      <c r="AW8" s="109"/>
      <c r="AX8" s="109"/>
      <c r="AY8" s="109"/>
      <c r="AZ8" s="109"/>
      <c r="BA8" s="109"/>
      <c r="BB8" s="342" t="s">
        <v>368</v>
      </c>
      <c r="BC8" s="342" t="s">
        <v>369</v>
      </c>
      <c r="BD8" s="342" t="s">
        <v>370</v>
      </c>
      <c r="BE8" s="342" t="s">
        <v>374</v>
      </c>
      <c r="BF8" s="342" t="s">
        <v>453</v>
      </c>
      <c r="BT8" s="109"/>
      <c r="BU8" s="109"/>
      <c r="BV8" s="109"/>
      <c r="BW8" s="109"/>
      <c r="BX8" s="109"/>
      <c r="BY8" s="109"/>
      <c r="BZ8" s="109"/>
      <c r="CA8" s="109"/>
      <c r="CB8" s="109"/>
      <c r="CC8" s="109"/>
      <c r="CD8" s="109"/>
      <c r="CE8" s="109"/>
      <c r="CF8" s="109"/>
      <c r="CG8" s="109"/>
      <c r="CH8" s="109"/>
      <c r="CI8" s="109"/>
      <c r="CJ8" s="109"/>
      <c r="CK8" s="109"/>
      <c r="CL8" s="109"/>
      <c r="CM8" s="109"/>
      <c r="CN8" s="109"/>
      <c r="CO8" s="109"/>
      <c r="CP8" s="109"/>
      <c r="CQ8" s="109"/>
      <c r="CR8" s="295">
        <v>1</v>
      </c>
      <c r="CS8" s="295">
        <v>2</v>
      </c>
      <c r="CT8" s="295">
        <v>3</v>
      </c>
      <c r="CU8" s="295">
        <v>4</v>
      </c>
      <c r="CV8" s="295">
        <v>5</v>
      </c>
      <c r="CW8" s="295">
        <v>6</v>
      </c>
      <c r="CX8" s="295">
        <v>7</v>
      </c>
      <c r="CY8" s="295">
        <v>8</v>
      </c>
      <c r="CZ8" s="295">
        <v>9</v>
      </c>
      <c r="DA8" s="295">
        <v>10</v>
      </c>
      <c r="DB8" s="295">
        <v>11</v>
      </c>
      <c r="DC8" s="295">
        <v>12</v>
      </c>
      <c r="DD8" s="295"/>
      <c r="DE8" s="295"/>
      <c r="DF8" s="295"/>
      <c r="DG8" s="295"/>
      <c r="DH8" s="295"/>
      <c r="DI8" s="295"/>
      <c r="DJ8" s="295"/>
      <c r="DK8" s="295"/>
      <c r="DL8" s="295"/>
      <c r="DM8" s="295"/>
      <c r="DN8" s="295"/>
      <c r="DO8" s="295"/>
      <c r="DP8" s="295"/>
    </row>
    <row r="9" spans="2:120" ht="12" customHeight="1" x14ac:dyDescent="0.15">
      <c r="B9" s="664" t="s">
        <v>221</v>
      </c>
      <c r="C9" s="665"/>
      <c r="D9" s="665"/>
      <c r="E9" s="665"/>
      <c r="F9" s="665"/>
      <c r="G9" s="661" t="str">
        <f>ベース!R43</f>
        <v/>
      </c>
      <c r="H9" s="607" t="s">
        <v>669</v>
      </c>
      <c r="I9" s="608"/>
      <c r="J9" s="536" t="s">
        <v>670</v>
      </c>
      <c r="K9" s="249" t="str">
        <f>IF($G$9="","",IF($AQ$3=K11,$BB$9,IF($AQ$3&gt;K11,$BC$9,"")))</f>
        <v/>
      </c>
      <c r="L9" s="249" t="str">
        <f t="shared" ref="L9:V9" si="1">IF($G$9="","",IF($AQ$3=L11,$BB$9,IF($AQ$3&gt;L11,$BC$9,"")))</f>
        <v/>
      </c>
      <c r="M9" s="249" t="str">
        <f t="shared" si="1"/>
        <v/>
      </c>
      <c r="N9" s="249" t="str">
        <f t="shared" si="1"/>
        <v/>
      </c>
      <c r="O9" s="249" t="str">
        <f t="shared" si="1"/>
        <v/>
      </c>
      <c r="P9" s="249" t="str">
        <f t="shared" si="1"/>
        <v/>
      </c>
      <c r="Q9" s="249" t="str">
        <f t="shared" si="1"/>
        <v/>
      </c>
      <c r="R9" s="249" t="str">
        <f t="shared" si="1"/>
        <v/>
      </c>
      <c r="S9" s="249" t="str">
        <f t="shared" si="1"/>
        <v/>
      </c>
      <c r="T9" s="249" t="str">
        <f t="shared" si="1"/>
        <v/>
      </c>
      <c r="U9" s="249" t="str">
        <f t="shared" si="1"/>
        <v/>
      </c>
      <c r="V9" s="249" t="str">
        <f t="shared" si="1"/>
        <v/>
      </c>
      <c r="W9" s="119"/>
      <c r="X9" s="119"/>
      <c r="Y9" s="119"/>
      <c r="Z9" s="119"/>
      <c r="AA9" s="119"/>
      <c r="AB9" s="119"/>
      <c r="AC9" s="119"/>
      <c r="AD9" s="119"/>
      <c r="AE9" s="119"/>
      <c r="AF9" s="119"/>
      <c r="AG9" s="119"/>
      <c r="AH9" s="119"/>
      <c r="AI9" s="536" t="s">
        <v>671</v>
      </c>
      <c r="AJ9" s="542"/>
      <c r="AK9" s="543"/>
      <c r="AL9" s="543"/>
      <c r="AM9" s="543"/>
      <c r="AN9" s="543"/>
      <c r="AO9" s="544"/>
      <c r="AP9" s="539" t="s">
        <v>222</v>
      </c>
      <c r="AQ9" s="109"/>
      <c r="AR9" s="109"/>
      <c r="AS9" s="109"/>
      <c r="AT9" s="109"/>
      <c r="AU9" s="109"/>
      <c r="AV9" s="109"/>
      <c r="AW9" s="109"/>
      <c r="AX9" s="109"/>
      <c r="AY9" s="109"/>
      <c r="AZ9" s="109"/>
      <c r="BA9" s="109"/>
      <c r="BB9" s="342" t="s">
        <v>828</v>
      </c>
      <c r="BC9" s="342" t="s">
        <v>829</v>
      </c>
      <c r="BQ9" s="379" t="s">
        <v>348</v>
      </c>
      <c r="BT9" s="109"/>
      <c r="BU9" s="109"/>
      <c r="BV9" s="109"/>
      <c r="BW9" s="109"/>
      <c r="BX9" s="109"/>
      <c r="BY9" s="109"/>
      <c r="BZ9" s="109"/>
      <c r="CA9" s="109"/>
      <c r="CB9" s="109"/>
      <c r="CC9" s="109"/>
      <c r="CD9" s="109"/>
      <c r="CE9" s="109"/>
      <c r="CF9" s="109"/>
      <c r="CG9" s="109"/>
      <c r="CH9" s="109"/>
      <c r="CI9" s="109"/>
      <c r="CJ9" s="109"/>
      <c r="CK9" s="109"/>
      <c r="CL9" s="109"/>
      <c r="CM9" s="109"/>
      <c r="CN9" s="109"/>
      <c r="CO9" s="109"/>
      <c r="CP9" s="109"/>
      <c r="CQ9" s="109"/>
      <c r="CR9" s="294"/>
      <c r="CS9" s="294"/>
      <c r="CT9" s="294"/>
      <c r="CU9" s="294"/>
      <c r="CV9" s="294"/>
      <c r="CW9" s="294"/>
      <c r="CX9" s="294"/>
      <c r="CY9" s="294"/>
      <c r="CZ9" s="294"/>
      <c r="DA9" s="294"/>
      <c r="DB9" s="294"/>
      <c r="DC9" s="294"/>
      <c r="DD9" s="294"/>
    </row>
    <row r="10" spans="2:120" ht="12" customHeight="1" x14ac:dyDescent="0.15">
      <c r="B10" s="666"/>
      <c r="C10" s="667"/>
      <c r="D10" s="667"/>
      <c r="E10" s="667"/>
      <c r="F10" s="667"/>
      <c r="G10" s="662"/>
      <c r="H10" s="609"/>
      <c r="I10" s="610"/>
      <c r="J10" s="537"/>
      <c r="K10" s="120" t="str">
        <f>IF(AND(K9="",COUNTIF(K12:K62,"")&lt;40),"X","")</f>
        <v/>
      </c>
      <c r="L10" s="120" t="str">
        <f t="shared" ref="L10:V10" si="2">IF(AND(L9="",COUNTIF(L12:L62,"")&lt;42),"X","")</f>
        <v/>
      </c>
      <c r="M10" s="120" t="str">
        <f t="shared" si="2"/>
        <v/>
      </c>
      <c r="N10" s="120" t="str">
        <f t="shared" si="2"/>
        <v/>
      </c>
      <c r="O10" s="120" t="str">
        <f t="shared" si="2"/>
        <v/>
      </c>
      <c r="P10" s="120" t="str">
        <f t="shared" si="2"/>
        <v/>
      </c>
      <c r="Q10" s="120" t="str">
        <f t="shared" si="2"/>
        <v/>
      </c>
      <c r="R10" s="120" t="str">
        <f t="shared" si="2"/>
        <v/>
      </c>
      <c r="S10" s="120" t="str">
        <f t="shared" si="2"/>
        <v/>
      </c>
      <c r="T10" s="120" t="str">
        <f t="shared" si="2"/>
        <v/>
      </c>
      <c r="U10" s="120" t="str">
        <f t="shared" si="2"/>
        <v/>
      </c>
      <c r="V10" s="120" t="str">
        <f t="shared" si="2"/>
        <v/>
      </c>
      <c r="W10" s="120"/>
      <c r="X10" s="120"/>
      <c r="Y10" s="120"/>
      <c r="Z10" s="120"/>
      <c r="AA10" s="120"/>
      <c r="AB10" s="120"/>
      <c r="AC10" s="120"/>
      <c r="AD10" s="120"/>
      <c r="AE10" s="120"/>
      <c r="AF10" s="120"/>
      <c r="AG10" s="120"/>
      <c r="AH10" s="120"/>
      <c r="AI10" s="537"/>
      <c r="AJ10" s="545" t="str">
        <f>IF(COUNTIF(K10:V10,"X")&gt;0,$BD$10,"")</f>
        <v/>
      </c>
      <c r="AK10" s="546"/>
      <c r="AL10" s="546"/>
      <c r="AM10" s="546"/>
      <c r="AN10" s="546"/>
      <c r="AO10" s="547"/>
      <c r="AP10" s="540"/>
      <c r="AQ10" s="109"/>
      <c r="AR10" s="109"/>
      <c r="AS10" s="109"/>
      <c r="AT10" s="109"/>
      <c r="AU10" s="109"/>
      <c r="AV10" s="109"/>
      <c r="AW10" s="109"/>
      <c r="AX10" s="109"/>
      <c r="AY10" s="109"/>
      <c r="AZ10" s="109"/>
      <c r="BA10" s="109"/>
      <c r="BB10" s="342" t="s">
        <v>372</v>
      </c>
      <c r="BD10" s="342" t="s">
        <v>373</v>
      </c>
      <c r="BQ10" s="379">
        <v>1</v>
      </c>
      <c r="BR10" s="379">
        <v>2</v>
      </c>
      <c r="BS10" s="379">
        <v>3</v>
      </c>
      <c r="BT10" s="109">
        <v>4</v>
      </c>
      <c r="BU10" s="109">
        <v>5</v>
      </c>
      <c r="BV10" s="109" t="s">
        <v>830</v>
      </c>
      <c r="BW10" s="109" t="s">
        <v>831</v>
      </c>
      <c r="BX10" s="109" t="s">
        <v>832</v>
      </c>
      <c r="BY10" s="109"/>
      <c r="BZ10" s="109"/>
      <c r="CA10" s="109"/>
      <c r="CB10" s="109"/>
      <c r="CC10" s="109"/>
      <c r="CD10" s="109"/>
      <c r="CE10" s="109"/>
      <c r="CF10" s="109"/>
      <c r="CG10" s="109"/>
      <c r="CH10" s="109"/>
      <c r="CI10" s="109"/>
      <c r="CJ10" s="109"/>
      <c r="CK10" s="109"/>
      <c r="CL10" s="109"/>
      <c r="CM10" s="109"/>
      <c r="CN10" s="109"/>
      <c r="CO10" s="109"/>
      <c r="CP10" s="109"/>
      <c r="CQ10" s="109"/>
      <c r="CR10" s="294"/>
      <c r="CS10" s="294"/>
      <c r="CT10" s="294"/>
      <c r="CU10" s="294"/>
      <c r="CV10" s="294"/>
      <c r="CW10" s="294"/>
      <c r="CX10" s="294"/>
      <c r="CY10" s="294"/>
      <c r="CZ10" s="294"/>
      <c r="DA10" s="294"/>
      <c r="DB10" s="294"/>
      <c r="DC10" s="294"/>
      <c r="DD10" s="294"/>
    </row>
    <row r="11" spans="2:120" ht="12" customHeight="1" x14ac:dyDescent="0.15">
      <c r="B11" s="668"/>
      <c r="C11" s="669"/>
      <c r="D11" s="669"/>
      <c r="E11" s="669"/>
      <c r="F11" s="669"/>
      <c r="G11" s="663"/>
      <c r="H11" s="611"/>
      <c r="I11" s="612"/>
      <c r="J11" s="538"/>
      <c r="K11" s="267">
        <v>1</v>
      </c>
      <c r="L11" s="268">
        <v>2</v>
      </c>
      <c r="M11" s="268">
        <v>3</v>
      </c>
      <c r="N11" s="268">
        <v>4</v>
      </c>
      <c r="O11" s="268">
        <v>5</v>
      </c>
      <c r="P11" s="268">
        <v>6</v>
      </c>
      <c r="Q11" s="268">
        <v>7</v>
      </c>
      <c r="R11" s="268">
        <v>8</v>
      </c>
      <c r="S11" s="268">
        <v>9</v>
      </c>
      <c r="T11" s="268">
        <v>10</v>
      </c>
      <c r="U11" s="268">
        <v>11</v>
      </c>
      <c r="V11" s="268">
        <v>12</v>
      </c>
      <c r="W11" s="268"/>
      <c r="X11" s="268"/>
      <c r="Y11" s="268"/>
      <c r="Z11" s="268"/>
      <c r="AA11" s="268"/>
      <c r="AB11" s="268"/>
      <c r="AC11" s="268"/>
      <c r="AD11" s="268"/>
      <c r="AE11" s="268"/>
      <c r="AF11" s="268"/>
      <c r="AG11" s="268"/>
      <c r="AH11" s="268"/>
      <c r="AI11" s="538"/>
      <c r="AJ11" s="121"/>
      <c r="AK11" s="122"/>
      <c r="AL11" s="122"/>
      <c r="AM11" s="122"/>
      <c r="AN11" s="122"/>
      <c r="AO11" s="123"/>
      <c r="AP11" s="541"/>
      <c r="AQ11" s="109"/>
      <c r="AR11" s="109"/>
      <c r="AS11" s="109"/>
      <c r="AT11" s="109"/>
      <c r="AU11" s="109"/>
      <c r="AV11" s="109"/>
      <c r="AW11" s="109"/>
      <c r="AX11" s="109"/>
      <c r="AY11" s="109"/>
      <c r="AZ11" s="109"/>
      <c r="BA11" s="109"/>
      <c r="BQ11" s="379">
        <v>0</v>
      </c>
      <c r="BR11" s="379">
        <v>1</v>
      </c>
      <c r="BT11" s="109"/>
      <c r="BU11" s="109"/>
      <c r="BV11" s="109"/>
      <c r="BW11" s="109"/>
      <c r="BX11" s="109"/>
      <c r="BY11" s="109"/>
      <c r="BZ11" s="109"/>
      <c r="CA11" s="109"/>
      <c r="CB11" s="109"/>
      <c r="CC11" s="109"/>
      <c r="CD11" s="109"/>
      <c r="CE11" s="109"/>
      <c r="CF11" s="109"/>
      <c r="CG11" s="109"/>
      <c r="CH11" s="109"/>
      <c r="CI11" s="109"/>
      <c r="CJ11" s="109"/>
      <c r="CK11" s="109"/>
      <c r="CL11" s="109"/>
      <c r="CM11" s="109"/>
      <c r="CN11" s="109"/>
      <c r="CO11" s="109"/>
      <c r="CP11" s="109"/>
      <c r="CQ11" s="109"/>
      <c r="CR11" s="294"/>
      <c r="CS11" s="294"/>
      <c r="CT11" s="294"/>
      <c r="CU11" s="294"/>
      <c r="CV11" s="294"/>
      <c r="CW11" s="294"/>
      <c r="CX11" s="294"/>
      <c r="CY11" s="294"/>
      <c r="CZ11" s="294"/>
      <c r="DA11" s="294"/>
      <c r="DB11" s="294"/>
      <c r="DC11" s="294"/>
      <c r="DD11" s="294"/>
    </row>
    <row r="12" spans="2:120" ht="15" customHeight="1" x14ac:dyDescent="0.15">
      <c r="B12" s="613" t="s">
        <v>223</v>
      </c>
      <c r="C12" s="622" t="s">
        <v>393</v>
      </c>
      <c r="D12" s="623"/>
      <c r="E12" s="623"/>
      <c r="F12" s="623"/>
      <c r="G12" s="623"/>
      <c r="H12" s="623"/>
      <c r="I12" s="624"/>
      <c r="J12" s="398" t="s">
        <v>672</v>
      </c>
      <c r="K12" s="399"/>
      <c r="L12" s="399"/>
      <c r="M12" s="399"/>
      <c r="N12" s="399"/>
      <c r="O12" s="399"/>
      <c r="P12" s="399"/>
      <c r="Q12" s="399"/>
      <c r="R12" s="399"/>
      <c r="S12" s="399"/>
      <c r="T12" s="399"/>
      <c r="U12" s="399"/>
      <c r="V12" s="399"/>
      <c r="W12" s="400"/>
      <c r="X12" s="400"/>
      <c r="Y12" s="400"/>
      <c r="Z12" s="400"/>
      <c r="AA12" s="400"/>
      <c r="AB12" s="400"/>
      <c r="AC12" s="400"/>
      <c r="AD12" s="400"/>
      <c r="AE12" s="400"/>
      <c r="AF12" s="400"/>
      <c r="AG12" s="400"/>
      <c r="AH12" s="400"/>
      <c r="AI12" s="398" t="s">
        <v>672</v>
      </c>
      <c r="AJ12" s="575"/>
      <c r="AK12" s="576"/>
      <c r="AL12" s="576"/>
      <c r="AM12" s="576"/>
      <c r="AN12" s="576"/>
      <c r="AO12" s="577"/>
      <c r="AP12" s="572"/>
      <c r="AQ12" s="109"/>
      <c r="AR12" s="109"/>
      <c r="AS12" s="109"/>
      <c r="AT12" s="109"/>
      <c r="AU12" s="109"/>
      <c r="AV12" s="109"/>
      <c r="AW12" s="109"/>
      <c r="AX12" s="109"/>
      <c r="AY12" s="109"/>
      <c r="AZ12" s="109"/>
      <c r="BA12" s="109"/>
      <c r="BC12" s="11" t="s">
        <v>353</v>
      </c>
      <c r="BR12" s="379" t="s">
        <v>23</v>
      </c>
      <c r="BT12" s="109"/>
      <c r="BU12" s="109"/>
      <c r="BV12" s="109"/>
      <c r="BW12" s="109"/>
      <c r="BX12" s="109"/>
      <c r="BY12" s="109"/>
      <c r="BZ12" s="109"/>
      <c r="CA12" s="109"/>
      <c r="CB12" s="109"/>
      <c r="CC12" s="109"/>
      <c r="CD12" s="109"/>
      <c r="CE12" s="109"/>
      <c r="CF12" s="109"/>
      <c r="CG12" s="109"/>
      <c r="CH12" s="109"/>
      <c r="CI12" s="109"/>
      <c r="CJ12" s="109"/>
      <c r="CK12" s="109"/>
      <c r="CL12" s="109"/>
      <c r="CM12" s="109"/>
      <c r="CN12" s="109"/>
      <c r="CO12" s="109"/>
      <c r="CP12" s="109"/>
      <c r="CQ12" s="109"/>
      <c r="CR12" s="294"/>
      <c r="CS12" s="294"/>
      <c r="CT12" s="294"/>
      <c r="CU12" s="294"/>
      <c r="CV12" s="294"/>
      <c r="CW12" s="294"/>
      <c r="CX12" s="294"/>
      <c r="CY12" s="294"/>
      <c r="CZ12" s="294"/>
      <c r="DA12" s="294"/>
      <c r="DB12" s="294"/>
      <c r="DC12" s="294"/>
      <c r="DD12" s="294"/>
    </row>
    <row r="13" spans="2:120" ht="15" customHeight="1" x14ac:dyDescent="0.15">
      <c r="B13" s="614"/>
      <c r="C13" s="657" t="str">
        <f>IF(バルブ!R10=仕様書作成!BC12,仕様書作成!BC13,仕様書作成!BD13)</f>
        <v>この行は使用しません →→→</v>
      </c>
      <c r="D13" s="658"/>
      <c r="E13" s="658"/>
      <c r="F13" s="658"/>
      <c r="G13" s="658"/>
      <c r="H13" s="658"/>
      <c r="I13" s="659"/>
      <c r="J13" s="401" t="str">
        <f>IF(C13=BC13,BB13,"")</f>
        <v/>
      </c>
      <c r="K13" s="402"/>
      <c r="L13" s="402"/>
      <c r="M13" s="402"/>
      <c r="N13" s="402"/>
      <c r="O13" s="402"/>
      <c r="P13" s="402"/>
      <c r="Q13" s="402"/>
      <c r="R13" s="402"/>
      <c r="S13" s="402"/>
      <c r="T13" s="402"/>
      <c r="U13" s="402"/>
      <c r="V13" s="402"/>
      <c r="W13" s="400"/>
      <c r="X13" s="400"/>
      <c r="Y13" s="400"/>
      <c r="Z13" s="400"/>
      <c r="AA13" s="400"/>
      <c r="AB13" s="400"/>
      <c r="AC13" s="400"/>
      <c r="AD13" s="400"/>
      <c r="AE13" s="400"/>
      <c r="AF13" s="400"/>
      <c r="AG13" s="400"/>
      <c r="AH13" s="400"/>
      <c r="AI13" s="522" t="s">
        <v>672</v>
      </c>
      <c r="AJ13" s="530" t="str">
        <f>IF(バルブ!R10="0",仕様書作成!BF13,IF(バルブ!R10="1",仕様書作成!BE13,""))</f>
        <v/>
      </c>
      <c r="AK13" s="531"/>
      <c r="AL13" s="531"/>
      <c r="AM13" s="531"/>
      <c r="AN13" s="531"/>
      <c r="AO13" s="532"/>
      <c r="AP13" s="573"/>
      <c r="AQ13" s="109"/>
      <c r="AR13" s="109"/>
      <c r="AS13" s="109"/>
      <c r="AT13" s="109"/>
      <c r="AU13" s="109"/>
      <c r="AV13" s="109"/>
      <c r="AW13" s="109"/>
      <c r="AX13" s="109"/>
      <c r="AY13" s="109"/>
      <c r="AZ13" s="109"/>
      <c r="BA13" s="109"/>
      <c r="BB13" s="11" t="s">
        <v>961</v>
      </c>
      <c r="BC13" s="11" t="s">
        <v>962</v>
      </c>
      <c r="BD13" s="11" t="s">
        <v>963</v>
      </c>
      <c r="BE13" s="11" t="s">
        <v>964</v>
      </c>
      <c r="BF13" s="11" t="s">
        <v>965</v>
      </c>
      <c r="BR13" s="379" t="s">
        <v>17</v>
      </c>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294"/>
      <c r="CS13" s="294"/>
      <c r="CT13" s="294"/>
      <c r="CU13" s="294"/>
      <c r="CV13" s="294"/>
      <c r="CW13" s="294"/>
      <c r="CX13" s="294"/>
      <c r="CY13" s="294"/>
      <c r="CZ13" s="294"/>
      <c r="DA13" s="294"/>
      <c r="DB13" s="294"/>
      <c r="DC13" s="294"/>
      <c r="DD13" s="294"/>
    </row>
    <row r="14" spans="2:120" ht="12" customHeight="1" x14ac:dyDescent="0.15">
      <c r="B14" s="614"/>
      <c r="C14" s="604" t="str">
        <f>IF(COUNTIF(K14:AH14,"X*")&gt;0,$BB$14,"")</f>
        <v/>
      </c>
      <c r="D14" s="605"/>
      <c r="E14" s="605"/>
      <c r="F14" s="605"/>
      <c r="G14" s="605"/>
      <c r="H14" s="605"/>
      <c r="I14" s="606"/>
      <c r="J14" s="403" t="str">
        <f>IF(AND(C13=BD13,COUNTA(K13:V13)&gt;0),1,"")</f>
        <v/>
      </c>
      <c r="K14" s="404"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04"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04"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04"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04"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04"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04"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04"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04"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04"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04"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04"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04"/>
      <c r="X14" s="404"/>
      <c r="Y14" s="404"/>
      <c r="Z14" s="404"/>
      <c r="AA14" s="404"/>
      <c r="AB14" s="404"/>
      <c r="AC14" s="404"/>
      <c r="AD14" s="404"/>
      <c r="AE14" s="404"/>
      <c r="AF14" s="404"/>
      <c r="AG14" s="404"/>
      <c r="AH14" s="404"/>
      <c r="AI14" s="523"/>
      <c r="AJ14" s="555" t="str">
        <f>IF(COUNTIF(K14:AH14,"XX")&gt;0,$BD$14,IF(COUNTIF(K14:AH14,"X")&gt;0,$BE$14,IF(COUNTIF(K14:AH14,"XXX")&gt;0,$BC$14,"")))</f>
        <v/>
      </c>
      <c r="AK14" s="556"/>
      <c r="AL14" s="556"/>
      <c r="AM14" s="556"/>
      <c r="AN14" s="556"/>
      <c r="AO14" s="557"/>
      <c r="AP14" s="574"/>
      <c r="AQ14" s="109"/>
      <c r="AR14" s="109"/>
      <c r="AS14" s="109"/>
      <c r="AT14" s="109"/>
      <c r="AU14" s="109"/>
      <c r="AV14" s="109"/>
      <c r="AW14" s="109"/>
      <c r="AX14" s="109"/>
      <c r="AY14" s="109"/>
      <c r="AZ14" s="109"/>
      <c r="BA14" s="109"/>
      <c r="BB14" s="342" t="s">
        <v>833</v>
      </c>
      <c r="BC14" s="342" t="s">
        <v>383</v>
      </c>
      <c r="BD14" s="342" t="s">
        <v>446</v>
      </c>
      <c r="BE14" s="342" t="s">
        <v>454</v>
      </c>
      <c r="BR14" s="379" t="s">
        <v>11</v>
      </c>
      <c r="BS14" s="379" t="s">
        <v>19</v>
      </c>
      <c r="BT14" s="109"/>
      <c r="BU14" s="109"/>
      <c r="BV14" s="109"/>
      <c r="BW14" s="109"/>
      <c r="BX14" s="109"/>
      <c r="BY14" s="109"/>
      <c r="BZ14" s="109"/>
      <c r="CA14" s="109"/>
      <c r="CB14" s="109"/>
      <c r="CC14" s="109"/>
      <c r="CD14" s="109"/>
      <c r="CE14" s="109"/>
      <c r="CF14" s="109"/>
      <c r="CG14" s="109"/>
      <c r="CH14" s="109"/>
      <c r="CI14" s="109"/>
      <c r="CJ14" s="109"/>
      <c r="CK14" s="109"/>
      <c r="CL14" s="109"/>
      <c r="CM14" s="109"/>
      <c r="CN14" s="109"/>
      <c r="CO14" s="109" t="s">
        <v>834</v>
      </c>
      <c r="CP14" s="109"/>
      <c r="CQ14" s="109"/>
      <c r="CR14" s="294" t="str">
        <f>IF(K50="","","SY50M-"&amp;K51&amp;"-"&amp;K53)</f>
        <v/>
      </c>
      <c r="CS14" s="294" t="str">
        <f t="shared" ref="CS14:DC14" si="3">IF(L50="","","SY50M-"&amp;L51&amp;"-"&amp;L53)</f>
        <v/>
      </c>
      <c r="CT14" s="294" t="str">
        <f t="shared" si="3"/>
        <v/>
      </c>
      <c r="CU14" s="294" t="str">
        <f t="shared" si="3"/>
        <v/>
      </c>
      <c r="CV14" s="294" t="str">
        <f t="shared" si="3"/>
        <v/>
      </c>
      <c r="CW14" s="294" t="str">
        <f t="shared" si="3"/>
        <v/>
      </c>
      <c r="CX14" s="294" t="str">
        <f t="shared" si="3"/>
        <v/>
      </c>
      <c r="CY14" s="294" t="str">
        <f t="shared" si="3"/>
        <v/>
      </c>
      <c r="CZ14" s="294" t="str">
        <f t="shared" si="3"/>
        <v/>
      </c>
      <c r="DA14" s="294" t="str">
        <f t="shared" si="3"/>
        <v/>
      </c>
      <c r="DB14" s="294" t="str">
        <f t="shared" si="3"/>
        <v/>
      </c>
      <c r="DC14" s="294" t="str">
        <f t="shared" si="3"/>
        <v/>
      </c>
      <c r="DD14" s="294"/>
    </row>
    <row r="15" spans="2:120" ht="12" customHeight="1" x14ac:dyDescent="0.15">
      <c r="B15" s="614"/>
      <c r="C15" s="625" t="str">
        <f>IF(バルブ!R19=仕様書作成!BC16,仕様書作成!BC15,仕様書作成!BD15)</f>
        <v>　この行は使用しません →→→</v>
      </c>
      <c r="D15" s="626"/>
      <c r="E15" s="626"/>
      <c r="F15" s="626"/>
      <c r="G15" s="626"/>
      <c r="H15" s="626"/>
      <c r="I15" s="627"/>
      <c r="J15" s="317" t="str">
        <f>IF(バルブ!$T$19=仕様書作成!$BC$16,仕様書作成!$BB$15,"")</f>
        <v/>
      </c>
      <c r="K15" s="152"/>
      <c r="L15" s="152"/>
      <c r="M15" s="152"/>
      <c r="N15" s="152"/>
      <c r="O15" s="152"/>
      <c r="P15" s="152"/>
      <c r="Q15" s="152"/>
      <c r="R15" s="152"/>
      <c r="S15" s="152"/>
      <c r="T15" s="152"/>
      <c r="U15" s="152"/>
      <c r="V15" s="152"/>
      <c r="W15" s="153"/>
      <c r="X15" s="153"/>
      <c r="Y15" s="153"/>
      <c r="Z15" s="153"/>
      <c r="AA15" s="153"/>
      <c r="AB15" s="153"/>
      <c r="AC15" s="153"/>
      <c r="AD15" s="153"/>
      <c r="AE15" s="153"/>
      <c r="AF15" s="153"/>
      <c r="AG15" s="153"/>
      <c r="AH15" s="153"/>
      <c r="AI15" s="317" t="str">
        <f>IF(バルブ!$T$19=仕様書作成!$BC$16,仕様書作成!$BB$15,"")</f>
        <v/>
      </c>
      <c r="AJ15" s="679" t="str">
        <f>IF(AND($C$16=BE16,バルブ!T19=""),仕様書作成!BE15,IF(AND($C$16=BE16,バルブ!T19="D"),仕様書作成!BF15,IF(AND($C$16=BE16,バルブ!T19="E"),仕様書作成!BG15,IF(AND($C$16=BE16,バルブ!T19="F"),仕様書作成!BH15,""))))</f>
        <v/>
      </c>
      <c r="AK15" s="680"/>
      <c r="AL15" s="680"/>
      <c r="AM15" s="680"/>
      <c r="AN15" s="680"/>
      <c r="AO15" s="681"/>
      <c r="AP15" s="318"/>
      <c r="AQ15" s="109"/>
      <c r="AR15" s="109"/>
      <c r="AS15" s="109"/>
      <c r="AT15" s="109"/>
      <c r="AU15" s="109"/>
      <c r="AV15" s="109"/>
      <c r="AW15" s="109"/>
      <c r="AX15" s="109"/>
      <c r="AY15" s="109"/>
      <c r="AZ15" s="109"/>
      <c r="BA15" s="109"/>
      <c r="BB15" s="11" t="s">
        <v>644</v>
      </c>
      <c r="BC15" s="11" t="s">
        <v>673</v>
      </c>
      <c r="BD15" s="11" t="s">
        <v>674</v>
      </c>
      <c r="BE15" s="11" t="s">
        <v>675</v>
      </c>
      <c r="BF15" s="11" t="s">
        <v>645</v>
      </c>
      <c r="BG15" s="11" t="s">
        <v>646</v>
      </c>
      <c r="BH15" s="11" t="s">
        <v>835</v>
      </c>
      <c r="BR15" s="379" t="s">
        <v>13</v>
      </c>
      <c r="BS15" s="379" t="s">
        <v>14</v>
      </c>
      <c r="BT15" s="109" t="s">
        <v>836</v>
      </c>
      <c r="BU15" s="109"/>
      <c r="BV15" s="109"/>
      <c r="BW15" s="109"/>
      <c r="BX15" s="109"/>
      <c r="BY15" s="109"/>
      <c r="BZ15" s="109"/>
      <c r="CA15" s="109"/>
      <c r="CB15" s="109"/>
      <c r="CC15" s="109"/>
      <c r="CD15" s="109"/>
      <c r="CE15" s="109"/>
      <c r="CF15" s="109"/>
      <c r="CG15" s="109"/>
      <c r="CH15" s="109"/>
      <c r="CI15" s="109"/>
      <c r="CJ15" s="109"/>
      <c r="CK15" s="109"/>
      <c r="CL15" s="109"/>
      <c r="CM15" s="109"/>
      <c r="CN15" s="109"/>
      <c r="CO15" s="109"/>
      <c r="CP15" s="109"/>
      <c r="CQ15" s="109"/>
      <c r="CR15" s="294"/>
      <c r="CS15" s="294"/>
      <c r="CT15" s="294"/>
      <c r="CU15" s="294"/>
      <c r="CV15" s="294"/>
      <c r="CW15" s="294"/>
      <c r="CX15" s="294"/>
      <c r="CY15" s="294"/>
      <c r="CZ15" s="294"/>
      <c r="DA15" s="294"/>
      <c r="DB15" s="294"/>
      <c r="DC15" s="294"/>
      <c r="DD15" s="294"/>
    </row>
    <row r="16" spans="2:120" ht="12" customHeight="1" x14ac:dyDescent="0.15">
      <c r="B16" s="614"/>
      <c r="C16" s="527" t="str">
        <f>IF(COUNTIF(K16:AH16,"-")&gt;0,$BD$16,IF(COUNTIF(K16:AH16,"X")&gt;0,$BE$16,""))</f>
        <v/>
      </c>
      <c r="D16" s="528"/>
      <c r="E16" s="528"/>
      <c r="F16" s="528"/>
      <c r="G16" s="528"/>
      <c r="H16" s="528"/>
      <c r="I16" s="529"/>
      <c r="J16" s="319"/>
      <c r="K16" s="146" t="str">
        <f>IF(AND($C$15=$BD$15,K15&lt;&gt;""),"X","")</f>
        <v/>
      </c>
      <c r="L16" s="146" t="str">
        <f t="shared" ref="L16:AH16" si="4">IF(AND($C$15=$BD$15,L15&lt;&gt;""),"X","")</f>
        <v/>
      </c>
      <c r="M16" s="146" t="str">
        <f t="shared" si="4"/>
        <v/>
      </c>
      <c r="N16" s="146" t="str">
        <f t="shared" si="4"/>
        <v/>
      </c>
      <c r="O16" s="146" t="str">
        <f t="shared" si="4"/>
        <v/>
      </c>
      <c r="P16" s="146" t="str">
        <f t="shared" si="4"/>
        <v/>
      </c>
      <c r="Q16" s="146" t="str">
        <f t="shared" si="4"/>
        <v/>
      </c>
      <c r="R16" s="146" t="str">
        <f t="shared" si="4"/>
        <v/>
      </c>
      <c r="S16" s="146" t="str">
        <f t="shared" si="4"/>
        <v/>
      </c>
      <c r="T16" s="146" t="str">
        <f t="shared" si="4"/>
        <v/>
      </c>
      <c r="U16" s="146" t="str">
        <f t="shared" si="4"/>
        <v/>
      </c>
      <c r="V16" s="146" t="str">
        <f t="shared" si="4"/>
        <v/>
      </c>
      <c r="W16" s="146" t="str">
        <f t="shared" si="4"/>
        <v/>
      </c>
      <c r="X16" s="146" t="str">
        <f t="shared" si="4"/>
        <v/>
      </c>
      <c r="Y16" s="146" t="str">
        <f t="shared" si="4"/>
        <v/>
      </c>
      <c r="Z16" s="146" t="str">
        <f t="shared" si="4"/>
        <v/>
      </c>
      <c r="AA16" s="146" t="str">
        <f t="shared" si="4"/>
        <v/>
      </c>
      <c r="AB16" s="146" t="str">
        <f t="shared" si="4"/>
        <v/>
      </c>
      <c r="AC16" s="146" t="str">
        <f t="shared" si="4"/>
        <v/>
      </c>
      <c r="AD16" s="146" t="str">
        <f t="shared" si="4"/>
        <v/>
      </c>
      <c r="AE16" s="146" t="str">
        <f t="shared" si="4"/>
        <v/>
      </c>
      <c r="AF16" s="146" t="str">
        <f t="shared" si="4"/>
        <v/>
      </c>
      <c r="AG16" s="146" t="str">
        <f t="shared" si="4"/>
        <v/>
      </c>
      <c r="AH16" s="146" t="str">
        <f t="shared" si="4"/>
        <v/>
      </c>
      <c r="AI16" s="319"/>
      <c r="AJ16" s="682"/>
      <c r="AK16" s="683"/>
      <c r="AL16" s="683"/>
      <c r="AM16" s="683"/>
      <c r="AN16" s="683"/>
      <c r="AO16" s="684"/>
      <c r="AP16" s="320"/>
      <c r="AQ16" s="109"/>
      <c r="AR16" s="109"/>
      <c r="AS16" s="109"/>
      <c r="AT16" s="109"/>
      <c r="AU16" s="109"/>
      <c r="AV16" s="109"/>
      <c r="AW16" s="109"/>
      <c r="AX16" s="109"/>
      <c r="AY16" s="109"/>
      <c r="AZ16" s="109"/>
      <c r="BA16" s="109"/>
      <c r="BB16" s="11" t="s">
        <v>647</v>
      </c>
      <c r="BC16" s="11" t="s">
        <v>353</v>
      </c>
      <c r="BD16" s="11" t="s">
        <v>648</v>
      </c>
      <c r="BE16" s="11" t="s">
        <v>649</v>
      </c>
      <c r="BF16" s="11"/>
      <c r="BT16" s="109"/>
      <c r="BU16" s="109"/>
      <c r="BV16" s="109"/>
      <c r="BW16" s="109"/>
      <c r="BX16" s="109"/>
      <c r="BY16" s="109"/>
      <c r="BZ16" s="109"/>
      <c r="CA16" s="109"/>
      <c r="CB16" s="109"/>
      <c r="CC16" s="109"/>
      <c r="CD16" s="109"/>
      <c r="CE16" s="109"/>
      <c r="CF16" s="109"/>
      <c r="CG16" s="109"/>
      <c r="CH16" s="109"/>
      <c r="CI16" s="109"/>
      <c r="CJ16" s="109"/>
      <c r="CK16" s="109"/>
      <c r="CL16" s="109"/>
      <c r="CM16" s="109"/>
      <c r="CN16" s="109"/>
      <c r="CO16" s="109"/>
      <c r="CP16" s="109"/>
      <c r="CQ16" s="109"/>
      <c r="CR16" s="294"/>
      <c r="CS16" s="294"/>
      <c r="CT16" s="294"/>
      <c r="CU16" s="294"/>
      <c r="CV16" s="294"/>
      <c r="CW16" s="294"/>
      <c r="CX16" s="294"/>
      <c r="CY16" s="294"/>
      <c r="CZ16" s="294"/>
      <c r="DA16" s="294"/>
      <c r="DB16" s="294"/>
      <c r="DC16" s="294"/>
      <c r="DD16" s="294"/>
    </row>
    <row r="17" spans="2:120" ht="15" customHeight="1" x14ac:dyDescent="0.15">
      <c r="B17" s="614"/>
      <c r="C17" s="524" t="s">
        <v>312</v>
      </c>
      <c r="D17" s="525"/>
      <c r="E17" s="525"/>
      <c r="F17" s="525"/>
      <c r="G17" s="525"/>
      <c r="H17" s="525"/>
      <c r="I17" s="526"/>
      <c r="J17" s="505" t="s">
        <v>676</v>
      </c>
      <c r="K17" s="124"/>
      <c r="L17" s="124"/>
      <c r="M17" s="124"/>
      <c r="N17" s="124"/>
      <c r="O17" s="124"/>
      <c r="P17" s="124"/>
      <c r="Q17" s="124"/>
      <c r="R17" s="124"/>
      <c r="S17" s="124"/>
      <c r="T17" s="124"/>
      <c r="U17" s="124"/>
      <c r="V17" s="124"/>
      <c r="W17" s="124"/>
      <c r="X17" s="124"/>
      <c r="Y17" s="124"/>
      <c r="Z17" s="124"/>
      <c r="AA17" s="125"/>
      <c r="AB17" s="125"/>
      <c r="AC17" s="125"/>
      <c r="AD17" s="125"/>
      <c r="AE17" s="125"/>
      <c r="AF17" s="125"/>
      <c r="AG17" s="125"/>
      <c r="AH17" s="126"/>
      <c r="AI17" s="505" t="s">
        <v>676</v>
      </c>
      <c r="AJ17" s="685" t="s">
        <v>314</v>
      </c>
      <c r="AK17" s="686"/>
      <c r="AL17" s="686"/>
      <c r="AM17" s="686"/>
      <c r="AN17" s="686"/>
      <c r="AO17" s="687"/>
      <c r="AP17" s="269"/>
      <c r="AQ17" s="109"/>
      <c r="AR17" s="109"/>
      <c r="AS17" s="109"/>
      <c r="AT17" s="109"/>
      <c r="AU17" s="109"/>
      <c r="AV17" s="109"/>
      <c r="AW17" s="109"/>
      <c r="AX17" s="109"/>
      <c r="AY17" s="109"/>
      <c r="AZ17" s="109"/>
      <c r="BA17" s="109"/>
      <c r="BR17" s="379" t="s">
        <v>25</v>
      </c>
      <c r="BT17" s="109"/>
      <c r="BU17" s="109"/>
      <c r="BV17" s="109"/>
      <c r="BW17" s="109"/>
      <c r="BX17" s="109"/>
      <c r="BY17" s="109"/>
      <c r="BZ17" s="109"/>
      <c r="CA17" s="109"/>
      <c r="CB17" s="109"/>
      <c r="CC17" s="109"/>
      <c r="CD17" s="109"/>
      <c r="CE17" s="109"/>
      <c r="CF17" s="109"/>
      <c r="CG17" s="109"/>
      <c r="CH17" s="109"/>
      <c r="CI17" s="109"/>
      <c r="CJ17" s="109"/>
      <c r="CK17" s="109"/>
      <c r="CL17" s="109"/>
      <c r="CM17" s="109"/>
      <c r="CN17" s="109"/>
      <c r="CO17" s="109"/>
      <c r="CP17" s="109"/>
      <c r="CQ17" s="109"/>
      <c r="CR17" s="294"/>
      <c r="CS17" s="294"/>
      <c r="CT17" s="294"/>
      <c r="CU17" s="294"/>
      <c r="CV17" s="294"/>
      <c r="CW17" s="294"/>
      <c r="CX17" s="294"/>
      <c r="CY17" s="294"/>
      <c r="CZ17" s="294"/>
      <c r="DA17" s="294"/>
      <c r="DB17" s="294"/>
      <c r="DC17" s="294"/>
      <c r="DD17" s="294"/>
    </row>
    <row r="18" spans="2:120" ht="12" customHeight="1" x14ac:dyDescent="0.15">
      <c r="B18" s="614"/>
      <c r="C18" s="509" t="str">
        <f>IF(COUNTIF(K18:AH18,"X")&gt;0,$BB$18,"")</f>
        <v/>
      </c>
      <c r="D18" s="510"/>
      <c r="E18" s="510"/>
      <c r="F18" s="510"/>
      <c r="G18" s="510"/>
      <c r="H18" s="510"/>
      <c r="I18" s="511"/>
      <c r="J18" s="508"/>
      <c r="K18" s="127" t="str">
        <f>IF(AND(ベース!$R$22&lt;&gt;"50R",仕様書作成!K17="R"),"X","")</f>
        <v/>
      </c>
      <c r="L18" s="127" t="str">
        <f>IF(AND(ベース!$R$22&lt;&gt;"50R",仕様書作成!L17="R"),"X","")</f>
        <v/>
      </c>
      <c r="M18" s="127" t="str">
        <f>IF(AND(ベース!$R$22&lt;&gt;"50R",仕様書作成!M17="R"),"X","")</f>
        <v/>
      </c>
      <c r="N18" s="127" t="str">
        <f>IF(AND(ベース!$R$22&lt;&gt;"50R",仕様書作成!N17="R"),"X","")</f>
        <v/>
      </c>
      <c r="O18" s="127" t="str">
        <f>IF(AND(ベース!$R$22&lt;&gt;"50R",仕様書作成!O17="R"),"X","")</f>
        <v/>
      </c>
      <c r="P18" s="127" t="str">
        <f>IF(AND(ベース!$R$22&lt;&gt;"50R",仕様書作成!P17="R"),"X","")</f>
        <v/>
      </c>
      <c r="Q18" s="127" t="str">
        <f>IF(AND(ベース!$R$22&lt;&gt;"50R",仕様書作成!Q17="R"),"X","")</f>
        <v/>
      </c>
      <c r="R18" s="127" t="str">
        <f>IF(AND(ベース!$R$22&lt;&gt;"50R",仕様書作成!R17="R"),"X","")</f>
        <v/>
      </c>
      <c r="S18" s="127" t="str">
        <f>IF(AND(ベース!$R$22&lt;&gt;"50R",仕様書作成!S17="R"),"X","")</f>
        <v/>
      </c>
      <c r="T18" s="127" t="str">
        <f>IF(AND(ベース!$R$22&lt;&gt;"50R",仕様書作成!T17="R"),"X","")</f>
        <v/>
      </c>
      <c r="U18" s="127" t="str">
        <f>IF(AND(ベース!$R$22&lt;&gt;"50R",仕様書作成!U17="R"),"X","")</f>
        <v/>
      </c>
      <c r="V18" s="127" t="str">
        <f>IF(AND(ベース!$R$22&lt;&gt;"50R",仕様書作成!V17="R"),"X","")</f>
        <v/>
      </c>
      <c r="W18" s="127"/>
      <c r="X18" s="127"/>
      <c r="Y18" s="127"/>
      <c r="Z18" s="127"/>
      <c r="AA18" s="127"/>
      <c r="AB18" s="127"/>
      <c r="AC18" s="127"/>
      <c r="AD18" s="127"/>
      <c r="AE18" s="127"/>
      <c r="AF18" s="127"/>
      <c r="AG18" s="127"/>
      <c r="AH18" s="127"/>
      <c r="AI18" s="506"/>
      <c r="AJ18" s="685"/>
      <c r="AK18" s="686"/>
      <c r="AL18" s="686"/>
      <c r="AM18" s="686"/>
      <c r="AN18" s="686"/>
      <c r="AO18" s="687"/>
      <c r="AP18" s="269"/>
      <c r="AQ18" s="109"/>
      <c r="AR18" s="109"/>
      <c r="AS18" s="109"/>
      <c r="AT18" s="109"/>
      <c r="AU18" s="109"/>
      <c r="AV18" s="109"/>
      <c r="AW18" s="109"/>
      <c r="AX18" s="109"/>
      <c r="AY18" s="109"/>
      <c r="AZ18" s="109"/>
      <c r="BA18" s="109"/>
      <c r="BB18" s="342" t="s">
        <v>358</v>
      </c>
      <c r="BR18" s="379" t="s">
        <v>13</v>
      </c>
      <c r="BS18" s="379" t="s">
        <v>15</v>
      </c>
      <c r="BT18" s="109"/>
      <c r="BU18" s="109"/>
      <c r="BV18" s="109"/>
      <c r="BW18" s="109"/>
      <c r="BX18" s="109"/>
      <c r="BY18" s="109"/>
      <c r="BZ18" s="109"/>
      <c r="CA18" s="109"/>
      <c r="CB18" s="109"/>
      <c r="CC18" s="109"/>
      <c r="CD18" s="109"/>
      <c r="CE18" s="109"/>
      <c r="CF18" s="109"/>
      <c r="CG18" s="109"/>
      <c r="CH18" s="109"/>
      <c r="CI18" s="109"/>
      <c r="CJ18" s="109"/>
      <c r="CK18" s="109"/>
      <c r="CL18" s="109"/>
      <c r="CM18" s="109"/>
      <c r="CN18" s="109"/>
      <c r="CO18" s="109"/>
      <c r="CP18" s="109"/>
      <c r="CQ18" s="109"/>
      <c r="CR18" s="294"/>
      <c r="CS18" s="294"/>
      <c r="CT18" s="294"/>
      <c r="CU18" s="294"/>
      <c r="CV18" s="294"/>
      <c r="CW18" s="294"/>
      <c r="CX18" s="294"/>
      <c r="CY18" s="294"/>
      <c r="CZ18" s="294"/>
      <c r="DA18" s="294"/>
      <c r="DB18" s="294"/>
      <c r="DC18" s="294"/>
      <c r="DD18" s="294"/>
    </row>
    <row r="19" spans="2:120" ht="15" customHeight="1" x14ac:dyDescent="0.15">
      <c r="B19" s="614"/>
      <c r="C19" s="502" t="s">
        <v>334</v>
      </c>
      <c r="D19" s="503"/>
      <c r="E19" s="503"/>
      <c r="F19" s="503"/>
      <c r="G19" s="503"/>
      <c r="H19" s="503"/>
      <c r="I19" s="504"/>
      <c r="J19" s="506" t="s">
        <v>676</v>
      </c>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507" t="s">
        <v>676</v>
      </c>
      <c r="AJ19" s="685"/>
      <c r="AK19" s="686"/>
      <c r="AL19" s="686"/>
      <c r="AM19" s="686"/>
      <c r="AN19" s="686"/>
      <c r="AO19" s="687"/>
      <c r="AP19" s="269"/>
      <c r="AQ19" s="109"/>
      <c r="AR19" s="109"/>
      <c r="AS19" s="109"/>
      <c r="AT19" s="109"/>
      <c r="AU19" s="109"/>
      <c r="AV19" s="109"/>
      <c r="AW19" s="109"/>
      <c r="AX19" s="109"/>
      <c r="AY19" s="109"/>
      <c r="AZ19" s="109"/>
      <c r="BA19" s="109"/>
      <c r="BR19" s="388" t="s">
        <v>436</v>
      </c>
      <c r="BS19" s="388" t="s">
        <v>411</v>
      </c>
      <c r="BT19" s="347" t="s">
        <v>837</v>
      </c>
      <c r="BU19" s="347" t="s">
        <v>838</v>
      </c>
      <c r="BV19" s="347" t="s">
        <v>839</v>
      </c>
      <c r="BW19" s="347" t="s">
        <v>840</v>
      </c>
      <c r="BX19" s="347" t="s">
        <v>841</v>
      </c>
      <c r="BY19" s="347" t="s">
        <v>842</v>
      </c>
      <c r="BZ19" s="347" t="s">
        <v>843</v>
      </c>
      <c r="CA19" s="347" t="s">
        <v>844</v>
      </c>
      <c r="CB19" s="347"/>
      <c r="CC19" s="347"/>
      <c r="CD19" s="109"/>
      <c r="CE19" s="109"/>
      <c r="CF19" s="109"/>
      <c r="CG19" s="109"/>
      <c r="CH19" s="109"/>
      <c r="CI19" s="109"/>
      <c r="CJ19" s="109"/>
      <c r="CK19" s="109"/>
      <c r="CL19" s="109"/>
      <c r="CM19" s="109"/>
      <c r="CN19" s="109"/>
      <c r="CO19" s="109"/>
      <c r="CP19" s="109"/>
      <c r="CQ19" s="109"/>
      <c r="CR19" s="294"/>
      <c r="CS19" s="294"/>
      <c r="CT19" s="294"/>
      <c r="CU19" s="294"/>
      <c r="CV19" s="294"/>
      <c r="CW19" s="294"/>
      <c r="CX19" s="294"/>
      <c r="CY19" s="294"/>
      <c r="CZ19" s="294"/>
      <c r="DA19" s="294"/>
      <c r="DB19" s="294"/>
      <c r="DC19" s="294"/>
      <c r="DD19" s="294"/>
    </row>
    <row r="20" spans="2:120" ht="12" customHeight="1" x14ac:dyDescent="0.15">
      <c r="B20" s="614"/>
      <c r="C20" s="509" t="str">
        <f>IF(COUNTIF(K20:AH20,"X")&gt;0,$BB$20,"")</f>
        <v/>
      </c>
      <c r="D20" s="510"/>
      <c r="E20" s="510"/>
      <c r="F20" s="510"/>
      <c r="G20" s="510"/>
      <c r="H20" s="510"/>
      <c r="I20" s="511"/>
      <c r="J20" s="506"/>
      <c r="K20" s="129" t="str">
        <f t="shared" ref="K20:R20" si="5">IF(AND(OR(K12&lt;3,K12="A",K12="B",K12="C"),K13=0,OR(K19="H",K19=""))=TRUE,"",IF(K19="","","X"))</f>
        <v/>
      </c>
      <c r="L20" s="127" t="str">
        <f t="shared" si="5"/>
        <v/>
      </c>
      <c r="M20" s="127" t="str">
        <f t="shared" si="5"/>
        <v/>
      </c>
      <c r="N20" s="127" t="str">
        <f t="shared" si="5"/>
        <v/>
      </c>
      <c r="O20" s="127" t="str">
        <f t="shared" si="5"/>
        <v/>
      </c>
      <c r="P20" s="127" t="str">
        <f t="shared" si="5"/>
        <v/>
      </c>
      <c r="Q20" s="127" t="str">
        <f t="shared" si="5"/>
        <v/>
      </c>
      <c r="R20" s="127" t="str">
        <f t="shared" si="5"/>
        <v/>
      </c>
      <c r="S20" s="127" t="str">
        <f>IF(AND(OR(S12&lt;3,S12="A",S12="B",S12="C"),S13=0,OR(S19="H",S19=""))=TRUE,"",IF(S19="","","X"))</f>
        <v/>
      </c>
      <c r="T20" s="127" t="str">
        <f>IF(AND(OR(T12&lt;3,T12="A",T12="B",T12="C"),T13=0,OR(T19="H",T19=""))=TRUE,"",IF(T19="","","X"))</f>
        <v/>
      </c>
      <c r="U20" s="127" t="str">
        <f>IF(AND(OR(U12&lt;3,U12="A",U12="B",U12="C"),U13=0,OR(U19="H",U19=""))=TRUE,"",IF(U19="","","X"))</f>
        <v/>
      </c>
      <c r="V20" s="127" t="str">
        <f>IF(AND(OR(V12&lt;3,V12="A",V12="B",V12="C"),V13=0,OR(V19="H",V19=""))=TRUE,"",IF(V19="","","X"))</f>
        <v/>
      </c>
      <c r="W20" s="127"/>
      <c r="X20" s="127"/>
      <c r="Y20" s="127"/>
      <c r="Z20" s="127"/>
      <c r="AA20" s="127"/>
      <c r="AB20" s="127"/>
      <c r="AC20" s="127"/>
      <c r="AD20" s="127"/>
      <c r="AE20" s="127"/>
      <c r="AF20" s="127"/>
      <c r="AG20" s="127"/>
      <c r="AH20" s="127"/>
      <c r="AI20" s="508"/>
      <c r="AJ20" s="685"/>
      <c r="AK20" s="686"/>
      <c r="AL20" s="686"/>
      <c r="AM20" s="686"/>
      <c r="AN20" s="686"/>
      <c r="AO20" s="687"/>
      <c r="AP20" s="269"/>
      <c r="AQ20" s="109"/>
      <c r="AR20" s="109"/>
      <c r="AS20" s="109"/>
      <c r="AT20" s="109"/>
      <c r="AU20" s="109"/>
      <c r="AV20" s="109"/>
      <c r="AW20" s="109"/>
      <c r="AX20" s="109"/>
      <c r="AY20" s="109"/>
      <c r="AZ20" s="109"/>
      <c r="BA20" s="109"/>
      <c r="BB20" s="342" t="s">
        <v>357</v>
      </c>
      <c r="BQ20" s="379" t="s">
        <v>571</v>
      </c>
      <c r="BR20" s="379" t="s">
        <v>572</v>
      </c>
      <c r="BS20" s="379" t="s">
        <v>573</v>
      </c>
      <c r="BT20" s="109" t="s">
        <v>845</v>
      </c>
      <c r="BU20" s="109" t="s">
        <v>846</v>
      </c>
      <c r="BV20" s="109" t="s">
        <v>847</v>
      </c>
      <c r="BW20" s="109"/>
      <c r="BX20" s="109"/>
      <c r="BY20" s="109"/>
      <c r="BZ20" s="109"/>
      <c r="CA20" s="109"/>
      <c r="CB20" s="109"/>
      <c r="CC20" s="109"/>
      <c r="CD20" s="109"/>
      <c r="CE20" s="109"/>
      <c r="CF20" s="109"/>
      <c r="CG20" s="109"/>
      <c r="CH20" s="109"/>
      <c r="CI20" s="109"/>
      <c r="CJ20" s="109"/>
      <c r="CK20" s="109"/>
      <c r="CL20" s="109"/>
      <c r="CM20" s="109"/>
      <c r="CN20" s="109"/>
      <c r="CO20" s="109"/>
      <c r="CP20" s="109"/>
      <c r="CQ20" s="109"/>
      <c r="CR20" s="294"/>
      <c r="CS20" s="294"/>
      <c r="CT20" s="294"/>
      <c r="CU20" s="294"/>
      <c r="CV20" s="294"/>
      <c r="CW20" s="294"/>
      <c r="CX20" s="294"/>
      <c r="CY20" s="294"/>
      <c r="CZ20" s="294"/>
      <c r="DA20" s="294"/>
      <c r="DB20" s="294"/>
      <c r="DC20" s="294"/>
      <c r="DD20" s="294"/>
    </row>
    <row r="21" spans="2:120" ht="15" customHeight="1" x14ac:dyDescent="0.15">
      <c r="B21" s="614"/>
      <c r="C21" s="502" t="s">
        <v>677</v>
      </c>
      <c r="D21" s="503"/>
      <c r="E21" s="503"/>
      <c r="F21" s="503"/>
      <c r="G21" s="503"/>
      <c r="H21" s="503"/>
      <c r="I21" s="504"/>
      <c r="J21" s="507" t="s">
        <v>676</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507" t="s">
        <v>676</v>
      </c>
      <c r="AJ21" s="685"/>
      <c r="AK21" s="686"/>
      <c r="AL21" s="686"/>
      <c r="AM21" s="686"/>
      <c r="AN21" s="686"/>
      <c r="AO21" s="687"/>
      <c r="AP21" s="269"/>
      <c r="AQ21" s="109"/>
      <c r="AR21" s="109"/>
      <c r="AS21" s="109"/>
      <c r="AT21" s="109"/>
      <c r="AU21" s="109"/>
      <c r="AV21" s="109"/>
      <c r="AW21" s="109"/>
      <c r="AX21" s="109"/>
      <c r="AY21" s="109"/>
      <c r="AZ21" s="109"/>
      <c r="BA21" s="109"/>
      <c r="BT21" s="109"/>
      <c r="BU21" s="109"/>
      <c r="BV21" s="109"/>
      <c r="BW21" s="109"/>
      <c r="BX21" s="109"/>
      <c r="BY21" s="109"/>
      <c r="BZ21" s="109"/>
      <c r="CA21" s="109"/>
      <c r="CB21" s="109"/>
      <c r="CC21" s="109"/>
      <c r="CD21" s="109"/>
      <c r="CE21" s="109"/>
      <c r="CF21" s="109"/>
      <c r="CG21" s="109"/>
      <c r="CH21" s="109"/>
      <c r="CI21" s="109"/>
      <c r="CJ21" s="109"/>
      <c r="CK21" s="109"/>
      <c r="CL21" s="109"/>
      <c r="CM21" s="109"/>
      <c r="CN21" s="109"/>
      <c r="CO21" s="109"/>
      <c r="CP21" s="109"/>
      <c r="CQ21" s="109"/>
      <c r="CR21" s="294"/>
      <c r="CS21" s="294"/>
      <c r="CT21" s="294"/>
      <c r="CU21" s="294"/>
      <c r="CV21" s="294"/>
      <c r="CW21" s="294"/>
      <c r="CX21" s="294"/>
      <c r="CY21" s="294"/>
      <c r="CZ21" s="294"/>
      <c r="DA21" s="294"/>
      <c r="DB21" s="294"/>
      <c r="DC21" s="294"/>
      <c r="DD21" s="294"/>
    </row>
    <row r="22" spans="2:120" ht="12" customHeight="1" x14ac:dyDescent="0.15">
      <c r="B22" s="614"/>
      <c r="C22" s="509" t="str">
        <f>IF(COUNTIF(K22:AH22,"X")&gt;0,$BB$22,"")</f>
        <v/>
      </c>
      <c r="D22" s="510"/>
      <c r="E22" s="510"/>
      <c r="F22" s="510"/>
      <c r="G22" s="510"/>
      <c r="H22" s="510"/>
      <c r="I22" s="511"/>
      <c r="J22" s="508"/>
      <c r="K22" s="129" t="str">
        <f>IF(AND(K13=0,K21="K")=TRUE,"X","")</f>
        <v/>
      </c>
      <c r="L22" s="127" t="str">
        <f t="shared" ref="L22:R22" si="6">IF(AND(L13=0,L21="K")=TRUE,"X","")</f>
        <v/>
      </c>
      <c r="M22" s="127" t="str">
        <f t="shared" si="6"/>
        <v/>
      </c>
      <c r="N22" s="127" t="str">
        <f t="shared" si="6"/>
        <v/>
      </c>
      <c r="O22" s="127" t="str">
        <f t="shared" si="6"/>
        <v/>
      </c>
      <c r="P22" s="127" t="str">
        <f t="shared" si="6"/>
        <v/>
      </c>
      <c r="Q22" s="127" t="str">
        <f t="shared" si="6"/>
        <v/>
      </c>
      <c r="R22" s="127" t="str">
        <f t="shared" si="6"/>
        <v/>
      </c>
      <c r="S22" s="127" t="str">
        <f>IF(AND(S13=0,S21="K")=TRUE,"X","")</f>
        <v/>
      </c>
      <c r="T22" s="127" t="str">
        <f>IF(AND(T13=0,T21="K")=TRUE,"X","")</f>
        <v/>
      </c>
      <c r="U22" s="127" t="str">
        <f>IF(AND(U13=0,U21="K")=TRUE,"X","")</f>
        <v/>
      </c>
      <c r="V22" s="127" t="str">
        <f>IF(AND(V13=0,V21="K")=TRUE,"X","")</f>
        <v/>
      </c>
      <c r="W22" s="127"/>
      <c r="X22" s="127"/>
      <c r="Y22" s="127"/>
      <c r="Z22" s="127"/>
      <c r="AA22" s="127"/>
      <c r="AB22" s="127"/>
      <c r="AC22" s="127"/>
      <c r="AD22" s="127"/>
      <c r="AE22" s="127"/>
      <c r="AF22" s="127"/>
      <c r="AG22" s="127"/>
      <c r="AH22" s="127"/>
      <c r="AI22" s="508"/>
      <c r="AJ22" s="685"/>
      <c r="AK22" s="686"/>
      <c r="AL22" s="686"/>
      <c r="AM22" s="686"/>
      <c r="AN22" s="686"/>
      <c r="AO22" s="687"/>
      <c r="AP22" s="269"/>
      <c r="AQ22" s="348"/>
      <c r="AR22" s="349"/>
      <c r="AS22" s="349"/>
      <c r="AT22" s="109"/>
      <c r="AU22" s="109"/>
      <c r="AV22" s="109"/>
      <c r="AW22" s="109"/>
      <c r="AX22" s="109"/>
      <c r="AY22" s="109"/>
      <c r="AZ22" s="109"/>
      <c r="BA22" s="109"/>
      <c r="BB22" s="342" t="s">
        <v>357</v>
      </c>
      <c r="BQ22" s="379">
        <v>1</v>
      </c>
      <c r="BR22" s="379">
        <v>2</v>
      </c>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294"/>
      <c r="CS22" s="294"/>
      <c r="CT22" s="294"/>
      <c r="CU22" s="294"/>
      <c r="CV22" s="294"/>
      <c r="CW22" s="294"/>
      <c r="CX22" s="294"/>
      <c r="CY22" s="294"/>
      <c r="CZ22" s="294"/>
      <c r="DA22" s="294"/>
      <c r="DB22" s="294"/>
      <c r="DC22" s="294"/>
      <c r="DD22" s="294"/>
    </row>
    <row r="23" spans="2:120" ht="15" customHeight="1" x14ac:dyDescent="0.15">
      <c r="B23" s="614"/>
      <c r="C23" s="502" t="s">
        <v>313</v>
      </c>
      <c r="D23" s="503"/>
      <c r="E23" s="503"/>
      <c r="F23" s="503"/>
      <c r="G23" s="503"/>
      <c r="H23" s="503"/>
      <c r="I23" s="504"/>
      <c r="J23" s="507" t="s">
        <v>676</v>
      </c>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507" t="s">
        <v>676</v>
      </c>
      <c r="AJ23" s="685"/>
      <c r="AK23" s="686"/>
      <c r="AL23" s="686"/>
      <c r="AM23" s="686"/>
      <c r="AN23" s="686"/>
      <c r="AO23" s="687"/>
      <c r="AP23" s="269"/>
      <c r="AQ23" s="348"/>
      <c r="AR23" s="349"/>
      <c r="AS23" s="349"/>
      <c r="AT23" s="109"/>
      <c r="AU23" s="109"/>
      <c r="AV23" s="109"/>
      <c r="AW23" s="109"/>
      <c r="AX23" s="109"/>
      <c r="AY23" s="109"/>
      <c r="AZ23" s="109"/>
      <c r="BA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9"/>
      <c r="CR23" s="295" t="s">
        <v>848</v>
      </c>
      <c r="CS23" s="295" t="s">
        <v>224</v>
      </c>
      <c r="CT23" s="295" t="s">
        <v>225</v>
      </c>
      <c r="CU23" s="295" t="s">
        <v>226</v>
      </c>
      <c r="CV23" s="295" t="s">
        <v>227</v>
      </c>
      <c r="CW23" s="295" t="s">
        <v>228</v>
      </c>
      <c r="CX23" s="295" t="s">
        <v>229</v>
      </c>
      <c r="CY23" s="295" t="s">
        <v>230</v>
      </c>
      <c r="CZ23" s="295" t="s">
        <v>231</v>
      </c>
      <c r="DA23" s="295" t="s">
        <v>232</v>
      </c>
      <c r="DB23" s="295" t="s">
        <v>233</v>
      </c>
      <c r="DC23" s="295" t="s">
        <v>234</v>
      </c>
      <c r="DD23" s="295"/>
      <c r="DE23" s="295"/>
      <c r="DF23" s="295"/>
      <c r="DG23" s="295"/>
      <c r="DH23" s="295"/>
      <c r="DI23" s="295"/>
      <c r="DJ23" s="295"/>
      <c r="DK23" s="295"/>
      <c r="DL23" s="295"/>
      <c r="DM23" s="295"/>
      <c r="DN23" s="295"/>
      <c r="DO23" s="295"/>
      <c r="DP23" s="295"/>
    </row>
    <row r="24" spans="2:120" ht="12" hidden="1" customHeight="1" x14ac:dyDescent="0.15">
      <c r="B24" s="614"/>
      <c r="C24" s="484" t="str">
        <f>IF(COUNTIF(K24:AH24,"X")&gt;0,$BB$24,"")</f>
        <v/>
      </c>
      <c r="D24" s="485"/>
      <c r="E24" s="485"/>
      <c r="F24" s="485"/>
      <c r="G24" s="485"/>
      <c r="H24" s="485"/>
      <c r="I24" s="486"/>
      <c r="J24" s="506"/>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506"/>
      <c r="AJ24" s="685"/>
      <c r="AK24" s="686"/>
      <c r="AL24" s="686"/>
      <c r="AM24" s="686"/>
      <c r="AN24" s="686"/>
      <c r="AO24" s="687"/>
      <c r="AP24" s="269"/>
      <c r="AQ24" s="348"/>
      <c r="AR24" s="349"/>
      <c r="AS24" s="349"/>
      <c r="AT24" s="109"/>
      <c r="AU24" s="109"/>
      <c r="AV24" s="109"/>
      <c r="AW24" s="109"/>
      <c r="AX24" s="109"/>
      <c r="AY24" s="109"/>
      <c r="AZ24" s="109"/>
      <c r="BA24" s="109"/>
      <c r="BB24" s="342" t="s">
        <v>357</v>
      </c>
      <c r="BQ24" s="379" t="s">
        <v>411</v>
      </c>
      <c r="BR24" s="379" t="s">
        <v>412</v>
      </c>
      <c r="BS24" s="379" t="s">
        <v>540</v>
      </c>
      <c r="BT24" s="109" t="s">
        <v>839</v>
      </c>
      <c r="BU24" s="109" t="s">
        <v>840</v>
      </c>
      <c r="BV24" s="109" t="s">
        <v>841</v>
      </c>
      <c r="BW24" s="109"/>
      <c r="BX24" s="109"/>
      <c r="BY24" s="109"/>
      <c r="BZ24" s="109"/>
      <c r="CA24" s="109"/>
      <c r="CB24" s="109"/>
      <c r="CC24" s="109"/>
      <c r="CD24" s="109"/>
      <c r="CE24" s="109"/>
      <c r="CF24" s="109"/>
      <c r="CG24" s="109"/>
      <c r="CH24" s="109"/>
      <c r="CI24" s="109"/>
      <c r="CJ24" s="109"/>
      <c r="CK24" s="109"/>
      <c r="CL24" s="109"/>
      <c r="CM24" s="109"/>
      <c r="CN24" s="109"/>
      <c r="CO24" s="109" t="s">
        <v>849</v>
      </c>
      <c r="CP24" s="109"/>
      <c r="CQ24" s="109"/>
      <c r="CR24" s="295" t="str">
        <f t="shared" ref="CR24:DC24" si="7">IF(K34="","","SY50M-38-1A-"&amp;K34)</f>
        <v/>
      </c>
      <c r="CS24" s="295" t="str">
        <f t="shared" si="7"/>
        <v/>
      </c>
      <c r="CT24" s="295" t="str">
        <f t="shared" si="7"/>
        <v/>
      </c>
      <c r="CU24" s="295" t="str">
        <f t="shared" si="7"/>
        <v/>
      </c>
      <c r="CV24" s="295" t="str">
        <f t="shared" si="7"/>
        <v/>
      </c>
      <c r="CW24" s="295" t="str">
        <f t="shared" si="7"/>
        <v/>
      </c>
      <c r="CX24" s="295" t="str">
        <f t="shared" si="7"/>
        <v/>
      </c>
      <c r="CY24" s="295" t="str">
        <f t="shared" si="7"/>
        <v/>
      </c>
      <c r="CZ24" s="295" t="str">
        <f t="shared" si="7"/>
        <v/>
      </c>
      <c r="DA24" s="295" t="str">
        <f t="shared" si="7"/>
        <v/>
      </c>
      <c r="DB24" s="295" t="str">
        <f t="shared" si="7"/>
        <v/>
      </c>
      <c r="DC24" s="295" t="str">
        <f t="shared" si="7"/>
        <v/>
      </c>
      <c r="DD24" s="295"/>
      <c r="DE24" s="295"/>
      <c r="DF24" s="295"/>
      <c r="DG24" s="295"/>
      <c r="DH24" s="295"/>
      <c r="DI24" s="295"/>
      <c r="DJ24" s="295"/>
      <c r="DK24" s="295"/>
      <c r="DL24" s="295"/>
      <c r="DM24" s="295"/>
      <c r="DN24" s="295"/>
      <c r="DO24" s="295"/>
      <c r="DP24" s="295"/>
    </row>
    <row r="25" spans="2:120" ht="12" customHeight="1" x14ac:dyDescent="0.15">
      <c r="B25" s="615"/>
      <c r="C25" s="616" t="str">
        <f>IF(COUNTIF(K25:AH25,"X")&gt;0,$BB$25,"")</f>
        <v/>
      </c>
      <c r="D25" s="617"/>
      <c r="E25" s="617"/>
      <c r="F25" s="617"/>
      <c r="G25" s="617"/>
      <c r="H25" s="617"/>
      <c r="I25" s="618"/>
      <c r="J25" s="691"/>
      <c r="K25" s="131" t="str">
        <f>IF(AND(OR(バルブ!$R$16=$BC$25,バルブ!$R$16="R",バルブ!$R$16="S",バルブ!$R$16="U",バルブ!$R$16="NS"),仕様書作成!K23="T")=TRUE,"X","")</f>
        <v/>
      </c>
      <c r="L25" s="131" t="str">
        <f>IF(AND(OR(バルブ!$R$16=$BC$25,バルブ!$R$16="R",バルブ!$R$16="S",バルブ!$R$16="U",バルブ!$R$16="NS"),仕様書作成!L23="T")=TRUE,"X","")</f>
        <v/>
      </c>
      <c r="M25" s="131" t="str">
        <f>IF(AND(OR(バルブ!$R$16=$BC$25,バルブ!$R$16="R",バルブ!$R$16="S",バルブ!$R$16="U",バルブ!$R$16="NS"),仕様書作成!M23="T")=TRUE,"X","")</f>
        <v/>
      </c>
      <c r="N25" s="131" t="str">
        <f>IF(AND(OR(バルブ!$R$16=$BC$25,バルブ!$R$16="R",バルブ!$R$16="S",バルブ!$R$16="U",バルブ!$R$16="NS"),仕様書作成!N23="T")=TRUE,"X","")</f>
        <v/>
      </c>
      <c r="O25" s="131" t="str">
        <f>IF(AND(OR(バルブ!$R$16=$BC$25,バルブ!$R$16="R",バルブ!$R$16="S",バルブ!$R$16="U",バルブ!$R$16="NS"),仕様書作成!O23="T")=TRUE,"X","")</f>
        <v/>
      </c>
      <c r="P25" s="131" t="str">
        <f>IF(AND(OR(バルブ!$R$16=$BC$25,バルブ!$R$16="R",バルブ!$R$16="S",バルブ!$R$16="U",バルブ!$R$16="NS"),仕様書作成!P23="T")=TRUE,"X","")</f>
        <v/>
      </c>
      <c r="Q25" s="131" t="str">
        <f>IF(AND(OR(バルブ!$R$16=$BC$25,バルブ!$R$16="R",バルブ!$R$16="S",バルブ!$R$16="U",バルブ!$R$16="NS"),仕様書作成!Q23="T")=TRUE,"X","")</f>
        <v/>
      </c>
      <c r="R25" s="131" t="str">
        <f>IF(AND(OR(バルブ!$R$16=$BC$25,バルブ!$R$16="R",バルブ!$R$16="S",バルブ!$R$16="U",バルブ!$R$16="NS"),仕様書作成!R23="T")=TRUE,"X","")</f>
        <v/>
      </c>
      <c r="S25" s="131" t="str">
        <f>IF(AND(OR(バルブ!$R$16=$BC$25,バルブ!$R$16="R",バルブ!$R$16="S",バルブ!$R$16="U",バルブ!$R$16="NS"),仕様書作成!S23="T")=TRUE,"X","")</f>
        <v/>
      </c>
      <c r="T25" s="131" t="str">
        <f>IF(AND(OR(バルブ!$R$16=$BC$25,バルブ!$R$16="R",バルブ!$R$16="S",バルブ!$R$16="U",バルブ!$R$16="NS"),仕様書作成!T23="T")=TRUE,"X","")</f>
        <v/>
      </c>
      <c r="U25" s="131" t="str">
        <f>IF(AND(OR(バルブ!$R$16=$BC$25,バルブ!$R$16="R",バルブ!$R$16="S",バルブ!$R$16="U",バルブ!$R$16="NS"),仕様書作成!U23="T")=TRUE,"X","")</f>
        <v/>
      </c>
      <c r="V25" s="131" t="str">
        <f>IF(AND(OR(バルブ!$R$16=$BC$25,バルブ!$R$16="R",バルブ!$R$16="S",バルブ!$R$16="U",バルブ!$R$16="NS"),仕様書作成!V23="T")=TRUE,"X","")</f>
        <v/>
      </c>
      <c r="W25" s="131"/>
      <c r="X25" s="131"/>
      <c r="Y25" s="131"/>
      <c r="Z25" s="131"/>
      <c r="AA25" s="131"/>
      <c r="AB25" s="131"/>
      <c r="AC25" s="131"/>
      <c r="AD25" s="131"/>
      <c r="AE25" s="131"/>
      <c r="AF25" s="131"/>
      <c r="AG25" s="131"/>
      <c r="AH25" s="131"/>
      <c r="AI25" s="691"/>
      <c r="AJ25" s="688"/>
      <c r="AK25" s="689"/>
      <c r="AL25" s="689"/>
      <c r="AM25" s="689"/>
      <c r="AN25" s="689"/>
      <c r="AO25" s="690"/>
      <c r="AP25" s="270"/>
      <c r="AQ25" s="349"/>
      <c r="AR25" s="349"/>
      <c r="AS25" s="349"/>
      <c r="AT25" s="109"/>
      <c r="AU25" s="109"/>
      <c r="AV25" s="109"/>
      <c r="AW25" s="109"/>
      <c r="AX25" s="109"/>
      <c r="AY25" s="109"/>
      <c r="AZ25" s="109"/>
      <c r="BA25" s="109"/>
      <c r="BB25" s="342" t="s">
        <v>359</v>
      </c>
      <c r="BC25" s="342" t="s">
        <v>167</v>
      </c>
      <c r="BQ25" s="379" t="s">
        <v>850</v>
      </c>
      <c r="BR25" s="379" t="s">
        <v>851</v>
      </c>
      <c r="BS25" s="379" t="s">
        <v>852</v>
      </c>
      <c r="BT25" s="109" t="s">
        <v>853</v>
      </c>
      <c r="BU25" s="109" t="s">
        <v>854</v>
      </c>
      <c r="BW25" s="109"/>
      <c r="BX25" s="109"/>
      <c r="BY25" s="109"/>
      <c r="BZ25" s="109"/>
      <c r="CA25" s="109"/>
      <c r="CB25" s="109"/>
      <c r="CC25" s="109"/>
      <c r="CD25" s="109"/>
      <c r="CE25" s="109"/>
      <c r="CF25" s="109"/>
      <c r="CG25" s="109"/>
      <c r="CH25" s="109"/>
      <c r="CI25" s="109"/>
      <c r="CJ25" s="109"/>
      <c r="CK25" s="109"/>
      <c r="CL25" s="109"/>
      <c r="CM25" s="109"/>
      <c r="CN25" s="109"/>
      <c r="CO25" s="109" t="s">
        <v>855</v>
      </c>
      <c r="CP25" s="109"/>
      <c r="CQ25" s="109"/>
      <c r="CR25" s="295" t="str">
        <f t="shared" ref="CR25:DC25" si="8">IF(K35="","","SY50M-38-2A-"&amp;K35)</f>
        <v/>
      </c>
      <c r="CS25" s="295" t="str">
        <f t="shared" si="8"/>
        <v/>
      </c>
      <c r="CT25" s="295" t="str">
        <f t="shared" si="8"/>
        <v/>
      </c>
      <c r="CU25" s="295" t="str">
        <f t="shared" si="8"/>
        <v/>
      </c>
      <c r="CV25" s="295" t="str">
        <f t="shared" si="8"/>
        <v/>
      </c>
      <c r="CW25" s="295" t="str">
        <f t="shared" si="8"/>
        <v/>
      </c>
      <c r="CX25" s="295" t="str">
        <f t="shared" si="8"/>
        <v/>
      </c>
      <c r="CY25" s="295" t="str">
        <f t="shared" si="8"/>
        <v/>
      </c>
      <c r="CZ25" s="295" t="str">
        <f t="shared" si="8"/>
        <v/>
      </c>
      <c r="DA25" s="295" t="str">
        <f t="shared" si="8"/>
        <v/>
      </c>
      <c r="DB25" s="295" t="str">
        <f t="shared" si="8"/>
        <v/>
      </c>
      <c r="DC25" s="295" t="str">
        <f t="shared" si="8"/>
        <v/>
      </c>
      <c r="DD25" s="295"/>
      <c r="DE25" s="295"/>
      <c r="DF25" s="295"/>
      <c r="DG25" s="295"/>
      <c r="DH25" s="295"/>
      <c r="DI25" s="295"/>
      <c r="DJ25" s="295"/>
      <c r="DK25" s="295"/>
      <c r="DL25" s="295"/>
      <c r="DM25" s="295"/>
      <c r="DN25" s="295"/>
      <c r="DO25" s="295"/>
      <c r="DP25" s="295"/>
    </row>
    <row r="26" spans="2:120" ht="15" customHeight="1" x14ac:dyDescent="0.15">
      <c r="B26" s="670" t="s">
        <v>331</v>
      </c>
      <c r="C26" s="673" t="s">
        <v>332</v>
      </c>
      <c r="D26" s="674"/>
      <c r="E26" s="674"/>
      <c r="F26" s="674"/>
      <c r="G26" s="674"/>
      <c r="H26" s="674"/>
      <c r="I26" s="675"/>
      <c r="J26" s="676" t="s">
        <v>676</v>
      </c>
      <c r="K26" s="132"/>
      <c r="L26" s="132"/>
      <c r="M26" s="132"/>
      <c r="N26" s="132"/>
      <c r="O26" s="132"/>
      <c r="P26" s="132"/>
      <c r="Q26" s="132"/>
      <c r="R26" s="132"/>
      <c r="S26" s="132"/>
      <c r="T26" s="132"/>
      <c r="U26" s="132"/>
      <c r="V26" s="132"/>
      <c r="W26" s="132"/>
      <c r="X26" s="132"/>
      <c r="Y26" s="132"/>
      <c r="Z26" s="132"/>
      <c r="AA26" s="133"/>
      <c r="AB26" s="133"/>
      <c r="AC26" s="133"/>
      <c r="AD26" s="133"/>
      <c r="AE26" s="133"/>
      <c r="AF26" s="133"/>
      <c r="AG26" s="133"/>
      <c r="AH26" s="133"/>
      <c r="AI26" s="676" t="s">
        <v>676</v>
      </c>
      <c r="AJ26" s="595" t="s">
        <v>235</v>
      </c>
      <c r="AK26" s="596"/>
      <c r="AL26" s="596"/>
      <c r="AM26" s="596"/>
      <c r="AN26" s="596"/>
      <c r="AO26" s="597"/>
      <c r="AP26" s="271"/>
      <c r="AQ26" s="349"/>
      <c r="AR26" s="349"/>
      <c r="AS26" s="349"/>
      <c r="AT26" s="109"/>
      <c r="AU26" s="109"/>
      <c r="AV26" s="109"/>
      <c r="AW26" s="109"/>
      <c r="AX26" s="109"/>
      <c r="AY26" s="109"/>
      <c r="AZ26" s="109"/>
      <c r="BA26" s="109"/>
      <c r="BQ26" s="379" t="s">
        <v>540</v>
      </c>
      <c r="BR26" s="379" t="s">
        <v>418</v>
      </c>
      <c r="BT26" s="109"/>
      <c r="BU26" s="109"/>
      <c r="BV26" s="109"/>
      <c r="BW26" s="109"/>
      <c r="BX26" s="109"/>
      <c r="BY26" s="109"/>
      <c r="BZ26" s="109"/>
      <c r="CA26" s="109"/>
      <c r="CB26" s="109"/>
      <c r="CC26" s="109"/>
      <c r="CD26" s="109"/>
      <c r="CE26" s="109"/>
      <c r="CF26" s="109"/>
      <c r="CG26" s="109"/>
      <c r="CH26" s="109"/>
      <c r="CI26" s="109"/>
      <c r="CJ26" s="109"/>
      <c r="CK26" s="109"/>
      <c r="CL26" s="109"/>
      <c r="CM26" s="109"/>
      <c r="CN26" s="109"/>
      <c r="CO26" s="109" t="s">
        <v>856</v>
      </c>
      <c r="CP26" s="109"/>
      <c r="CQ26" s="109"/>
      <c r="CR26" s="295" t="str">
        <f t="shared" ref="CR26:DC26" si="9">IF(K37="","","SY50M-38-3A-"&amp;K37)</f>
        <v/>
      </c>
      <c r="CS26" s="295" t="str">
        <f t="shared" si="9"/>
        <v/>
      </c>
      <c r="CT26" s="295" t="str">
        <f t="shared" si="9"/>
        <v/>
      </c>
      <c r="CU26" s="295" t="str">
        <f t="shared" si="9"/>
        <v/>
      </c>
      <c r="CV26" s="295" t="str">
        <f t="shared" si="9"/>
        <v/>
      </c>
      <c r="CW26" s="295" t="str">
        <f t="shared" si="9"/>
        <v/>
      </c>
      <c r="CX26" s="295" t="str">
        <f t="shared" si="9"/>
        <v/>
      </c>
      <c r="CY26" s="295" t="str">
        <f t="shared" si="9"/>
        <v/>
      </c>
      <c r="CZ26" s="295" t="str">
        <f t="shared" si="9"/>
        <v/>
      </c>
      <c r="DA26" s="295" t="str">
        <f t="shared" si="9"/>
        <v/>
      </c>
      <c r="DB26" s="295" t="str">
        <f t="shared" si="9"/>
        <v/>
      </c>
      <c r="DC26" s="295" t="str">
        <f t="shared" si="9"/>
        <v/>
      </c>
      <c r="DD26" s="295"/>
      <c r="DE26" s="295"/>
      <c r="DF26" s="295"/>
      <c r="DG26" s="295"/>
      <c r="DH26" s="295"/>
      <c r="DI26" s="295"/>
      <c r="DJ26" s="295"/>
      <c r="DK26" s="295"/>
      <c r="DL26" s="295"/>
      <c r="DM26" s="295"/>
      <c r="DN26" s="295"/>
      <c r="DO26" s="295"/>
      <c r="DP26" s="295"/>
    </row>
    <row r="27" spans="2:120" ht="15" customHeight="1" x14ac:dyDescent="0.15">
      <c r="B27" s="671"/>
      <c r="C27" s="646" t="s">
        <v>236</v>
      </c>
      <c r="D27" s="647"/>
      <c r="E27" s="648"/>
      <c r="F27" s="652" t="s">
        <v>678</v>
      </c>
      <c r="G27" s="653"/>
      <c r="H27" s="653"/>
      <c r="I27" s="654"/>
      <c r="J27" s="677"/>
      <c r="K27" s="134"/>
      <c r="L27" s="134"/>
      <c r="M27" s="134"/>
      <c r="N27" s="134"/>
      <c r="O27" s="134"/>
      <c r="P27" s="134"/>
      <c r="Q27" s="134"/>
      <c r="R27" s="134"/>
      <c r="S27" s="134"/>
      <c r="T27" s="134"/>
      <c r="U27" s="134"/>
      <c r="V27" s="134"/>
      <c r="W27" s="134"/>
      <c r="X27" s="134"/>
      <c r="Y27" s="134"/>
      <c r="Z27" s="134"/>
      <c r="AA27" s="135"/>
      <c r="AB27" s="135"/>
      <c r="AC27" s="135"/>
      <c r="AD27" s="135"/>
      <c r="AE27" s="135"/>
      <c r="AF27" s="135"/>
      <c r="AG27" s="135"/>
      <c r="AH27" s="135"/>
      <c r="AI27" s="677"/>
      <c r="AJ27" s="563"/>
      <c r="AK27" s="564"/>
      <c r="AL27" s="564"/>
      <c r="AM27" s="564"/>
      <c r="AN27" s="564"/>
      <c r="AO27" s="565"/>
      <c r="AP27" s="271"/>
      <c r="AQ27" s="348"/>
      <c r="AR27" s="349"/>
      <c r="AS27" s="349"/>
      <c r="AT27" s="109"/>
      <c r="AU27" s="109"/>
      <c r="AV27" s="109"/>
      <c r="AW27" s="109"/>
      <c r="AX27" s="109"/>
      <c r="AY27" s="109"/>
      <c r="AZ27" s="109"/>
      <c r="BA27" s="109"/>
      <c r="BP27" s="389"/>
      <c r="BQ27" s="389" t="s">
        <v>857</v>
      </c>
      <c r="BT27" s="109"/>
      <c r="BU27" s="109"/>
      <c r="BV27" s="109"/>
      <c r="BW27" s="109"/>
      <c r="BX27" s="109"/>
      <c r="BY27" s="109"/>
      <c r="BZ27" s="109"/>
      <c r="CA27" s="109"/>
      <c r="CB27" s="109"/>
      <c r="CC27" s="109"/>
      <c r="CD27" s="109"/>
      <c r="CE27" s="109"/>
      <c r="CF27" s="109"/>
      <c r="CG27" s="109"/>
      <c r="CH27" s="109"/>
      <c r="CI27" s="109"/>
      <c r="CJ27" s="109"/>
      <c r="CK27" s="109"/>
      <c r="CL27" s="109"/>
      <c r="CM27" s="109"/>
      <c r="CN27" s="109"/>
      <c r="CO27" s="109" t="s">
        <v>586</v>
      </c>
      <c r="CP27" s="109"/>
      <c r="CQ27" s="109"/>
      <c r="CR27" s="295"/>
      <c r="CS27" s="295"/>
      <c r="CT27" s="295"/>
      <c r="CU27" s="295"/>
      <c r="CV27" s="295"/>
      <c r="CW27" s="295"/>
      <c r="CX27" s="295"/>
      <c r="CY27" s="295"/>
      <c r="CZ27" s="295"/>
      <c r="DA27" s="295"/>
      <c r="DB27" s="295"/>
      <c r="DC27" s="295"/>
      <c r="DD27" s="295"/>
      <c r="DE27" s="295"/>
      <c r="DF27" s="295"/>
      <c r="DG27" s="295"/>
      <c r="DH27" s="295"/>
      <c r="DI27" s="295"/>
      <c r="DJ27" s="295"/>
      <c r="DK27" s="295"/>
      <c r="DL27" s="295"/>
      <c r="DM27" s="295"/>
      <c r="DN27" s="295"/>
      <c r="DO27" s="295"/>
      <c r="DP27" s="295"/>
    </row>
    <row r="28" spans="2:120" ht="15" customHeight="1" x14ac:dyDescent="0.15">
      <c r="B28" s="672"/>
      <c r="C28" s="649"/>
      <c r="D28" s="650"/>
      <c r="E28" s="651"/>
      <c r="F28" s="652" t="s">
        <v>679</v>
      </c>
      <c r="G28" s="653"/>
      <c r="H28" s="653"/>
      <c r="I28" s="654"/>
      <c r="J28" s="678"/>
      <c r="K28" s="136"/>
      <c r="L28" s="136"/>
      <c r="M28" s="136"/>
      <c r="N28" s="136"/>
      <c r="O28" s="136"/>
      <c r="P28" s="136"/>
      <c r="Q28" s="136"/>
      <c r="R28" s="136"/>
      <c r="S28" s="136"/>
      <c r="T28" s="136"/>
      <c r="U28" s="136"/>
      <c r="V28" s="136"/>
      <c r="W28" s="137"/>
      <c r="X28" s="137"/>
      <c r="Y28" s="137"/>
      <c r="Z28" s="137"/>
      <c r="AA28" s="137"/>
      <c r="AB28" s="137"/>
      <c r="AC28" s="137"/>
      <c r="AD28" s="137"/>
      <c r="AE28" s="137"/>
      <c r="AF28" s="137"/>
      <c r="AG28" s="137"/>
      <c r="AH28" s="137"/>
      <c r="AI28" s="678"/>
      <c r="AJ28" s="566"/>
      <c r="AK28" s="567"/>
      <c r="AL28" s="567"/>
      <c r="AM28" s="567"/>
      <c r="AN28" s="567"/>
      <c r="AO28" s="568"/>
      <c r="AP28" s="272"/>
      <c r="AQ28" s="348"/>
      <c r="AR28" s="349"/>
      <c r="AS28" s="349"/>
      <c r="AT28" s="109"/>
      <c r="AU28" s="109"/>
      <c r="AV28" s="109"/>
      <c r="AW28" s="109"/>
      <c r="AX28" s="109"/>
      <c r="AY28" s="109"/>
      <c r="AZ28" s="109"/>
      <c r="BA28" s="109"/>
      <c r="BT28" s="109"/>
      <c r="BU28" s="109"/>
      <c r="BV28" s="109"/>
      <c r="BW28" s="109"/>
      <c r="BX28" s="109"/>
      <c r="BY28" s="109"/>
      <c r="BZ28" s="109"/>
      <c r="CA28" s="109"/>
      <c r="CB28" s="109"/>
      <c r="CC28" s="109"/>
      <c r="CD28" s="109"/>
      <c r="CE28" s="109"/>
      <c r="CF28" s="109"/>
      <c r="CG28" s="109"/>
      <c r="CH28" s="109"/>
      <c r="CI28" s="109"/>
      <c r="CJ28" s="109"/>
      <c r="CK28" s="109"/>
      <c r="CL28" s="109"/>
      <c r="CM28" s="109"/>
      <c r="CN28" s="109"/>
      <c r="CO28" s="109" t="s">
        <v>589</v>
      </c>
      <c r="CP28" s="109"/>
      <c r="CQ28" s="109"/>
      <c r="CR28" s="295" t="str">
        <f t="shared" ref="CR28:DC28" si="10">IF(K40="","","SY50M-39-1A-"&amp;K40)</f>
        <v/>
      </c>
      <c r="CS28" s="295" t="str">
        <f t="shared" si="10"/>
        <v/>
      </c>
      <c r="CT28" s="295" t="str">
        <f t="shared" si="10"/>
        <v/>
      </c>
      <c r="CU28" s="295" t="str">
        <f t="shared" si="10"/>
        <v/>
      </c>
      <c r="CV28" s="295" t="str">
        <f t="shared" si="10"/>
        <v/>
      </c>
      <c r="CW28" s="295" t="str">
        <f t="shared" si="10"/>
        <v/>
      </c>
      <c r="CX28" s="295" t="str">
        <f t="shared" si="10"/>
        <v/>
      </c>
      <c r="CY28" s="295" t="str">
        <f t="shared" si="10"/>
        <v/>
      </c>
      <c r="CZ28" s="295" t="str">
        <f t="shared" si="10"/>
        <v/>
      </c>
      <c r="DA28" s="295" t="str">
        <f t="shared" si="10"/>
        <v/>
      </c>
      <c r="DB28" s="295" t="str">
        <f t="shared" si="10"/>
        <v/>
      </c>
      <c r="DC28" s="295" t="str">
        <f t="shared" si="10"/>
        <v/>
      </c>
      <c r="DD28" s="295"/>
      <c r="DE28" s="295"/>
      <c r="DF28" s="295"/>
      <c r="DG28" s="295"/>
      <c r="DH28" s="295"/>
      <c r="DI28" s="295"/>
      <c r="DJ28" s="295"/>
      <c r="DK28" s="295"/>
      <c r="DL28" s="295"/>
      <c r="DM28" s="295"/>
      <c r="DN28" s="295"/>
      <c r="DO28" s="295"/>
      <c r="DP28" s="295"/>
    </row>
    <row r="29" spans="2:120" ht="15" customHeight="1" x14ac:dyDescent="0.15">
      <c r="B29" s="613"/>
      <c r="C29" s="481" t="s">
        <v>680</v>
      </c>
      <c r="D29" s="482"/>
      <c r="E29" s="482"/>
      <c r="F29" s="482"/>
      <c r="G29" s="482"/>
      <c r="H29" s="482"/>
      <c r="I29" s="483"/>
      <c r="J29" s="505" t="s">
        <v>676</v>
      </c>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505" t="s">
        <v>676</v>
      </c>
      <c r="AJ29" s="558" t="s">
        <v>468</v>
      </c>
      <c r="AK29" s="559"/>
      <c r="AL29" s="559"/>
      <c r="AM29" s="559"/>
      <c r="AN29" s="559"/>
      <c r="AO29" s="560"/>
      <c r="AP29" s="273" t="str">
        <f>IF(COUNTA(K29:AH29)=0,"",COUNTA(K29:AH29))</f>
        <v/>
      </c>
      <c r="AQ29" s="348"/>
      <c r="AR29" s="349"/>
      <c r="AS29" s="349"/>
      <c r="AT29" s="109"/>
      <c r="AU29" s="109"/>
      <c r="AV29" s="109"/>
      <c r="AW29" s="109"/>
      <c r="AX29" s="109"/>
      <c r="AY29" s="109"/>
      <c r="AZ29" s="109"/>
      <c r="BA29" s="109"/>
      <c r="BT29" s="109"/>
      <c r="BU29" s="109"/>
      <c r="BV29" s="109"/>
      <c r="BW29" s="109"/>
      <c r="BX29" s="109"/>
      <c r="BY29" s="109"/>
      <c r="BZ29" s="109"/>
      <c r="CA29" s="109"/>
      <c r="CB29" s="109"/>
      <c r="CC29" s="109"/>
      <c r="CD29" s="109"/>
      <c r="CE29" s="109"/>
      <c r="CF29" s="109"/>
      <c r="CG29" s="109"/>
      <c r="CH29" s="109"/>
      <c r="CI29" s="109"/>
      <c r="CJ29" s="109"/>
      <c r="CK29" s="109"/>
      <c r="CL29" s="109"/>
      <c r="CM29" s="109"/>
      <c r="CN29" s="109"/>
      <c r="CO29" s="109" t="s">
        <v>587</v>
      </c>
      <c r="CP29" s="109"/>
      <c r="CQ29" s="109"/>
      <c r="CR29" s="295" t="str">
        <f t="shared" ref="CR29:DC29" si="11">IF(K41="","","SY50M-39-2A-"&amp;K41)</f>
        <v/>
      </c>
      <c r="CS29" s="295" t="str">
        <f t="shared" si="11"/>
        <v/>
      </c>
      <c r="CT29" s="295" t="str">
        <f t="shared" si="11"/>
        <v/>
      </c>
      <c r="CU29" s="295" t="str">
        <f t="shared" si="11"/>
        <v/>
      </c>
      <c r="CV29" s="295" t="str">
        <f t="shared" si="11"/>
        <v/>
      </c>
      <c r="CW29" s="295" t="str">
        <f t="shared" si="11"/>
        <v/>
      </c>
      <c r="CX29" s="295" t="str">
        <f t="shared" si="11"/>
        <v/>
      </c>
      <c r="CY29" s="295" t="str">
        <f t="shared" si="11"/>
        <v/>
      </c>
      <c r="CZ29" s="295" t="str">
        <f t="shared" si="11"/>
        <v/>
      </c>
      <c r="DA29" s="295" t="str">
        <f t="shared" si="11"/>
        <v/>
      </c>
      <c r="DB29" s="295" t="str">
        <f t="shared" si="11"/>
        <v/>
      </c>
      <c r="DC29" s="295" t="str">
        <f t="shared" si="11"/>
        <v/>
      </c>
      <c r="DD29" s="295"/>
      <c r="DE29" s="295"/>
      <c r="DF29" s="295"/>
      <c r="DG29" s="295"/>
      <c r="DH29" s="295"/>
      <c r="DI29" s="295"/>
      <c r="DJ29" s="295"/>
      <c r="DK29" s="295"/>
      <c r="DL29" s="295"/>
      <c r="DM29" s="295"/>
      <c r="DN29" s="295"/>
      <c r="DO29" s="295"/>
      <c r="DP29" s="295"/>
    </row>
    <row r="30" spans="2:120" ht="12" customHeight="1" x14ac:dyDescent="0.15">
      <c r="B30" s="660"/>
      <c r="C30" s="496" t="str">
        <f>IF(COUNTIF(K30:AH30,"X")&gt;0,$BB$30,"")</f>
        <v/>
      </c>
      <c r="D30" s="497"/>
      <c r="E30" s="497"/>
      <c r="F30" s="497"/>
      <c r="G30" s="497"/>
      <c r="H30" s="497"/>
      <c r="I30" s="498"/>
      <c r="J30" s="636"/>
      <c r="K30" s="138" t="str">
        <f>IF(AND(AND(K12&lt;&gt;"",K13&lt;&gt;""),K29="O")=TRUE,"X","")</f>
        <v/>
      </c>
      <c r="L30" s="138" t="str">
        <f t="shared" ref="L30:V30" si="12">IF(AND(AND(L12&lt;&gt;"",L13&lt;&gt;""),L29="O")=TRUE,"X","")</f>
        <v/>
      </c>
      <c r="M30" s="138" t="str">
        <f t="shared" si="12"/>
        <v/>
      </c>
      <c r="N30" s="138" t="str">
        <f t="shared" si="12"/>
        <v/>
      </c>
      <c r="O30" s="138" t="str">
        <f t="shared" si="12"/>
        <v/>
      </c>
      <c r="P30" s="138" t="str">
        <f t="shared" si="12"/>
        <v/>
      </c>
      <c r="Q30" s="138" t="str">
        <f t="shared" si="12"/>
        <v/>
      </c>
      <c r="R30" s="138" t="str">
        <f t="shared" si="12"/>
        <v/>
      </c>
      <c r="S30" s="138" t="str">
        <f t="shared" si="12"/>
        <v/>
      </c>
      <c r="T30" s="138" t="str">
        <f t="shared" si="12"/>
        <v/>
      </c>
      <c r="U30" s="138" t="str">
        <f t="shared" si="12"/>
        <v/>
      </c>
      <c r="V30" s="138" t="str">
        <f t="shared" si="12"/>
        <v/>
      </c>
      <c r="W30" s="138"/>
      <c r="X30" s="138"/>
      <c r="Y30" s="138"/>
      <c r="Z30" s="138"/>
      <c r="AA30" s="138"/>
      <c r="AB30" s="138"/>
      <c r="AC30" s="138"/>
      <c r="AD30" s="138"/>
      <c r="AE30" s="138"/>
      <c r="AF30" s="138"/>
      <c r="AG30" s="138"/>
      <c r="AH30" s="138"/>
      <c r="AI30" s="636"/>
      <c r="AJ30" s="569" t="str">
        <f>IF(COUNTIF(K30:AH30,"X")&gt;0,$BC$30,"")</f>
        <v/>
      </c>
      <c r="AK30" s="570"/>
      <c r="AL30" s="570"/>
      <c r="AM30" s="570"/>
      <c r="AN30" s="570"/>
      <c r="AO30" s="570"/>
      <c r="AP30" s="571"/>
      <c r="AQ30" s="99"/>
      <c r="AR30" s="349"/>
      <c r="AS30" s="349"/>
      <c r="AT30" s="109"/>
      <c r="AU30" s="109"/>
      <c r="AV30" s="109"/>
      <c r="AW30" s="109"/>
      <c r="AX30" s="109"/>
      <c r="AY30" s="109"/>
      <c r="AZ30" s="109"/>
      <c r="BA30" s="109"/>
      <c r="BB30" s="342" t="s">
        <v>360</v>
      </c>
      <c r="BC30" s="342" t="s">
        <v>384</v>
      </c>
      <c r="BT30" s="109"/>
      <c r="BU30" s="109"/>
      <c r="BV30" s="109"/>
      <c r="BW30" s="109"/>
      <c r="BX30" s="109"/>
      <c r="BY30" s="109"/>
      <c r="BZ30" s="109"/>
      <c r="CA30" s="109"/>
      <c r="CB30" s="109"/>
      <c r="CC30" s="109"/>
      <c r="CD30" s="109"/>
      <c r="CE30" s="109"/>
      <c r="CF30" s="109"/>
      <c r="CG30" s="109"/>
      <c r="CH30" s="109"/>
      <c r="CI30" s="109"/>
      <c r="CJ30" s="109"/>
      <c r="CK30" s="109"/>
      <c r="CL30" s="109"/>
      <c r="CM30" s="109"/>
      <c r="CN30" s="109"/>
      <c r="CO30" s="109" t="s">
        <v>858</v>
      </c>
      <c r="CP30" s="109"/>
      <c r="CQ30" s="109"/>
      <c r="CR30" s="295" t="str">
        <f t="shared" ref="CR30:DC30" si="13">IF(K43="","","SY50M-39-3A-"&amp;K43)</f>
        <v/>
      </c>
      <c r="CS30" s="295" t="str">
        <f t="shared" si="13"/>
        <v/>
      </c>
      <c r="CT30" s="295" t="str">
        <f t="shared" si="13"/>
        <v/>
      </c>
      <c r="CU30" s="295" t="str">
        <f t="shared" si="13"/>
        <v/>
      </c>
      <c r="CV30" s="295" t="str">
        <f t="shared" si="13"/>
        <v/>
      </c>
      <c r="CW30" s="295" t="str">
        <f t="shared" si="13"/>
        <v/>
      </c>
      <c r="CX30" s="295" t="str">
        <f t="shared" si="13"/>
        <v/>
      </c>
      <c r="CY30" s="295" t="str">
        <f t="shared" si="13"/>
        <v/>
      </c>
      <c r="CZ30" s="295" t="str">
        <f t="shared" si="13"/>
        <v/>
      </c>
      <c r="DA30" s="295" t="str">
        <f t="shared" si="13"/>
        <v/>
      </c>
      <c r="DB30" s="295" t="str">
        <f t="shared" si="13"/>
        <v/>
      </c>
      <c r="DC30" s="295" t="str">
        <f t="shared" si="13"/>
        <v/>
      </c>
      <c r="DD30" s="295"/>
      <c r="DE30" s="295"/>
      <c r="DF30" s="295"/>
      <c r="DG30" s="295"/>
      <c r="DH30" s="295"/>
      <c r="DI30" s="295"/>
      <c r="DJ30" s="295"/>
      <c r="DK30" s="295"/>
      <c r="DL30" s="295"/>
      <c r="DM30" s="295"/>
      <c r="DN30" s="295"/>
      <c r="DO30" s="295"/>
      <c r="DP30" s="295"/>
    </row>
    <row r="31" spans="2:120" ht="15" hidden="1" customHeight="1" x14ac:dyDescent="0.15">
      <c r="B31" s="692" t="s">
        <v>681</v>
      </c>
      <c r="C31" s="516" t="s">
        <v>237</v>
      </c>
      <c r="D31" s="517"/>
      <c r="E31" s="517"/>
      <c r="F31" s="517"/>
      <c r="G31" s="517"/>
      <c r="H31" s="517"/>
      <c r="I31" s="518"/>
      <c r="J31" s="140" t="str">
        <f>IF(ベース!R44="","",IF(ベース!R44&gt;12,"必須",""))</f>
        <v/>
      </c>
      <c r="K31" s="149"/>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40" t="str">
        <f>IF(ベース!R44="","",IF(ベース!R44&gt;12,"必須",""))</f>
        <v/>
      </c>
      <c r="AJ31" s="517" t="s">
        <v>682</v>
      </c>
      <c r="AK31" s="517"/>
      <c r="AL31" s="517"/>
      <c r="AM31" s="517"/>
      <c r="AN31" s="517"/>
      <c r="AO31" s="561"/>
      <c r="AP31" s="274" t="str">
        <f>IF(SUM(K31:AH31)=0,"",SUM(K31:AH31))</f>
        <v/>
      </c>
      <c r="AQ31" s="350"/>
      <c r="AR31" s="351"/>
      <c r="AS31" s="109"/>
      <c r="AT31" s="109"/>
      <c r="AU31" s="109"/>
      <c r="AV31" s="109"/>
      <c r="AW31" s="109"/>
      <c r="AX31" s="109"/>
      <c r="AY31" s="109"/>
      <c r="AZ31" s="109"/>
      <c r="BA31" s="109"/>
      <c r="BT31" s="109"/>
      <c r="BU31" s="109"/>
      <c r="BV31" s="109"/>
      <c r="BW31" s="109"/>
      <c r="BX31" s="109"/>
      <c r="BY31" s="109"/>
      <c r="BZ31" s="109"/>
      <c r="CA31" s="109"/>
      <c r="CB31" s="109"/>
      <c r="CC31" s="109"/>
      <c r="CD31" s="109"/>
      <c r="CE31" s="109"/>
      <c r="CF31" s="109"/>
      <c r="CG31" s="109"/>
      <c r="CH31" s="109"/>
      <c r="CI31" s="109"/>
      <c r="CJ31" s="109"/>
      <c r="CK31" s="109"/>
      <c r="CL31" s="109"/>
      <c r="CM31" s="109"/>
      <c r="CN31" s="109"/>
      <c r="CO31" s="109" t="s">
        <v>859</v>
      </c>
      <c r="CP31" s="109"/>
      <c r="CQ31" s="109"/>
      <c r="CR31" s="295" t="str">
        <f>IF(K60="","","SY30M-120-1A-"&amp;K60)</f>
        <v/>
      </c>
      <c r="CS31" s="295" t="str">
        <f t="shared" ref="CS31:DC31" si="14">IF(L60="","","SY30M-120-1A-"&amp;L60)</f>
        <v/>
      </c>
      <c r="CT31" s="295" t="str">
        <f t="shared" si="14"/>
        <v/>
      </c>
      <c r="CU31" s="295" t="str">
        <f t="shared" si="14"/>
        <v/>
      </c>
      <c r="CV31" s="295" t="str">
        <f t="shared" si="14"/>
        <v/>
      </c>
      <c r="CW31" s="295" t="str">
        <f t="shared" si="14"/>
        <v/>
      </c>
      <c r="CX31" s="295" t="str">
        <f t="shared" si="14"/>
        <v/>
      </c>
      <c r="CY31" s="295" t="str">
        <f t="shared" si="14"/>
        <v/>
      </c>
      <c r="CZ31" s="295" t="str">
        <f t="shared" si="14"/>
        <v/>
      </c>
      <c r="DA31" s="295" t="str">
        <f t="shared" si="14"/>
        <v/>
      </c>
      <c r="DB31" s="295" t="str">
        <f t="shared" si="14"/>
        <v/>
      </c>
      <c r="DC31" s="295" t="str">
        <f t="shared" si="14"/>
        <v/>
      </c>
      <c r="DD31" s="295"/>
      <c r="DE31" s="295"/>
      <c r="DF31" s="295"/>
      <c r="DG31" s="295"/>
      <c r="DH31" s="295"/>
      <c r="DI31" s="295"/>
      <c r="DJ31" s="295"/>
      <c r="DK31" s="295"/>
      <c r="DL31" s="295"/>
      <c r="DM31" s="295"/>
      <c r="DN31" s="295"/>
      <c r="DO31" s="295"/>
      <c r="DP31" s="295"/>
    </row>
    <row r="32" spans="2:120" ht="12" hidden="1" customHeight="1" x14ac:dyDescent="0.15">
      <c r="B32" s="693"/>
      <c r="C32" s="490" t="str">
        <f>IF(COUNTIF(K32:AH32,"X")&gt;0,$BB$32,"")</f>
        <v/>
      </c>
      <c r="D32" s="491"/>
      <c r="E32" s="491"/>
      <c r="F32" s="491"/>
      <c r="G32" s="491"/>
      <c r="H32" s="491"/>
      <c r="I32" s="492"/>
      <c r="J32" s="275"/>
      <c r="K32" s="141" t="str">
        <f>IF(K12="","",IF(AND(K12&lt;&gt;1,K31=1),"X",""))</f>
        <v/>
      </c>
      <c r="L32" s="141" t="str">
        <f t="shared" ref="L32:V32" si="15">IF(L12="","",IF(AND(L12&lt;&gt;1,L31=1),"X",""))</f>
        <v/>
      </c>
      <c r="M32" s="141" t="str">
        <f t="shared" si="15"/>
        <v/>
      </c>
      <c r="N32" s="141" t="str">
        <f t="shared" si="15"/>
        <v/>
      </c>
      <c r="O32" s="141" t="str">
        <f t="shared" si="15"/>
        <v/>
      </c>
      <c r="P32" s="141" t="str">
        <f t="shared" si="15"/>
        <v/>
      </c>
      <c r="Q32" s="141" t="str">
        <f t="shared" si="15"/>
        <v/>
      </c>
      <c r="R32" s="141" t="str">
        <f t="shared" si="15"/>
        <v/>
      </c>
      <c r="S32" s="141" t="str">
        <f t="shared" si="15"/>
        <v/>
      </c>
      <c r="T32" s="141" t="str">
        <f t="shared" si="15"/>
        <v/>
      </c>
      <c r="U32" s="141" t="str">
        <f t="shared" si="15"/>
        <v/>
      </c>
      <c r="V32" s="141" t="str">
        <f t="shared" si="15"/>
        <v/>
      </c>
      <c r="W32" s="141"/>
      <c r="X32" s="141"/>
      <c r="Y32" s="141"/>
      <c r="Z32" s="141"/>
      <c r="AA32" s="141"/>
      <c r="AB32" s="141"/>
      <c r="AC32" s="141"/>
      <c r="AD32" s="141"/>
      <c r="AE32" s="141"/>
      <c r="AF32" s="141"/>
      <c r="AG32" s="141"/>
      <c r="AH32" s="141"/>
      <c r="AI32" s="275"/>
      <c r="AJ32" s="490" t="str">
        <f>IF(AP31="","",IF(AP31&lt;25,"",$BC$32))</f>
        <v/>
      </c>
      <c r="AK32" s="491"/>
      <c r="AL32" s="491"/>
      <c r="AM32" s="491"/>
      <c r="AN32" s="491"/>
      <c r="AO32" s="562"/>
      <c r="AP32" s="276"/>
      <c r="AQ32" s="350"/>
      <c r="AR32" s="351"/>
      <c r="AS32" s="109"/>
      <c r="AT32" s="109"/>
      <c r="AU32" s="109"/>
      <c r="AV32" s="109"/>
      <c r="AW32" s="109"/>
      <c r="AX32" s="109"/>
      <c r="AY32" s="109"/>
      <c r="AZ32" s="109"/>
      <c r="BA32" s="109"/>
      <c r="BB32" s="342" t="s">
        <v>361</v>
      </c>
      <c r="BC32" s="342" t="s">
        <v>385</v>
      </c>
      <c r="BT32" s="109"/>
      <c r="BU32" s="109"/>
      <c r="BV32" s="109"/>
      <c r="BW32" s="109"/>
      <c r="BX32" s="109"/>
      <c r="BY32" s="109"/>
      <c r="BZ32" s="109"/>
      <c r="CA32" s="109"/>
      <c r="CB32" s="109"/>
      <c r="CC32" s="109"/>
      <c r="CD32" s="109"/>
      <c r="CE32" s="109"/>
      <c r="CF32" s="109"/>
      <c r="CG32" s="109"/>
      <c r="CH32" s="109"/>
      <c r="CI32" s="109"/>
      <c r="CJ32" s="109"/>
      <c r="CK32" s="109"/>
      <c r="CL32" s="109"/>
      <c r="CM32" s="109"/>
      <c r="CN32" s="109"/>
      <c r="CO32" s="109"/>
      <c r="CP32" s="109"/>
      <c r="CQ32" s="109"/>
      <c r="CR32" s="295"/>
      <c r="CS32" s="295"/>
      <c r="CT32" s="295"/>
      <c r="CU32" s="295"/>
      <c r="CV32" s="295"/>
      <c r="CW32" s="295"/>
      <c r="CX32" s="295"/>
      <c r="CY32" s="295"/>
      <c r="CZ32" s="295"/>
      <c r="DA32" s="295"/>
      <c r="DB32" s="295"/>
      <c r="DC32" s="295"/>
      <c r="DD32" s="295"/>
      <c r="DE32" s="295"/>
      <c r="DF32" s="295"/>
      <c r="DG32" s="295"/>
      <c r="DH32" s="295"/>
      <c r="DI32" s="295"/>
      <c r="DJ32" s="295"/>
      <c r="DK32" s="295"/>
      <c r="DL32" s="295"/>
      <c r="DM32" s="295"/>
      <c r="DN32" s="295"/>
      <c r="DO32" s="295"/>
      <c r="DP32" s="295"/>
    </row>
    <row r="33" spans="2:112" ht="10.5" customHeight="1" x14ac:dyDescent="0.15">
      <c r="B33" s="693"/>
      <c r="C33" s="516" t="s">
        <v>238</v>
      </c>
      <c r="D33" s="517"/>
      <c r="E33" s="517"/>
      <c r="F33" s="517"/>
      <c r="G33" s="517"/>
      <c r="H33" s="517"/>
      <c r="I33" s="518"/>
      <c r="J33" s="591" t="s">
        <v>676</v>
      </c>
      <c r="K33" s="139" t="s">
        <v>406</v>
      </c>
      <c r="L33" s="277"/>
      <c r="M33" s="277"/>
      <c r="N33" s="277"/>
      <c r="O33" s="277"/>
      <c r="P33" s="277"/>
      <c r="Q33" s="277"/>
      <c r="R33" s="277"/>
      <c r="S33" s="277"/>
      <c r="T33" s="277"/>
      <c r="U33" s="277"/>
      <c r="V33" s="277"/>
      <c r="W33" s="277"/>
      <c r="X33" s="277"/>
      <c r="Y33" s="277"/>
      <c r="Z33" s="277"/>
      <c r="AA33" s="277"/>
      <c r="AB33" s="277"/>
      <c r="AC33" s="277"/>
      <c r="AD33" s="277"/>
      <c r="AE33" s="277"/>
      <c r="AF33" s="277"/>
      <c r="AG33" s="277"/>
      <c r="AH33" s="277"/>
      <c r="AI33" s="591" t="s">
        <v>676</v>
      </c>
      <c r="AJ33" s="582"/>
      <c r="AK33" s="583"/>
      <c r="AL33" s="583"/>
      <c r="AM33" s="583"/>
      <c r="AN33" s="583"/>
      <c r="AO33" s="584"/>
      <c r="AP33" s="274"/>
      <c r="AQ33" s="109"/>
      <c r="AR33" s="351"/>
      <c r="AS33" s="109"/>
      <c r="AT33" s="109"/>
      <c r="AU33" s="109"/>
      <c r="AV33" s="109"/>
      <c r="AW33" s="109"/>
      <c r="AX33" s="109"/>
      <c r="AY33" s="109"/>
      <c r="AZ33" s="109"/>
      <c r="BA33" s="109"/>
      <c r="BT33" s="109"/>
      <c r="BU33" s="109"/>
      <c r="BV33" s="109"/>
      <c r="BW33" s="109"/>
      <c r="BX33" s="109"/>
      <c r="BY33" s="109"/>
      <c r="BZ33" s="109"/>
      <c r="CA33" s="109"/>
      <c r="CB33" s="109"/>
      <c r="CC33" s="109"/>
      <c r="CD33" s="109"/>
      <c r="CE33" s="109"/>
      <c r="CF33" s="109"/>
      <c r="CG33" s="109"/>
      <c r="CH33" s="109"/>
      <c r="CI33" s="109"/>
      <c r="CJ33" s="109"/>
      <c r="CK33" s="109"/>
      <c r="CL33" s="109"/>
      <c r="CM33" s="109"/>
      <c r="CN33" s="109"/>
      <c r="CO33" s="109"/>
      <c r="CP33" s="109"/>
      <c r="CQ33" s="109"/>
      <c r="CR33" s="294"/>
      <c r="CS33" s="294"/>
      <c r="CT33" s="294"/>
      <c r="CU33" s="294"/>
      <c r="CV33" s="294"/>
      <c r="CW33" s="294"/>
      <c r="CX33" s="294"/>
      <c r="CY33" s="294"/>
      <c r="CZ33" s="294"/>
      <c r="DA33" s="294"/>
      <c r="DB33" s="294"/>
      <c r="DC33" s="294"/>
      <c r="DD33" s="294"/>
    </row>
    <row r="34" spans="2:112" ht="15" customHeight="1" x14ac:dyDescent="0.15">
      <c r="B34" s="693"/>
      <c r="C34" s="519" t="s">
        <v>239</v>
      </c>
      <c r="D34" s="520"/>
      <c r="E34" s="520"/>
      <c r="F34" s="520"/>
      <c r="G34" s="520"/>
      <c r="H34" s="520"/>
      <c r="I34" s="521"/>
      <c r="J34" s="592"/>
      <c r="K34" s="152"/>
      <c r="L34" s="152"/>
      <c r="M34" s="152"/>
      <c r="N34" s="152"/>
      <c r="O34" s="152"/>
      <c r="P34" s="152"/>
      <c r="Q34" s="152"/>
      <c r="R34" s="152"/>
      <c r="S34" s="152"/>
      <c r="T34" s="152"/>
      <c r="U34" s="152"/>
      <c r="V34" s="152"/>
      <c r="W34" s="152"/>
      <c r="X34" s="152"/>
      <c r="Y34" s="152"/>
      <c r="Z34" s="152"/>
      <c r="AA34" s="153"/>
      <c r="AB34" s="153"/>
      <c r="AC34" s="153"/>
      <c r="AD34" s="153"/>
      <c r="AE34" s="153"/>
      <c r="AF34" s="153"/>
      <c r="AG34" s="153"/>
      <c r="AH34" s="153"/>
      <c r="AI34" s="592"/>
      <c r="AJ34" s="588" t="s">
        <v>469</v>
      </c>
      <c r="AK34" s="589"/>
      <c r="AL34" s="589"/>
      <c r="AM34" s="589"/>
      <c r="AN34" s="589"/>
      <c r="AO34" s="590"/>
      <c r="AP34" s="278" t="s">
        <v>676</v>
      </c>
      <c r="AQ34" s="109"/>
      <c r="AR34" s="351"/>
      <c r="AS34" s="109"/>
      <c r="AT34" s="109"/>
      <c r="AU34" s="109"/>
      <c r="AV34" s="109"/>
      <c r="AW34" s="109"/>
      <c r="AX34" s="109"/>
      <c r="AY34" s="109"/>
      <c r="AZ34" s="109"/>
      <c r="BA34" s="109"/>
      <c r="BT34" s="109"/>
      <c r="BU34" s="109"/>
      <c r="BV34" s="109"/>
      <c r="BW34" s="109"/>
      <c r="BX34" s="109"/>
      <c r="BY34" s="109"/>
      <c r="BZ34" s="109"/>
      <c r="CA34" s="109"/>
      <c r="CB34" s="109"/>
      <c r="CC34" s="109"/>
      <c r="CD34" s="109"/>
      <c r="CE34" s="109"/>
      <c r="CF34" s="109"/>
      <c r="CG34" s="109"/>
      <c r="CH34" s="109"/>
      <c r="CI34" s="109"/>
      <c r="CJ34" s="109"/>
      <c r="CK34" s="109"/>
      <c r="CL34" s="109"/>
      <c r="CM34" s="109"/>
      <c r="CN34" s="109"/>
      <c r="CO34" s="109"/>
      <c r="CP34" s="109"/>
      <c r="CQ34" s="109"/>
      <c r="CR34" s="294"/>
      <c r="CS34" s="294"/>
      <c r="CT34" s="294"/>
      <c r="CU34" s="294"/>
      <c r="CV34" s="294"/>
      <c r="CW34" s="294"/>
      <c r="CX34" s="294"/>
      <c r="CY34" s="294"/>
      <c r="CZ34" s="294"/>
      <c r="DA34" s="294"/>
      <c r="DB34" s="294"/>
      <c r="DC34" s="294"/>
      <c r="DD34" s="294"/>
    </row>
    <row r="35" spans="2:112" ht="15" customHeight="1" x14ac:dyDescent="0.15">
      <c r="B35" s="693"/>
      <c r="C35" s="585" t="s">
        <v>945</v>
      </c>
      <c r="D35" s="586"/>
      <c r="E35" s="586"/>
      <c r="F35" s="586"/>
      <c r="G35" s="586"/>
      <c r="H35" s="586"/>
      <c r="I35" s="587"/>
      <c r="J35" s="592"/>
      <c r="K35" s="196"/>
      <c r="L35" s="196"/>
      <c r="M35" s="196"/>
      <c r="N35" s="196"/>
      <c r="O35" s="196"/>
      <c r="P35" s="196"/>
      <c r="Q35" s="196"/>
      <c r="R35" s="196"/>
      <c r="S35" s="196"/>
      <c r="T35" s="196"/>
      <c r="U35" s="196"/>
      <c r="V35" s="196"/>
      <c r="W35" s="196"/>
      <c r="X35" s="196"/>
      <c r="Y35" s="196"/>
      <c r="Z35" s="196"/>
      <c r="AA35" s="197"/>
      <c r="AB35" s="197"/>
      <c r="AC35" s="197"/>
      <c r="AD35" s="197"/>
      <c r="AE35" s="197"/>
      <c r="AF35" s="197"/>
      <c r="AG35" s="197"/>
      <c r="AH35" s="197"/>
      <c r="AI35" s="592"/>
      <c r="AJ35" s="637" t="s">
        <v>470</v>
      </c>
      <c r="AK35" s="638"/>
      <c r="AL35" s="638"/>
      <c r="AM35" s="638"/>
      <c r="AN35" s="638"/>
      <c r="AO35" s="639"/>
      <c r="AP35" s="279" t="s">
        <v>676</v>
      </c>
      <c r="AQ35" s="109"/>
      <c r="AR35" s="351"/>
      <c r="AS35" s="109"/>
      <c r="AT35" s="109"/>
      <c r="AU35" s="109"/>
      <c r="AV35" s="109"/>
      <c r="AW35" s="109"/>
      <c r="AX35" s="109"/>
      <c r="AY35" s="109"/>
      <c r="AZ35" s="109"/>
      <c r="BA35" s="109"/>
      <c r="BQ35" s="390" t="s">
        <v>54</v>
      </c>
      <c r="BR35" s="390" t="s">
        <v>56</v>
      </c>
      <c r="BS35" s="390" t="s">
        <v>64</v>
      </c>
      <c r="BT35" s="353" t="s">
        <v>860</v>
      </c>
      <c r="BU35" s="354" t="s">
        <v>477</v>
      </c>
      <c r="BV35" s="354" t="s">
        <v>478</v>
      </c>
      <c r="BW35" s="354" t="s">
        <v>479</v>
      </c>
      <c r="BX35" s="354" t="s">
        <v>480</v>
      </c>
      <c r="BY35" s="354" t="s">
        <v>481</v>
      </c>
      <c r="BZ35" s="354" t="s">
        <v>861</v>
      </c>
      <c r="CA35" s="354" t="s">
        <v>862</v>
      </c>
      <c r="CB35" s="354" t="s">
        <v>863</v>
      </c>
      <c r="CC35" s="354" t="s">
        <v>482</v>
      </c>
      <c r="CD35" s="354" t="s">
        <v>457</v>
      </c>
      <c r="CE35" s="354" t="s">
        <v>483</v>
      </c>
      <c r="CF35" s="354" t="s">
        <v>484</v>
      </c>
      <c r="CG35" s="354" t="s">
        <v>485</v>
      </c>
      <c r="CH35" s="354" t="s">
        <v>486</v>
      </c>
      <c r="CI35" s="354" t="s">
        <v>458</v>
      </c>
      <c r="CJ35" s="354" t="s">
        <v>487</v>
      </c>
      <c r="CK35" s="354" t="s">
        <v>488</v>
      </c>
      <c r="CL35" s="109"/>
      <c r="CM35" s="109"/>
      <c r="CN35" s="109"/>
      <c r="CO35" s="109"/>
      <c r="CP35" s="109"/>
      <c r="CQ35" s="294"/>
      <c r="CR35" s="294"/>
      <c r="CS35" s="294"/>
      <c r="CT35" s="294"/>
      <c r="CU35" s="294"/>
      <c r="CV35" s="294"/>
      <c r="CW35" s="294"/>
      <c r="CX35" s="294"/>
      <c r="CY35" s="294"/>
      <c r="CZ35" s="294"/>
      <c r="DA35" s="294"/>
      <c r="DB35" s="294"/>
      <c r="DC35" s="294"/>
      <c r="DD35" s="294"/>
    </row>
    <row r="36" spans="2:112" ht="12" customHeight="1" x14ac:dyDescent="0.15">
      <c r="B36" s="693"/>
      <c r="C36" s="478" t="str">
        <f>IF(COUNTIF(K36:AH36,"X")&gt;0,$BB$36,IF(COUNTIF(K36:AH36,"XX")&gt;0,$BC$36,""))</f>
        <v/>
      </c>
      <c r="D36" s="479"/>
      <c r="E36" s="479"/>
      <c r="F36" s="479"/>
      <c r="G36" s="479"/>
      <c r="H36" s="479"/>
      <c r="I36" s="480"/>
      <c r="J36" s="592"/>
      <c r="K36" s="142" t="str">
        <f>IF(AND(OR(K12=3,K12=4,K12=5),K35&lt;&gt;""),"X",
IF(AND(OR(K45="O",K47="O",K50="O"),K35&lt;&gt;""),"XX",""))</f>
        <v/>
      </c>
      <c r="L36" s="142" t="str">
        <f t="shared" ref="L36:V36" si="16">IF(AND(OR(L12=3,L12=4,L12=5),L35&lt;&gt;""),"X",
IF(AND(OR(L45="O",L47="O",L50="O"),L35&lt;&gt;""),"XX",""))</f>
        <v/>
      </c>
      <c r="M36" s="142" t="str">
        <f t="shared" si="16"/>
        <v/>
      </c>
      <c r="N36" s="142" t="str">
        <f t="shared" si="16"/>
        <v/>
      </c>
      <c r="O36" s="142" t="str">
        <f t="shared" si="16"/>
        <v/>
      </c>
      <c r="P36" s="142" t="str">
        <f t="shared" si="16"/>
        <v/>
      </c>
      <c r="Q36" s="142" t="str">
        <f t="shared" si="16"/>
        <v/>
      </c>
      <c r="R36" s="142" t="str">
        <f t="shared" si="16"/>
        <v/>
      </c>
      <c r="S36" s="142" t="str">
        <f t="shared" si="16"/>
        <v/>
      </c>
      <c r="T36" s="142" t="str">
        <f t="shared" si="16"/>
        <v/>
      </c>
      <c r="U36" s="142" t="str">
        <f t="shared" si="16"/>
        <v/>
      </c>
      <c r="V36" s="142" t="str">
        <f t="shared" si="16"/>
        <v/>
      </c>
      <c r="W36" s="142"/>
      <c r="X36" s="142"/>
      <c r="Y36" s="142"/>
      <c r="Z36" s="142"/>
      <c r="AA36" s="142"/>
      <c r="AB36" s="142"/>
      <c r="AC36" s="142"/>
      <c r="AD36" s="142"/>
      <c r="AE36" s="142"/>
      <c r="AF36" s="142"/>
      <c r="AG36" s="142"/>
      <c r="AH36" s="142"/>
      <c r="AI36" s="592"/>
      <c r="AJ36" s="143"/>
      <c r="AK36" s="144"/>
      <c r="AL36" s="144"/>
      <c r="AM36" s="144"/>
      <c r="AN36" s="144"/>
      <c r="AO36" s="145"/>
      <c r="AP36" s="280"/>
      <c r="AQ36" s="109"/>
      <c r="AR36" s="351"/>
      <c r="AS36" s="109"/>
      <c r="AT36" s="109"/>
      <c r="AU36" s="109"/>
      <c r="AV36" s="109"/>
      <c r="AW36" s="109"/>
      <c r="AX36" s="109"/>
      <c r="AY36" s="109"/>
      <c r="AZ36" s="109"/>
      <c r="BA36" s="109"/>
      <c r="BB36" s="342" t="s">
        <v>362</v>
      </c>
      <c r="BC36" s="342" t="s">
        <v>968</v>
      </c>
      <c r="BQ36" s="390" t="s">
        <v>54</v>
      </c>
      <c r="BR36" s="390" t="s">
        <v>56</v>
      </c>
      <c r="BS36" s="390" t="s">
        <v>64</v>
      </c>
      <c r="BT36" s="353" t="s">
        <v>860</v>
      </c>
      <c r="BU36" s="354" t="s">
        <v>477</v>
      </c>
      <c r="BV36" s="354" t="s">
        <v>478</v>
      </c>
      <c r="BW36" s="354" t="s">
        <v>479</v>
      </c>
      <c r="BX36" s="354" t="s">
        <v>480</v>
      </c>
      <c r="BY36" s="354" t="s">
        <v>481</v>
      </c>
      <c r="BZ36" s="354" t="s">
        <v>489</v>
      </c>
      <c r="CA36" s="354" t="s">
        <v>864</v>
      </c>
      <c r="CB36" s="354" t="s">
        <v>865</v>
      </c>
      <c r="CC36" s="354" t="s">
        <v>866</v>
      </c>
      <c r="CD36" s="354" t="s">
        <v>867</v>
      </c>
      <c r="CE36" s="109" t="s">
        <v>868</v>
      </c>
      <c r="CF36" s="354" t="s">
        <v>490</v>
      </c>
      <c r="CG36" s="354" t="s">
        <v>861</v>
      </c>
      <c r="CH36" s="354" t="s">
        <v>862</v>
      </c>
      <c r="CI36" s="354" t="s">
        <v>863</v>
      </c>
      <c r="CJ36" s="354" t="s">
        <v>482</v>
      </c>
      <c r="CK36" s="354" t="s">
        <v>457</v>
      </c>
      <c r="CL36" s="354" t="s">
        <v>483</v>
      </c>
      <c r="CM36" s="354" t="s">
        <v>484</v>
      </c>
      <c r="CN36" s="354" t="s">
        <v>485</v>
      </c>
      <c r="CO36" s="354" t="s">
        <v>486</v>
      </c>
      <c r="CP36" s="354" t="s">
        <v>869</v>
      </c>
      <c r="CQ36" s="354" t="s">
        <v>870</v>
      </c>
      <c r="CR36" s="354" t="s">
        <v>871</v>
      </c>
      <c r="CS36" s="354" t="s">
        <v>872</v>
      </c>
      <c r="CT36" s="354" t="s">
        <v>873</v>
      </c>
      <c r="CU36" s="354" t="s">
        <v>874</v>
      </c>
      <c r="CV36" s="294" t="s">
        <v>875</v>
      </c>
      <c r="CW36" s="354" t="s">
        <v>491</v>
      </c>
      <c r="CX36" s="354" t="s">
        <v>458</v>
      </c>
      <c r="CY36" s="354" t="s">
        <v>487</v>
      </c>
      <c r="CZ36" s="354" t="s">
        <v>488</v>
      </c>
      <c r="DA36" s="354" t="s">
        <v>876</v>
      </c>
      <c r="DB36" s="354" t="s">
        <v>877</v>
      </c>
      <c r="DC36" s="354" t="s">
        <v>878</v>
      </c>
      <c r="DD36" s="354" t="s">
        <v>879</v>
      </c>
      <c r="DE36" s="354" t="s">
        <v>492</v>
      </c>
      <c r="DF36" s="294" t="s">
        <v>880</v>
      </c>
      <c r="DG36" s="294" t="s">
        <v>881</v>
      </c>
      <c r="DH36" s="294" t="s">
        <v>882</v>
      </c>
    </row>
    <row r="37" spans="2:112" ht="15" customHeight="1" x14ac:dyDescent="0.15">
      <c r="B37" s="693"/>
      <c r="C37" s="499" t="s">
        <v>946</v>
      </c>
      <c r="D37" s="500"/>
      <c r="E37" s="500"/>
      <c r="F37" s="500"/>
      <c r="G37" s="500"/>
      <c r="H37" s="500"/>
      <c r="I37" s="501"/>
      <c r="J37" s="593"/>
      <c r="K37" s="152"/>
      <c r="L37" s="152"/>
      <c r="M37" s="152"/>
      <c r="N37" s="152"/>
      <c r="O37" s="152"/>
      <c r="P37" s="152"/>
      <c r="Q37" s="152"/>
      <c r="R37" s="152"/>
      <c r="S37" s="152"/>
      <c r="T37" s="152"/>
      <c r="U37" s="152"/>
      <c r="V37" s="152"/>
      <c r="W37" s="152"/>
      <c r="X37" s="152"/>
      <c r="Y37" s="152"/>
      <c r="Z37" s="152"/>
      <c r="AA37" s="153"/>
      <c r="AB37" s="153"/>
      <c r="AC37" s="153"/>
      <c r="AD37" s="153"/>
      <c r="AE37" s="153"/>
      <c r="AF37" s="153"/>
      <c r="AG37" s="153"/>
      <c r="AH37" s="153"/>
      <c r="AI37" s="593"/>
      <c r="AJ37" s="588" t="s">
        <v>471</v>
      </c>
      <c r="AK37" s="589"/>
      <c r="AL37" s="589"/>
      <c r="AM37" s="589"/>
      <c r="AN37" s="589"/>
      <c r="AO37" s="590"/>
      <c r="AP37" s="280" t="s">
        <v>676</v>
      </c>
      <c r="AQ37" s="109"/>
      <c r="AR37" s="351"/>
      <c r="AS37" s="109"/>
      <c r="AT37" s="109"/>
      <c r="AU37" s="109"/>
      <c r="AV37" s="109"/>
      <c r="AW37" s="109"/>
      <c r="AX37" s="109"/>
      <c r="AY37" s="109"/>
      <c r="AZ37" s="109"/>
      <c r="BA37" s="109"/>
      <c r="BT37" s="109"/>
      <c r="BU37" s="109"/>
      <c r="BV37" s="109"/>
      <c r="BW37" s="109"/>
      <c r="BX37" s="109"/>
      <c r="BY37" s="109"/>
      <c r="BZ37" s="109"/>
      <c r="CA37" s="109"/>
      <c r="CB37" s="109"/>
      <c r="CC37" s="109"/>
      <c r="CD37" s="109"/>
      <c r="CE37" s="109"/>
      <c r="CF37" s="109"/>
      <c r="CG37" s="109"/>
      <c r="CH37" s="109"/>
      <c r="CI37" s="109"/>
      <c r="CJ37" s="109"/>
      <c r="CK37" s="109"/>
      <c r="CL37" s="109"/>
      <c r="CM37" s="109"/>
      <c r="CN37" s="109"/>
      <c r="CO37" s="109"/>
      <c r="CP37" s="109"/>
      <c r="CQ37" s="109"/>
      <c r="CR37" s="294"/>
      <c r="CS37" s="294"/>
      <c r="CT37" s="294"/>
      <c r="CU37" s="294"/>
      <c r="CV37" s="294"/>
      <c r="CW37" s="294"/>
      <c r="CX37" s="294"/>
      <c r="CY37" s="294"/>
      <c r="CZ37" s="294"/>
      <c r="DA37" s="294"/>
      <c r="DB37" s="294"/>
      <c r="DC37" s="294"/>
      <c r="DD37" s="294"/>
    </row>
    <row r="38" spans="2:112" ht="12" customHeight="1" x14ac:dyDescent="0.15">
      <c r="B38" s="693"/>
      <c r="C38" s="490" t="str">
        <f>IF(COUNTIF(K38:AH38,"X")&gt;0,$BB$38,IF(COUNTIF(K38:AH38,"XX")&gt;0,$BC$38,IF(COUNTIF(K38:AH38,"!!")&gt;0,$BF$38,IF(COUNTIF(K38:AH38,"!!!")&gt;0,$BG$38,""))))</f>
        <v/>
      </c>
      <c r="D38" s="491"/>
      <c r="E38" s="491"/>
      <c r="F38" s="491"/>
      <c r="G38" s="491"/>
      <c r="H38" s="491"/>
      <c r="I38" s="492"/>
      <c r="J38" s="281"/>
      <c r="K38" s="146" t="str">
        <f>IF(COUNTA(K34:K35,K37)&gt;1,"X",IF(AND(OR(K35&lt;&gt;"",K37&lt;&gt;""),OR(K40&lt;&gt;"",K41&lt;&gt;"",K43&lt;&gt;"")),"XX",IF(AND(K29="O",OR(K34&lt;&gt;"",K35&lt;&gt;"",K37&lt;&gt;"")),"!!",
IF(AND(OR(バルブ!$R$22="B",バルブ!$R$22="H"),K45="",COUNTA(K34:K35,K37)&gt;0),"!!!",""))))</f>
        <v/>
      </c>
      <c r="L38" s="146" t="str">
        <f>IF(COUNTA(L34:L35,L37)&gt;1,"X",IF(AND(OR(L35&lt;&gt;"",L37&lt;&gt;""),OR(L40&lt;&gt;"",L41&lt;&gt;"",L43&lt;&gt;"")),"XX",IF(AND(L29="O",OR(L34&lt;&gt;"",L35&lt;&gt;"",L37&lt;&gt;"")),"!!",
IF(AND(OR(バルブ!$R$22="B",バルブ!$R$22="H"),L45="",COUNTA(L34:L35,L37)&gt;0),"!!!",""))))</f>
        <v/>
      </c>
      <c r="M38" s="146" t="str">
        <f>IF(COUNTA(M34:M35,M37)&gt;1,"X",IF(AND(OR(M35&lt;&gt;"",M37&lt;&gt;""),OR(M40&lt;&gt;"",M41&lt;&gt;"",M43&lt;&gt;"")),"XX",IF(AND(M29="O",OR(M34&lt;&gt;"",M35&lt;&gt;"",M37&lt;&gt;"")),"!!",
IF(AND(OR(バルブ!$R$22="B",バルブ!$R$22="H"),M45="",COUNTA(M34:M35,M37)&gt;0),"!!!",""))))</f>
        <v/>
      </c>
      <c r="N38" s="146" t="str">
        <f>IF(COUNTA(N34:N35,N37)&gt;1,"X",IF(AND(OR(N35&lt;&gt;"",N37&lt;&gt;""),OR(N40&lt;&gt;"",N41&lt;&gt;"",N43&lt;&gt;"")),"XX",IF(AND(N29="O",OR(N34&lt;&gt;"",N35&lt;&gt;"",N37&lt;&gt;"")),"!!",
IF(AND(OR(バルブ!$R$22="B",バルブ!$R$22="H"),N45="",COUNTA(N34:N35,N37)&gt;0),"!!!",""))))</f>
        <v/>
      </c>
      <c r="O38" s="146" t="str">
        <f>IF(COUNTA(O34:O35,O37)&gt;1,"X",IF(AND(OR(O35&lt;&gt;"",O37&lt;&gt;""),OR(O40&lt;&gt;"",O41&lt;&gt;"",O43&lt;&gt;"")),"XX",IF(AND(O29="O",OR(O34&lt;&gt;"",O35&lt;&gt;"",O37&lt;&gt;"")),"!!",
IF(AND(OR(バルブ!$R$22="B",バルブ!$R$22="H"),O45="",COUNTA(O34:O35,O37)&gt;0),"!!!",""))))</f>
        <v/>
      </c>
      <c r="P38" s="146" t="str">
        <f>IF(COUNTA(P34:P35,P37)&gt;1,"X",IF(AND(OR(P35&lt;&gt;"",P37&lt;&gt;""),OR(P40&lt;&gt;"",P41&lt;&gt;"",P43&lt;&gt;"")),"XX",IF(AND(P29="O",OR(P34&lt;&gt;"",P35&lt;&gt;"",P37&lt;&gt;"")),"!!",
IF(AND(OR(バルブ!$R$22="B",バルブ!$R$22="H"),P45="",COUNTA(P34:P35,P37)&gt;0),"!!!",""))))</f>
        <v/>
      </c>
      <c r="Q38" s="146" t="str">
        <f>IF(COUNTA(Q34:Q35,Q37)&gt;1,"X",IF(AND(OR(Q35&lt;&gt;"",Q37&lt;&gt;""),OR(Q40&lt;&gt;"",Q41&lt;&gt;"",Q43&lt;&gt;"")),"XX",IF(AND(Q29="O",OR(Q34&lt;&gt;"",Q35&lt;&gt;"",Q37&lt;&gt;"")),"!!",
IF(AND(OR(バルブ!$R$22="B",バルブ!$R$22="H"),Q45="",COUNTA(Q34:Q35,Q37)&gt;0),"!!!",""))))</f>
        <v/>
      </c>
      <c r="R38" s="146" t="str">
        <f>IF(COUNTA(R34:R35,R37)&gt;1,"X",IF(AND(OR(R35&lt;&gt;"",R37&lt;&gt;""),OR(R40&lt;&gt;"",R41&lt;&gt;"",R43&lt;&gt;"")),"XX",IF(AND(R29="O",OR(R34&lt;&gt;"",R35&lt;&gt;"",R37&lt;&gt;"")),"!!",
IF(AND(OR(バルブ!$R$22="B",バルブ!$R$22="H"),R45="",COUNTA(R34:R35,R37)&gt;0),"!!!",""))))</f>
        <v/>
      </c>
      <c r="S38" s="146" t="str">
        <f>IF(COUNTA(S34:S35,S37)&gt;1,"X",IF(AND(OR(S35&lt;&gt;"",S37&lt;&gt;""),OR(S40&lt;&gt;"",S41&lt;&gt;"",S43&lt;&gt;"")),"XX",IF(AND(S29="O",OR(S34&lt;&gt;"",S35&lt;&gt;"",S37&lt;&gt;"")),"!!",
IF(AND(OR(バルブ!$R$22="B",バルブ!$R$22="H"),S45="",COUNTA(S34:S35,S37)&gt;0),"!!!",""))))</f>
        <v/>
      </c>
      <c r="T38" s="146" t="str">
        <f>IF(COUNTA(T34:T35,T37)&gt;1,"X",IF(AND(OR(T35&lt;&gt;"",T37&lt;&gt;""),OR(T40&lt;&gt;"",T41&lt;&gt;"",T43&lt;&gt;"")),"XX",IF(AND(T29="O",OR(T34&lt;&gt;"",T35&lt;&gt;"",T37&lt;&gt;"")),"!!",
IF(AND(OR(バルブ!$R$22="B",バルブ!$R$22="H"),T45="",COUNTA(T34:T35,T37)&gt;0),"!!!",""))))</f>
        <v/>
      </c>
      <c r="U38" s="146" t="str">
        <f>IF(COUNTA(U34:U35,U37)&gt;1,"X",IF(AND(OR(U35&lt;&gt;"",U37&lt;&gt;""),OR(U40&lt;&gt;"",U41&lt;&gt;"",U43&lt;&gt;"")),"XX",IF(AND(U29="O",OR(U34&lt;&gt;"",U35&lt;&gt;"",U37&lt;&gt;"")),"!!",
IF(AND(OR(バルブ!$R$22="B",バルブ!$R$22="H"),U45="",COUNTA(U34:U35,U37)&gt;0),"!!!",""))))</f>
        <v/>
      </c>
      <c r="V38" s="146" t="str">
        <f>IF(COUNTA(V34:V35,V37)&gt;1,"X",IF(AND(OR(V35&lt;&gt;"",V37&lt;&gt;""),OR(V40&lt;&gt;"",V41&lt;&gt;"",V43&lt;&gt;"")),"XX",IF(AND(V29="O",OR(V34&lt;&gt;"",V35&lt;&gt;"",V37&lt;&gt;"")),"!!",
IF(AND(OR(バルブ!$R$22="B",バルブ!$R$22="H"),V45="",COUNTA(V34:V35,V37)&gt;0),"!!!",""))))</f>
        <v/>
      </c>
      <c r="W38" s="146"/>
      <c r="X38" s="146"/>
      <c r="Y38" s="146"/>
      <c r="Z38" s="146"/>
      <c r="AA38" s="146"/>
      <c r="AB38" s="146"/>
      <c r="AC38" s="146"/>
      <c r="AD38" s="146"/>
      <c r="AE38" s="146"/>
      <c r="AF38" s="146"/>
      <c r="AG38" s="146"/>
      <c r="AH38" s="146"/>
      <c r="AI38" s="275"/>
      <c r="AJ38" s="143"/>
      <c r="AK38" s="144"/>
      <c r="AL38" s="144"/>
      <c r="AM38" s="144"/>
      <c r="AN38" s="144"/>
      <c r="AO38" s="145"/>
      <c r="AP38" s="282"/>
      <c r="AQ38" s="109"/>
      <c r="AR38" s="351"/>
      <c r="AS38" s="109"/>
      <c r="AT38" s="109"/>
      <c r="AU38" s="109"/>
      <c r="AV38" s="109"/>
      <c r="AW38" s="109"/>
      <c r="AX38" s="109"/>
      <c r="AY38" s="109"/>
      <c r="AZ38" s="109"/>
      <c r="BA38" s="109"/>
      <c r="BB38" s="342" t="s">
        <v>363</v>
      </c>
      <c r="BC38" s="342" t="s">
        <v>375</v>
      </c>
      <c r="BF38" s="342" t="s">
        <v>941</v>
      </c>
      <c r="BG38" s="379" t="s">
        <v>943</v>
      </c>
      <c r="BQ38" s="390" t="s">
        <v>24</v>
      </c>
      <c r="BR38" s="390" t="s">
        <v>66</v>
      </c>
      <c r="BS38" s="379" t="s">
        <v>68</v>
      </c>
      <c r="BT38" s="354" t="s">
        <v>883</v>
      </c>
      <c r="BU38" s="354" t="s">
        <v>884</v>
      </c>
      <c r="BV38" s="354" t="s">
        <v>490</v>
      </c>
      <c r="BW38" s="354" t="s">
        <v>872</v>
      </c>
      <c r="BX38" s="109" t="s">
        <v>885</v>
      </c>
      <c r="BY38" s="354" t="s">
        <v>886</v>
      </c>
      <c r="BZ38" s="354" t="s">
        <v>887</v>
      </c>
      <c r="CA38" s="354" t="s">
        <v>492</v>
      </c>
      <c r="CB38" s="354" t="s">
        <v>491</v>
      </c>
      <c r="CC38" s="354" t="s">
        <v>888</v>
      </c>
      <c r="CD38" s="354" t="s">
        <v>889</v>
      </c>
      <c r="CE38" s="354" t="s">
        <v>890</v>
      </c>
      <c r="CF38" s="354" t="s">
        <v>879</v>
      </c>
      <c r="CG38" s="354" t="s">
        <v>891</v>
      </c>
      <c r="CH38" s="109"/>
      <c r="CI38" s="109"/>
      <c r="CJ38" s="109"/>
      <c r="CK38" s="109"/>
      <c r="CL38" s="109"/>
      <c r="CM38" s="109"/>
      <c r="CN38" s="109"/>
      <c r="CO38" s="109"/>
      <c r="CP38" s="109"/>
      <c r="CQ38" s="109"/>
      <c r="CR38" s="294"/>
      <c r="CS38" s="294"/>
      <c r="CT38" s="294"/>
      <c r="CU38" s="294"/>
      <c r="CV38" s="294"/>
      <c r="CW38" s="294"/>
      <c r="CX38" s="294"/>
      <c r="CY38" s="294"/>
      <c r="CZ38" s="294"/>
      <c r="DA38" s="294"/>
      <c r="DB38" s="294"/>
      <c r="DC38" s="294"/>
      <c r="DD38" s="294"/>
    </row>
    <row r="39" spans="2:112" ht="12" customHeight="1" x14ac:dyDescent="0.15">
      <c r="B39" s="693"/>
      <c r="C39" s="516" t="s">
        <v>240</v>
      </c>
      <c r="D39" s="517"/>
      <c r="E39" s="517"/>
      <c r="F39" s="517"/>
      <c r="G39" s="517"/>
      <c r="H39" s="517"/>
      <c r="I39" s="518"/>
      <c r="J39" s="591" t="s">
        <v>676</v>
      </c>
      <c r="K39" s="139" t="s">
        <v>406</v>
      </c>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591" t="s">
        <v>676</v>
      </c>
      <c r="AJ39" s="582"/>
      <c r="AK39" s="583"/>
      <c r="AL39" s="583"/>
      <c r="AM39" s="583"/>
      <c r="AN39" s="583"/>
      <c r="AO39" s="584"/>
      <c r="AP39" s="283"/>
      <c r="AQ39" s="109"/>
      <c r="AR39" s="351"/>
      <c r="AS39" s="109"/>
      <c r="AT39" s="109"/>
      <c r="AU39" s="109"/>
      <c r="AV39" s="109"/>
      <c r="AW39" s="109"/>
      <c r="AX39" s="109"/>
      <c r="AY39" s="109"/>
      <c r="AZ39" s="109"/>
      <c r="BA39" s="109"/>
      <c r="BQ39" s="390" t="s">
        <v>24</v>
      </c>
      <c r="BR39" s="390" t="s">
        <v>66</v>
      </c>
      <c r="BS39" s="379" t="s">
        <v>68</v>
      </c>
      <c r="BT39" s="354" t="s">
        <v>883</v>
      </c>
      <c r="BU39" s="354" t="s">
        <v>884</v>
      </c>
      <c r="BV39" s="354" t="s">
        <v>892</v>
      </c>
      <c r="BW39" s="354" t="s">
        <v>893</v>
      </c>
      <c r="BX39" s="354" t="s">
        <v>894</v>
      </c>
      <c r="BY39" s="354" t="s">
        <v>490</v>
      </c>
      <c r="BZ39" s="354" t="s">
        <v>872</v>
      </c>
      <c r="CA39" s="109" t="s">
        <v>885</v>
      </c>
      <c r="CB39" s="354" t="s">
        <v>886</v>
      </c>
      <c r="CC39" s="354" t="s">
        <v>887</v>
      </c>
      <c r="CD39" s="354" t="s">
        <v>492</v>
      </c>
      <c r="CE39" s="354" t="s">
        <v>895</v>
      </c>
      <c r="CF39" s="354" t="s">
        <v>896</v>
      </c>
      <c r="CG39" s="354" t="s">
        <v>897</v>
      </c>
      <c r="CH39" s="354" t="s">
        <v>491</v>
      </c>
      <c r="CI39" s="354" t="s">
        <v>888</v>
      </c>
      <c r="CJ39" s="354" t="s">
        <v>889</v>
      </c>
      <c r="CK39" s="354" t="s">
        <v>890</v>
      </c>
      <c r="CL39" s="354" t="s">
        <v>879</v>
      </c>
      <c r="CM39" s="354" t="s">
        <v>891</v>
      </c>
      <c r="CN39" s="109"/>
      <c r="CO39" s="109"/>
      <c r="CP39" s="109"/>
      <c r="CQ39" s="109"/>
      <c r="CR39" s="294"/>
      <c r="CS39" s="294"/>
      <c r="CT39" s="294"/>
      <c r="CU39" s="294"/>
      <c r="CV39" s="294"/>
      <c r="CW39" s="294"/>
      <c r="CX39" s="294"/>
      <c r="CY39" s="294"/>
      <c r="CZ39" s="294"/>
      <c r="DA39" s="294"/>
      <c r="DB39" s="294"/>
      <c r="DC39" s="294"/>
      <c r="DD39" s="294"/>
    </row>
    <row r="40" spans="2:112" ht="15" customHeight="1" x14ac:dyDescent="0.15">
      <c r="B40" s="693"/>
      <c r="C40" s="519" t="s">
        <v>239</v>
      </c>
      <c r="D40" s="520"/>
      <c r="E40" s="520"/>
      <c r="F40" s="520"/>
      <c r="G40" s="520"/>
      <c r="H40" s="520"/>
      <c r="I40" s="521"/>
      <c r="J40" s="59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592"/>
      <c r="AJ40" s="589" t="s">
        <v>472</v>
      </c>
      <c r="AK40" s="589"/>
      <c r="AL40" s="589"/>
      <c r="AM40" s="589"/>
      <c r="AN40" s="589"/>
      <c r="AO40" s="590"/>
      <c r="AP40" s="278" t="s">
        <v>676</v>
      </c>
      <c r="AQ40" s="109"/>
      <c r="AR40" s="351"/>
      <c r="AS40" s="109"/>
      <c r="AT40" s="109"/>
      <c r="AU40" s="109"/>
      <c r="AV40" s="109"/>
      <c r="AW40" s="109"/>
      <c r="AX40" s="109"/>
      <c r="AY40" s="109"/>
      <c r="AZ40" s="109"/>
      <c r="BA40" s="109"/>
      <c r="BQ40" s="390" t="s">
        <v>42</v>
      </c>
      <c r="BR40" s="390" t="s">
        <v>43</v>
      </c>
      <c r="BS40" s="390" t="s">
        <v>44</v>
      </c>
      <c r="BT40" s="354" t="s">
        <v>898</v>
      </c>
      <c r="BU40" s="354" t="s">
        <v>899</v>
      </c>
      <c r="BV40" s="109"/>
      <c r="BW40" s="109"/>
      <c r="BX40" s="109"/>
      <c r="BY40" s="109"/>
      <c r="BZ40" s="109"/>
      <c r="CA40" s="109"/>
      <c r="CB40" s="109"/>
      <c r="CC40" s="109"/>
      <c r="CD40" s="109"/>
      <c r="CE40" s="109"/>
      <c r="CF40" s="109"/>
      <c r="CG40" s="109"/>
      <c r="CH40" s="109"/>
      <c r="CI40" s="109"/>
      <c r="CJ40" s="109"/>
      <c r="CK40" s="109"/>
      <c r="CL40" s="109"/>
      <c r="CM40" s="109"/>
      <c r="CN40" s="109"/>
      <c r="CO40" s="109"/>
      <c r="CP40" s="109"/>
      <c r="CQ40" s="109"/>
      <c r="CR40" s="294"/>
      <c r="CS40" s="294"/>
      <c r="CT40" s="294"/>
      <c r="CU40" s="294"/>
      <c r="CV40" s="294"/>
      <c r="CW40" s="294"/>
      <c r="CX40" s="294"/>
      <c r="CY40" s="294"/>
      <c r="CZ40" s="294"/>
      <c r="DA40" s="294"/>
      <c r="DB40" s="294"/>
      <c r="DC40" s="294"/>
      <c r="DD40" s="294"/>
    </row>
    <row r="41" spans="2:112" ht="15" customHeight="1" x14ac:dyDescent="0.15">
      <c r="B41" s="693"/>
      <c r="C41" s="585" t="s">
        <v>945</v>
      </c>
      <c r="D41" s="586"/>
      <c r="E41" s="586"/>
      <c r="F41" s="586"/>
      <c r="G41" s="586"/>
      <c r="H41" s="586"/>
      <c r="I41" s="587"/>
      <c r="J41" s="592"/>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592"/>
      <c r="AJ41" s="637" t="s">
        <v>473</v>
      </c>
      <c r="AK41" s="638"/>
      <c r="AL41" s="638"/>
      <c r="AM41" s="638"/>
      <c r="AN41" s="638"/>
      <c r="AO41" s="639"/>
      <c r="AP41" s="279" t="s">
        <v>676</v>
      </c>
      <c r="AQ41" s="109"/>
      <c r="AR41" s="351"/>
      <c r="AS41" s="109"/>
      <c r="AT41" s="109"/>
      <c r="AU41" s="109"/>
      <c r="AV41" s="109"/>
      <c r="AW41" s="109"/>
      <c r="AX41" s="109"/>
      <c r="AY41" s="109"/>
      <c r="AZ41" s="109"/>
      <c r="BA41" s="109"/>
      <c r="BT41" s="109"/>
      <c r="BU41" s="109"/>
      <c r="BV41" s="109"/>
      <c r="BW41" s="109"/>
      <c r="BX41" s="109"/>
      <c r="BY41" s="109"/>
      <c r="BZ41" s="109"/>
      <c r="CA41" s="109"/>
      <c r="CB41" s="109"/>
      <c r="CC41" s="109"/>
      <c r="CD41" s="109"/>
      <c r="CE41" s="109"/>
      <c r="CF41" s="109"/>
      <c r="CG41" s="109"/>
      <c r="CH41" s="109"/>
      <c r="CI41" s="109"/>
      <c r="CJ41" s="109"/>
      <c r="CK41" s="109"/>
      <c r="CL41" s="109"/>
      <c r="CM41" s="109"/>
      <c r="CN41" s="109"/>
      <c r="CO41" s="109"/>
      <c r="CP41" s="109"/>
      <c r="CQ41" s="109"/>
      <c r="CR41" s="294"/>
      <c r="CS41" s="294"/>
      <c r="CT41" s="294"/>
      <c r="CU41" s="294"/>
      <c r="CV41" s="294"/>
      <c r="CW41" s="294"/>
      <c r="CX41" s="294"/>
      <c r="CY41" s="294"/>
      <c r="CZ41" s="294"/>
      <c r="DA41" s="294"/>
      <c r="DB41" s="294"/>
      <c r="DC41" s="294"/>
      <c r="DD41" s="294"/>
    </row>
    <row r="42" spans="2:112" ht="12" customHeight="1" x14ac:dyDescent="0.15">
      <c r="B42" s="693"/>
      <c r="C42" s="478" t="str">
        <f>IF(COUNTIF(K42:AH42,"X")&gt;0,$BB$42,IF(COUNTIF(K42:AH42,"XX")&gt;0,$BC$42,""))</f>
        <v/>
      </c>
      <c r="D42" s="479"/>
      <c r="E42" s="479"/>
      <c r="F42" s="479"/>
      <c r="G42" s="479"/>
      <c r="H42" s="479"/>
      <c r="I42" s="480"/>
      <c r="J42" s="592"/>
      <c r="K42" s="142" t="str">
        <f>IF(AND(OR(K12=3,K12=4,K12=5),K41&lt;&gt;""),"X",
IF(AND(OR(K45="O",K47="O",K50="O"),K41&lt;&gt;""),"XX",""))</f>
        <v/>
      </c>
      <c r="L42" s="142" t="str">
        <f t="shared" ref="L42:V42" si="17">IF(AND(OR(L12=3,L12=4,L12=5),L41&lt;&gt;""),"X",
IF(AND(OR(L45="O",L47="O",L50="O"),L41&lt;&gt;""),"XX",""))</f>
        <v/>
      </c>
      <c r="M42" s="142" t="str">
        <f t="shared" si="17"/>
        <v/>
      </c>
      <c r="N42" s="142" t="str">
        <f t="shared" si="17"/>
        <v/>
      </c>
      <c r="O42" s="142" t="str">
        <f t="shared" si="17"/>
        <v/>
      </c>
      <c r="P42" s="142" t="str">
        <f t="shared" si="17"/>
        <v/>
      </c>
      <c r="Q42" s="142" t="str">
        <f t="shared" si="17"/>
        <v/>
      </c>
      <c r="R42" s="142" t="str">
        <f t="shared" si="17"/>
        <v/>
      </c>
      <c r="S42" s="142" t="str">
        <f t="shared" si="17"/>
        <v/>
      </c>
      <c r="T42" s="142" t="str">
        <f t="shared" si="17"/>
        <v/>
      </c>
      <c r="U42" s="142" t="str">
        <f t="shared" si="17"/>
        <v/>
      </c>
      <c r="V42" s="142" t="str">
        <f t="shared" si="17"/>
        <v/>
      </c>
      <c r="W42" s="142"/>
      <c r="X42" s="142"/>
      <c r="Y42" s="142"/>
      <c r="Z42" s="142"/>
      <c r="AA42" s="142"/>
      <c r="AB42" s="142"/>
      <c r="AC42" s="142"/>
      <c r="AD42" s="142"/>
      <c r="AE42" s="142"/>
      <c r="AF42" s="142"/>
      <c r="AG42" s="142"/>
      <c r="AH42" s="142"/>
      <c r="AI42" s="592"/>
      <c r="AJ42" s="144"/>
      <c r="AK42" s="144"/>
      <c r="AL42" s="144"/>
      <c r="AM42" s="144"/>
      <c r="AN42" s="144"/>
      <c r="AO42" s="145"/>
      <c r="AP42" s="280"/>
      <c r="AQ42" s="109"/>
      <c r="AR42" s="351"/>
      <c r="AS42" s="109"/>
      <c r="AT42" s="109"/>
      <c r="AU42" s="109"/>
      <c r="AV42" s="109"/>
      <c r="AW42" s="109"/>
      <c r="AX42" s="109"/>
      <c r="AY42" s="109"/>
      <c r="AZ42" s="109"/>
      <c r="BA42" s="109"/>
      <c r="BB42" s="342" t="s">
        <v>362</v>
      </c>
      <c r="BC42" s="342" t="s">
        <v>968</v>
      </c>
      <c r="BT42" s="109"/>
      <c r="BU42" s="109"/>
      <c r="BV42" s="109"/>
      <c r="BW42" s="109"/>
      <c r="BX42" s="109"/>
      <c r="BY42" s="109"/>
      <c r="BZ42" s="109"/>
      <c r="CA42" s="109"/>
      <c r="CB42" s="109"/>
      <c r="CC42" s="109"/>
      <c r="CD42" s="109"/>
      <c r="CE42" s="109"/>
      <c r="CF42" s="109"/>
      <c r="CG42" s="109"/>
      <c r="CH42" s="109"/>
      <c r="CI42" s="109"/>
      <c r="CJ42" s="109"/>
      <c r="CK42" s="109"/>
      <c r="CL42" s="109"/>
      <c r="CM42" s="109"/>
      <c r="CN42" s="294"/>
      <c r="CO42" s="294"/>
      <c r="CP42" s="294"/>
      <c r="CQ42" s="294"/>
      <c r="CR42" s="294"/>
      <c r="CS42" s="294"/>
      <c r="CT42" s="294"/>
      <c r="CU42" s="294"/>
      <c r="CV42" s="294"/>
      <c r="CW42" s="294"/>
      <c r="CX42" s="294"/>
      <c r="CY42" s="294"/>
      <c r="CZ42" s="294"/>
      <c r="DA42" s="294"/>
      <c r="DB42" s="294"/>
      <c r="DC42" s="294"/>
      <c r="DD42" s="294"/>
    </row>
    <row r="43" spans="2:112" ht="15" customHeight="1" x14ac:dyDescent="0.15">
      <c r="B43" s="693"/>
      <c r="C43" s="499" t="s">
        <v>946</v>
      </c>
      <c r="D43" s="500"/>
      <c r="E43" s="500"/>
      <c r="F43" s="500"/>
      <c r="G43" s="500"/>
      <c r="H43" s="500"/>
      <c r="I43" s="501"/>
      <c r="J43" s="593"/>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593"/>
      <c r="AJ43" s="589" t="s">
        <v>474</v>
      </c>
      <c r="AK43" s="589"/>
      <c r="AL43" s="589"/>
      <c r="AM43" s="589"/>
      <c r="AN43" s="589"/>
      <c r="AO43" s="590"/>
      <c r="AP43" s="280" t="s">
        <v>676</v>
      </c>
      <c r="AQ43" s="109"/>
      <c r="AR43" s="109"/>
      <c r="AS43" s="109"/>
      <c r="AT43" s="109"/>
      <c r="AU43" s="109"/>
      <c r="AV43" s="109"/>
      <c r="AW43" s="109"/>
      <c r="AX43" s="109"/>
      <c r="AY43" s="109"/>
      <c r="AZ43" s="109"/>
      <c r="BA43" s="109"/>
      <c r="BT43" s="109"/>
      <c r="BU43" s="109"/>
      <c r="BV43" s="109"/>
      <c r="BW43" s="109"/>
      <c r="BX43" s="109"/>
      <c r="BY43" s="109"/>
      <c r="BZ43" s="109"/>
      <c r="CA43" s="109"/>
      <c r="CB43" s="109"/>
      <c r="CC43" s="109"/>
      <c r="CD43" s="109"/>
      <c r="CE43" s="109"/>
      <c r="CF43" s="109"/>
      <c r="CG43" s="109"/>
      <c r="CH43" s="109"/>
      <c r="CI43" s="109"/>
      <c r="CJ43" s="109"/>
      <c r="CK43" s="109"/>
      <c r="CL43" s="109"/>
      <c r="CM43" s="109"/>
      <c r="CN43" s="294"/>
      <c r="CO43" s="294"/>
      <c r="CP43" s="294"/>
      <c r="CQ43" s="294"/>
      <c r="CR43" s="294"/>
      <c r="CS43" s="294"/>
      <c r="CT43" s="294"/>
      <c r="CU43" s="294"/>
      <c r="CV43" s="294"/>
      <c r="CW43" s="294"/>
      <c r="CX43" s="294"/>
      <c r="CY43" s="294"/>
      <c r="CZ43" s="294"/>
      <c r="DA43" s="294"/>
      <c r="DB43" s="294"/>
      <c r="DC43" s="294"/>
      <c r="DD43" s="294"/>
    </row>
    <row r="44" spans="2:112" ht="12" customHeight="1" x14ac:dyDescent="0.15">
      <c r="B44" s="693"/>
      <c r="C44" s="490" t="str">
        <f>IF(COUNTIF(K44:AH44,"X")&gt;0,$BB$44,IF(COUNTIF(K44:AH44,"XX")&gt;0,$BC$44,IF(COUNTIF(K44:AH44,"!!")&gt;0,$BF$44,IF(COUNTIF(K44:AH44,"!!!")&gt;0,$BG$44,""))))</f>
        <v/>
      </c>
      <c r="D44" s="491"/>
      <c r="E44" s="491"/>
      <c r="F44" s="491"/>
      <c r="G44" s="491"/>
      <c r="H44" s="491"/>
      <c r="I44" s="492"/>
      <c r="J44" s="275"/>
      <c r="K44" s="331" t="str">
        <f>IF(COUNTA(K40:K41,K43)&gt;1,"X",IF(AND(OR(K41&lt;&gt;"",K43&lt;&gt;""),OR(K34&lt;&gt;"",K35&lt;&gt;"",K37&lt;&gt;"")),"XX",IF(AND(K29="O",OR(K40&lt;&gt;"",K41&lt;&gt;"",K43&lt;&gt;"")),"!!",
IF(AND(OR(バルブ!$R$22="B",バルブ!$R$22="H"),K45="",COUNTA(K40:K41,K43)&gt;0),"!!!",""))))</f>
        <v/>
      </c>
      <c r="L44" s="332" t="str">
        <f>IF(COUNTA(L40:L41,L43)&gt;1,"X",IF(AND(OR(L41&lt;&gt;"",L43&lt;&gt;""),OR(L34&lt;&gt;"",L35&lt;&gt;"",L37&lt;&gt;"")),"XX",IF(AND(L29="O",OR(L40&lt;&gt;"",L41&lt;&gt;"",L43&lt;&gt;"")),"!!",
IF(AND(OR(バルブ!$R$22="B",バルブ!$R$22="H"),L45="",COUNTA(L40:L41,L43)&gt;0),"!!!",""))))</f>
        <v/>
      </c>
      <c r="M44" s="332" t="str">
        <f>IF(COUNTA(M40:M41,M43)&gt;1,"X",IF(AND(OR(M41&lt;&gt;"",M43&lt;&gt;""),OR(M34&lt;&gt;"",M35&lt;&gt;"",M37&lt;&gt;"")),"XX",IF(AND(M29="O",OR(M40&lt;&gt;"",M41&lt;&gt;"",M43&lt;&gt;"")),"!!",
IF(AND(OR(バルブ!$R$22="B",バルブ!$R$22="H"),M45="",COUNTA(M40:M41,M43)&gt;0),"!!!",""))))</f>
        <v/>
      </c>
      <c r="N44" s="332" t="str">
        <f>IF(COUNTA(N40:N41,N43)&gt;1,"X",IF(AND(OR(N41&lt;&gt;"",N43&lt;&gt;""),OR(N34&lt;&gt;"",N35&lt;&gt;"",N37&lt;&gt;"")),"XX",IF(AND(N29="O",OR(N40&lt;&gt;"",N41&lt;&gt;"",N43&lt;&gt;"")),"!!",
IF(AND(OR(バルブ!$R$22="B",バルブ!$R$22="H"),N45="",COUNTA(N40:N41,N43)&gt;0),"!!!",""))))</f>
        <v/>
      </c>
      <c r="O44" s="332" t="str">
        <f>IF(COUNTA(O40:O41,O43)&gt;1,"X",IF(AND(OR(O41&lt;&gt;"",O43&lt;&gt;""),OR(O34&lt;&gt;"",O35&lt;&gt;"",O37&lt;&gt;"")),"XX",IF(AND(O29="O",OR(O40&lt;&gt;"",O41&lt;&gt;"",O43&lt;&gt;"")),"!!",
IF(AND(OR(バルブ!$R$22="B",バルブ!$R$22="H"),O45="",COUNTA(O40:O41,O43)&gt;0),"!!!",""))))</f>
        <v/>
      </c>
      <c r="P44" s="332" t="str">
        <f>IF(COUNTA(P40:P41,P43)&gt;1,"X",IF(AND(OR(P41&lt;&gt;"",P43&lt;&gt;""),OR(P34&lt;&gt;"",P35&lt;&gt;"",P37&lt;&gt;"")),"XX",IF(AND(P29="O",OR(P40&lt;&gt;"",P41&lt;&gt;"",P43&lt;&gt;"")),"!!",
IF(AND(OR(バルブ!$R$22="B",バルブ!$R$22="H"),P45="",COUNTA(P40:P41,P43)&gt;0),"!!!",""))))</f>
        <v/>
      </c>
      <c r="Q44" s="332" t="str">
        <f>IF(COUNTA(Q40:Q41,Q43)&gt;1,"X",IF(AND(OR(Q41&lt;&gt;"",Q43&lt;&gt;""),OR(Q34&lt;&gt;"",Q35&lt;&gt;"",Q37&lt;&gt;"")),"XX",IF(AND(Q29="O",OR(Q40&lt;&gt;"",Q41&lt;&gt;"",Q43&lt;&gt;"")),"!!",
IF(AND(OR(バルブ!$R$22="B",バルブ!$R$22="H"),Q45="",COUNTA(Q40:Q41,Q43)&gt;0),"!!!",""))))</f>
        <v/>
      </c>
      <c r="R44" s="332" t="str">
        <f>IF(COUNTA(R40:R41,R43)&gt;1,"X",IF(AND(OR(R41&lt;&gt;"",R43&lt;&gt;""),OR(R34&lt;&gt;"",R35&lt;&gt;"",R37&lt;&gt;"")),"XX",IF(AND(R29="O",OR(R40&lt;&gt;"",R41&lt;&gt;"",R43&lt;&gt;"")),"!!",
IF(AND(OR(バルブ!$R$22="B",バルブ!$R$22="H"),R45="",COUNTA(R40:R41,R43)&gt;0),"!!!",""))))</f>
        <v/>
      </c>
      <c r="S44" s="332" t="str">
        <f>IF(COUNTA(S40:S41,S43)&gt;1,"X",IF(AND(OR(S41&lt;&gt;"",S43&lt;&gt;""),OR(S34&lt;&gt;"",S35&lt;&gt;"",S37&lt;&gt;"")),"XX",IF(AND(S29="O",OR(S40&lt;&gt;"",S41&lt;&gt;"",S43&lt;&gt;"")),"!!",
IF(AND(OR(バルブ!$R$22="B",バルブ!$R$22="H"),S45="",COUNTA(S40:S41,S43)&gt;0),"!!!",""))))</f>
        <v/>
      </c>
      <c r="T44" s="332" t="str">
        <f>IF(COUNTA(T40:T41,T43)&gt;1,"X",IF(AND(OR(T41&lt;&gt;"",T43&lt;&gt;""),OR(T34&lt;&gt;"",T35&lt;&gt;"",T37&lt;&gt;"")),"XX",IF(AND(T29="O",OR(T40&lt;&gt;"",T41&lt;&gt;"",T43&lt;&gt;"")),"!!",
IF(AND(OR(バルブ!$R$22="B",バルブ!$R$22="H"),T45="",COUNTA(T40:T41,T43)&gt;0),"!!!",""))))</f>
        <v/>
      </c>
      <c r="U44" s="332" t="str">
        <f>IF(COUNTA(U40:U41,U43)&gt;1,"X",IF(AND(OR(U41&lt;&gt;"",U43&lt;&gt;""),OR(U34&lt;&gt;"",U35&lt;&gt;"",U37&lt;&gt;"")),"XX",IF(AND(U29="O",OR(U40&lt;&gt;"",U41&lt;&gt;"",U43&lt;&gt;"")),"!!",
IF(AND(OR(バルブ!$R$22="B",バルブ!$R$22="H"),U45="",COUNTA(U40:U41,U43)&gt;0),"!!!",""))))</f>
        <v/>
      </c>
      <c r="V44" s="332" t="str">
        <f>IF(COUNTA(V40:V41,V43)&gt;1,"X",IF(AND(OR(V41&lt;&gt;"",V43&lt;&gt;""),OR(V34&lt;&gt;"",V35&lt;&gt;"",V37&lt;&gt;"")),"XX",IF(AND(V29="O",OR(V40&lt;&gt;"",V41&lt;&gt;"",V43&lt;&gt;"")),"!!",
IF(AND(OR(バルブ!$R$22="B",バルブ!$R$22="H"),V45="",COUNTA(V40:V41,V43)&gt;0),"!!!",""))))</f>
        <v/>
      </c>
      <c r="W44" s="146"/>
      <c r="X44" s="146"/>
      <c r="Y44" s="146"/>
      <c r="Z44" s="146"/>
      <c r="AA44" s="146"/>
      <c r="AB44" s="146"/>
      <c r="AC44" s="146"/>
      <c r="AD44" s="146"/>
      <c r="AE44" s="146"/>
      <c r="AF44" s="146"/>
      <c r="AG44" s="146"/>
      <c r="AH44" s="228"/>
      <c r="AI44" s="275"/>
      <c r="AJ44" s="229"/>
      <c r="AK44" s="222"/>
      <c r="AL44" s="222"/>
      <c r="AM44" s="222"/>
      <c r="AN44" s="222"/>
      <c r="AO44" s="223"/>
      <c r="AP44" s="284"/>
      <c r="AQ44" s="109"/>
      <c r="AR44" s="109"/>
      <c r="AS44" s="109"/>
      <c r="AT44" s="109"/>
      <c r="AU44" s="109"/>
      <c r="AV44" s="109"/>
      <c r="AW44" s="109"/>
      <c r="AX44" s="109"/>
      <c r="AY44" s="109"/>
      <c r="AZ44" s="109"/>
      <c r="BA44" s="109"/>
      <c r="BB44" s="342" t="s">
        <v>364</v>
      </c>
      <c r="BC44" s="342" t="s">
        <v>375</v>
      </c>
      <c r="BF44" s="342" t="s">
        <v>941</v>
      </c>
      <c r="BG44" s="379" t="s">
        <v>943</v>
      </c>
      <c r="BT44" s="109"/>
      <c r="BU44" s="109"/>
      <c r="BV44" s="109"/>
      <c r="BW44" s="109"/>
      <c r="BX44" s="109"/>
      <c r="BY44" s="109"/>
      <c r="BZ44" s="109"/>
      <c r="CA44" s="109"/>
      <c r="CB44" s="109"/>
      <c r="CC44" s="109"/>
      <c r="CD44" s="109"/>
      <c r="CE44" s="109"/>
      <c r="CF44" s="109"/>
      <c r="CG44" s="109"/>
      <c r="CH44" s="109"/>
      <c r="CI44" s="109"/>
      <c r="CJ44" s="109"/>
      <c r="CK44" s="109"/>
      <c r="CL44" s="109"/>
      <c r="CM44" s="109"/>
      <c r="CN44" s="294"/>
      <c r="CO44" s="294"/>
      <c r="CP44" s="294"/>
      <c r="CQ44" s="294"/>
      <c r="CR44" s="294"/>
      <c r="CS44" s="294"/>
      <c r="CT44" s="294"/>
      <c r="CU44" s="294"/>
      <c r="CV44" s="294"/>
      <c r="CW44" s="294"/>
      <c r="CX44" s="294"/>
      <c r="CY44" s="294"/>
      <c r="CZ44" s="294"/>
      <c r="DA44" s="294"/>
      <c r="DB44" s="294"/>
      <c r="DC44" s="294"/>
      <c r="DD44" s="294"/>
    </row>
    <row r="45" spans="2:112" ht="15" customHeight="1" x14ac:dyDescent="0.15">
      <c r="B45" s="693"/>
      <c r="C45" s="585" t="s">
        <v>241</v>
      </c>
      <c r="D45" s="586"/>
      <c r="E45" s="586"/>
      <c r="F45" s="586"/>
      <c r="G45" s="586"/>
      <c r="H45" s="586"/>
      <c r="I45" s="587"/>
      <c r="J45" s="591" t="s">
        <v>676</v>
      </c>
      <c r="K45" s="226"/>
      <c r="L45" s="226"/>
      <c r="M45" s="226"/>
      <c r="N45" s="226"/>
      <c r="O45" s="226"/>
      <c r="P45" s="226"/>
      <c r="Q45" s="226"/>
      <c r="R45" s="226"/>
      <c r="S45" s="226"/>
      <c r="T45" s="226"/>
      <c r="U45" s="226"/>
      <c r="V45" s="226"/>
      <c r="W45" s="226"/>
      <c r="X45" s="226"/>
      <c r="Y45" s="226"/>
      <c r="Z45" s="226"/>
      <c r="AA45" s="227"/>
      <c r="AB45" s="227"/>
      <c r="AC45" s="227"/>
      <c r="AD45" s="227"/>
      <c r="AE45" s="227"/>
      <c r="AF45" s="227"/>
      <c r="AG45" s="227"/>
      <c r="AH45" s="227"/>
      <c r="AI45" s="591" t="s">
        <v>676</v>
      </c>
      <c r="AJ45" s="702" t="s">
        <v>475</v>
      </c>
      <c r="AK45" s="703"/>
      <c r="AL45" s="703"/>
      <c r="AM45" s="703"/>
      <c r="AN45" s="703"/>
      <c r="AO45" s="704"/>
      <c r="AP45" s="285" t="str">
        <f>IF(COUNTA(K45:AH45)=0,"",COUNTA(K45:AH45))</f>
        <v/>
      </c>
      <c r="AQ45" s="109"/>
      <c r="AR45" s="109"/>
      <c r="AS45" s="109"/>
      <c r="AT45" s="109"/>
      <c r="AU45" s="109"/>
      <c r="AV45" s="109"/>
      <c r="AW45" s="109"/>
      <c r="AX45" s="109"/>
      <c r="AY45" s="109"/>
      <c r="AZ45" s="109"/>
      <c r="BA45" s="109"/>
      <c r="BT45" s="109"/>
      <c r="BU45" s="109"/>
      <c r="BV45" s="109"/>
      <c r="BW45" s="109"/>
      <c r="BX45" s="109"/>
      <c r="BY45" s="109"/>
      <c r="BZ45" s="109"/>
      <c r="CA45" s="109"/>
      <c r="CB45" s="109"/>
      <c r="CC45" s="109"/>
      <c r="CD45" s="109"/>
      <c r="CE45" s="109"/>
      <c r="CF45" s="109"/>
      <c r="CG45" s="109"/>
      <c r="CH45" s="109"/>
      <c r="CI45" s="109"/>
      <c r="CJ45" s="109"/>
      <c r="CK45" s="109"/>
      <c r="CL45" s="109"/>
      <c r="CM45" s="109"/>
      <c r="CN45" s="294"/>
      <c r="CO45" s="294"/>
      <c r="CP45" s="294"/>
      <c r="CQ45" s="294"/>
      <c r="CR45" s="294"/>
      <c r="CS45" s="294"/>
      <c r="CT45" s="294"/>
      <c r="CU45" s="294"/>
      <c r="CV45" s="294"/>
      <c r="CW45" s="294"/>
      <c r="CX45" s="294"/>
      <c r="CY45" s="294"/>
      <c r="CZ45" s="294"/>
      <c r="DA45" s="294"/>
      <c r="DB45" s="294"/>
      <c r="DC45" s="294"/>
      <c r="DD45" s="294"/>
    </row>
    <row r="46" spans="2:112" ht="12" customHeight="1" x14ac:dyDescent="0.15">
      <c r="B46" s="693"/>
      <c r="C46" s="478" t="str">
        <f>IF(COUNTIF(K46:AH46,"X*")&gt;0,$BB$48,"")</f>
        <v/>
      </c>
      <c r="D46" s="479"/>
      <c r="E46" s="479"/>
      <c r="F46" s="479"/>
      <c r="G46" s="479"/>
      <c r="H46" s="479"/>
      <c r="I46" s="480"/>
      <c r="J46" s="592"/>
      <c r="K46" s="147" t="str">
        <f>IF(AND(ベース!$R$7="10-",仕様書作成!K45&lt;&gt;""),"XX","")</f>
        <v/>
      </c>
      <c r="L46" s="147" t="str">
        <f>IF(AND(ベース!$R$7="10-",仕様書作成!L45&lt;&gt;""),"XX","")</f>
        <v/>
      </c>
      <c r="M46" s="147" t="str">
        <f>IF(AND(ベース!$R$7="10-",仕様書作成!M45&lt;&gt;""),"XX","")</f>
        <v/>
      </c>
      <c r="N46" s="147" t="str">
        <f>IF(AND(ベース!$R$7="10-",仕様書作成!N45&lt;&gt;""),"XX","")</f>
        <v/>
      </c>
      <c r="O46" s="147" t="str">
        <f>IF(AND(ベース!$R$7="10-",仕様書作成!O45&lt;&gt;""),"XX","")</f>
        <v/>
      </c>
      <c r="P46" s="147" t="str">
        <f>IF(AND(ベース!$R$7="10-",仕様書作成!P45&lt;&gt;""),"XX","")</f>
        <v/>
      </c>
      <c r="Q46" s="147" t="str">
        <f>IF(AND(ベース!$R$7="10-",仕様書作成!Q45&lt;&gt;""),"XX","")</f>
        <v/>
      </c>
      <c r="R46" s="147" t="str">
        <f>IF(AND(ベース!$R$7="10-",仕様書作成!R45&lt;&gt;""),"XX","")</f>
        <v/>
      </c>
      <c r="S46" s="147" t="str">
        <f>IF(AND(ベース!$R$7="10-",仕様書作成!S45&lt;&gt;""),"XX","")</f>
        <v/>
      </c>
      <c r="T46" s="147" t="str">
        <f>IF(AND(ベース!$R$7="10-",仕様書作成!T45&lt;&gt;""),"XX","")</f>
        <v/>
      </c>
      <c r="U46" s="147" t="str">
        <f>IF(AND(ベース!$R$7="10-",仕様書作成!U45&lt;&gt;""),"XX","")</f>
        <v/>
      </c>
      <c r="V46" s="147" t="str">
        <f>IF(AND(ベース!$R$7="10-",仕様書作成!V45&lt;&gt;""),"XX","")</f>
        <v/>
      </c>
      <c r="W46" s="147"/>
      <c r="X46" s="147"/>
      <c r="Y46" s="147"/>
      <c r="Z46" s="147"/>
      <c r="AA46" s="147"/>
      <c r="AB46" s="147"/>
      <c r="AC46" s="147"/>
      <c r="AD46" s="147"/>
      <c r="AE46" s="147"/>
      <c r="AF46" s="147"/>
      <c r="AG46" s="147"/>
      <c r="AH46" s="147"/>
      <c r="AI46" s="592"/>
      <c r="AJ46" s="478" t="str">
        <f>IF(COUNTIF(K46:AH46,"XX")&gt;0,$BD$48,"")</f>
        <v/>
      </c>
      <c r="AK46" s="479"/>
      <c r="AL46" s="479"/>
      <c r="AM46" s="479"/>
      <c r="AN46" s="479"/>
      <c r="AO46" s="594"/>
      <c r="AP46" s="285"/>
      <c r="AQ46" s="109"/>
      <c r="AR46" s="109"/>
      <c r="AS46" s="109"/>
      <c r="AT46" s="109"/>
      <c r="AU46" s="109"/>
      <c r="AV46" s="109"/>
      <c r="AW46" s="109"/>
      <c r="AX46" s="109"/>
      <c r="AY46" s="109"/>
      <c r="AZ46" s="109"/>
      <c r="BA46" s="109"/>
      <c r="BB46" s="342" t="s">
        <v>900</v>
      </c>
      <c r="BD46" s="342" t="s">
        <v>409</v>
      </c>
      <c r="BT46" s="109"/>
      <c r="BU46" s="109"/>
      <c r="BV46" s="109"/>
      <c r="BW46" s="109"/>
      <c r="BX46" s="109"/>
      <c r="BY46" s="109"/>
      <c r="BZ46" s="109"/>
      <c r="CA46" s="109"/>
      <c r="CB46" s="109"/>
      <c r="CC46" s="109"/>
      <c r="CD46" s="109"/>
      <c r="CE46" s="109"/>
      <c r="CF46" s="109"/>
      <c r="CG46" s="109"/>
      <c r="CH46" s="109"/>
      <c r="CI46" s="109"/>
      <c r="CJ46" s="109"/>
      <c r="CK46" s="109"/>
      <c r="CL46" s="109"/>
      <c r="CM46" s="109"/>
      <c r="CN46" s="294"/>
      <c r="CO46" s="294"/>
      <c r="CP46" s="294"/>
      <c r="CQ46" s="294"/>
      <c r="CR46" s="294"/>
      <c r="CS46" s="294"/>
      <c r="CT46" s="294"/>
      <c r="CU46" s="294"/>
      <c r="CV46" s="294"/>
      <c r="CW46" s="294"/>
      <c r="CX46" s="294"/>
      <c r="CY46" s="294"/>
      <c r="CZ46" s="294"/>
      <c r="DA46" s="294"/>
      <c r="DB46" s="294"/>
      <c r="DC46" s="294"/>
      <c r="DD46" s="294"/>
    </row>
    <row r="47" spans="2:112" ht="15" customHeight="1" x14ac:dyDescent="0.15">
      <c r="B47" s="693"/>
      <c r="C47" s="585" t="s">
        <v>242</v>
      </c>
      <c r="D47" s="586"/>
      <c r="E47" s="586"/>
      <c r="F47" s="586"/>
      <c r="G47" s="586"/>
      <c r="H47" s="586"/>
      <c r="I47" s="587"/>
      <c r="J47" s="592"/>
      <c r="K47" s="196"/>
      <c r="L47" s="196"/>
      <c r="M47" s="196"/>
      <c r="N47" s="196"/>
      <c r="O47" s="196"/>
      <c r="P47" s="196"/>
      <c r="Q47" s="196"/>
      <c r="R47" s="196"/>
      <c r="S47" s="196"/>
      <c r="T47" s="196"/>
      <c r="U47" s="196"/>
      <c r="V47" s="196"/>
      <c r="W47" s="196"/>
      <c r="X47" s="196"/>
      <c r="Y47" s="196"/>
      <c r="Z47" s="196"/>
      <c r="AA47" s="197"/>
      <c r="AB47" s="197"/>
      <c r="AC47" s="197"/>
      <c r="AD47" s="197"/>
      <c r="AE47" s="197"/>
      <c r="AF47" s="197"/>
      <c r="AG47" s="197"/>
      <c r="AH47" s="197"/>
      <c r="AI47" s="592"/>
      <c r="AJ47" s="637" t="s">
        <v>476</v>
      </c>
      <c r="AK47" s="638"/>
      <c r="AL47" s="638"/>
      <c r="AM47" s="638"/>
      <c r="AN47" s="638"/>
      <c r="AO47" s="639"/>
      <c r="AP47" s="286" t="str">
        <f>IF(COUNTA(K47:AH47)=0,"",COUNTA(K47:AH47))</f>
        <v/>
      </c>
      <c r="AQ47" s="109"/>
      <c r="AR47" s="109"/>
      <c r="AS47" s="109"/>
      <c r="AT47" s="109"/>
      <c r="AU47" s="109"/>
      <c r="AV47" s="109"/>
      <c r="AW47" s="109"/>
      <c r="AX47" s="109"/>
      <c r="AY47" s="109"/>
      <c r="AZ47" s="109"/>
      <c r="BA47" s="109"/>
      <c r="BT47" s="109"/>
      <c r="BU47" s="109"/>
      <c r="BV47" s="109"/>
      <c r="BW47" s="109"/>
      <c r="BX47" s="109"/>
      <c r="BY47" s="109"/>
      <c r="BZ47" s="109"/>
      <c r="CA47" s="109"/>
      <c r="CB47" s="109"/>
      <c r="CC47" s="109"/>
      <c r="CD47" s="109"/>
      <c r="CE47" s="109"/>
      <c r="CF47" s="109"/>
      <c r="CG47" s="109"/>
      <c r="CH47" s="109"/>
      <c r="CI47" s="109"/>
      <c r="CJ47" s="109"/>
      <c r="CK47" s="109"/>
      <c r="CL47" s="109"/>
      <c r="CM47" s="109"/>
      <c r="CN47" s="294"/>
      <c r="CO47" s="294"/>
      <c r="CP47" s="294"/>
      <c r="CQ47" s="294"/>
      <c r="CR47" s="294"/>
      <c r="CS47" s="294"/>
      <c r="CT47" s="294"/>
      <c r="CU47" s="294"/>
      <c r="CV47" s="294"/>
      <c r="CW47" s="294"/>
      <c r="CX47" s="294"/>
      <c r="CY47" s="294"/>
      <c r="CZ47" s="294"/>
      <c r="DA47" s="294"/>
      <c r="DB47" s="294"/>
      <c r="DC47" s="294"/>
      <c r="DD47" s="294"/>
    </row>
    <row r="48" spans="2:112" ht="12" customHeight="1" x14ac:dyDescent="0.15">
      <c r="B48" s="693"/>
      <c r="C48" s="478" t="str">
        <f>IF(COUNTIF(K48:AH48,"X*")&gt;0,$BB$48,IF(COUNTIF(K48:AH48,"!!")&gt;0,$BF$48,""))</f>
        <v/>
      </c>
      <c r="D48" s="479"/>
      <c r="E48" s="479"/>
      <c r="F48" s="479"/>
      <c r="G48" s="479"/>
      <c r="H48" s="479"/>
      <c r="I48" s="480"/>
      <c r="J48" s="593"/>
      <c r="K48" s="147" t="str">
        <f>IF(AND(ベース!$R$7="10-",仕様書作成!K47&lt;&gt;""),"XX",IF(AND(K47&lt;&gt;"",OR(OR(K12=3,K12=5,K12="A",K12="B",K12="C"),K26&lt;&gt;"")),"X",IF(AND(K29="O",K47&lt;&gt;""),"!!","")))</f>
        <v/>
      </c>
      <c r="L48" s="147" t="str">
        <f>IF(AND(ベース!$R$7="10-",仕様書作成!L47&lt;&gt;""),"XX",IF(AND(L47&lt;&gt;"",OR(OR(L12=3,L12=5,L12="A",L12="B",L12="C"),L26&lt;&gt;"")),"X",IF(AND(L29="O",L47&lt;&gt;""),"!!","")))</f>
        <v/>
      </c>
      <c r="M48" s="147" t="str">
        <f>IF(AND(ベース!$R$7="10-",仕様書作成!M47&lt;&gt;""),"XX",IF(AND(M47&lt;&gt;"",OR(OR(M12=3,M12=5,M12="A",M12="B",M12="C"),M26&lt;&gt;"")),"X",IF(AND(M29="O",M47&lt;&gt;""),"!!","")))</f>
        <v/>
      </c>
      <c r="N48" s="147" t="str">
        <f>IF(AND(ベース!$R$7="10-",仕様書作成!N47&lt;&gt;""),"XX",IF(AND(N47&lt;&gt;"",OR(OR(N12=3,N12=5,N12="A",N12="B",N12="C"),N26&lt;&gt;"")),"X",IF(AND(N29="O",N47&lt;&gt;""),"!!","")))</f>
        <v/>
      </c>
      <c r="O48" s="147" t="str">
        <f>IF(AND(ベース!$R$7="10-",仕様書作成!O47&lt;&gt;""),"XX",IF(AND(O47&lt;&gt;"",OR(OR(O12=3,O12=5,O12="A",O12="B",O12="C"),O26&lt;&gt;"")),"X",IF(AND(O29="O",O47&lt;&gt;""),"!!","")))</f>
        <v/>
      </c>
      <c r="P48" s="147" t="str">
        <f>IF(AND(ベース!$R$7="10-",仕様書作成!P47&lt;&gt;""),"XX",IF(AND(P47&lt;&gt;"",OR(OR(P12=3,P12=5,P12="A",P12="B",P12="C"),P26&lt;&gt;"")),"X",IF(AND(P29="O",P47&lt;&gt;""),"!!","")))</f>
        <v/>
      </c>
      <c r="Q48" s="147" t="str">
        <f>IF(AND(ベース!$R$7="10-",仕様書作成!Q47&lt;&gt;""),"XX",IF(AND(Q47&lt;&gt;"",OR(OR(Q12=3,Q12=5,Q12="A",Q12="B",Q12="C"),Q26&lt;&gt;"")),"X",IF(AND(Q29="O",Q47&lt;&gt;""),"!!","")))</f>
        <v/>
      </c>
      <c r="R48" s="147" t="str">
        <f>IF(AND(ベース!$R$7="10-",仕様書作成!R47&lt;&gt;""),"XX",IF(AND(R47&lt;&gt;"",OR(OR(R12=3,R12=5,R12="A",R12="B",R12="C"),R26&lt;&gt;"")),"X",IF(AND(R29="O",R47&lt;&gt;""),"!!","")))</f>
        <v/>
      </c>
      <c r="S48" s="147" t="str">
        <f>IF(AND(ベース!$R$7="10-",仕様書作成!S47&lt;&gt;""),"XX",IF(AND(S47&lt;&gt;"",OR(OR(S12=3,S12=5,S12="A",S12="B",S12="C"),S26&lt;&gt;"")),"X",IF(AND(S29="O",S47&lt;&gt;""),"!!","")))</f>
        <v/>
      </c>
      <c r="T48" s="147" t="str">
        <f>IF(AND(ベース!$R$7="10-",仕様書作成!T47&lt;&gt;""),"XX",IF(AND(T47&lt;&gt;"",OR(OR(T12=3,T12=5,T12="A",T12="B",T12="C"),T26&lt;&gt;"")),"X",IF(AND(T29="O",T47&lt;&gt;""),"!!","")))</f>
        <v/>
      </c>
      <c r="U48" s="147" t="str">
        <f>IF(AND(ベース!$R$7="10-",仕様書作成!U47&lt;&gt;""),"XX",IF(AND(U47&lt;&gt;"",OR(OR(U12=3,U12=5,U12="A",U12="B",U12="C"),U26&lt;&gt;"")),"X",IF(AND(U29="O",U47&lt;&gt;""),"!!","")))</f>
        <v/>
      </c>
      <c r="V48" s="147" t="str">
        <f>IF(AND(ベース!$R$7="10-",仕様書作成!V47&lt;&gt;""),"XX",IF(AND(V47&lt;&gt;"",OR(OR(V12=3,V12=5,V12="A",V12="B",V12="C"),V26&lt;&gt;"")),"X",IF(AND(V29="O",V47&lt;&gt;""),"!!","")))</f>
        <v/>
      </c>
      <c r="W48" s="147"/>
      <c r="X48" s="147"/>
      <c r="Y48" s="147"/>
      <c r="Z48" s="147"/>
      <c r="AA48" s="147"/>
      <c r="AB48" s="147"/>
      <c r="AC48" s="147"/>
      <c r="AD48" s="147"/>
      <c r="AE48" s="147"/>
      <c r="AF48" s="147"/>
      <c r="AG48" s="147"/>
      <c r="AH48" s="147"/>
      <c r="AI48" s="593"/>
      <c r="AJ48" s="478" t="str">
        <f>IF(COUNTIF(K48:AH48,"XX")&gt;0,$BD$48,IF(COUNTIF(K48:AH48,"X")&gt;0,$BC$48,""))</f>
        <v/>
      </c>
      <c r="AK48" s="479"/>
      <c r="AL48" s="479"/>
      <c r="AM48" s="479"/>
      <c r="AN48" s="479"/>
      <c r="AO48" s="594"/>
      <c r="AP48" s="285"/>
      <c r="AQ48" s="109"/>
      <c r="AR48" s="109"/>
      <c r="AS48" s="109"/>
      <c r="AT48" s="109"/>
      <c r="AU48" s="109"/>
      <c r="AV48" s="109"/>
      <c r="AW48" s="109"/>
      <c r="AX48" s="109"/>
      <c r="AY48" s="109"/>
      <c r="AZ48" s="109"/>
      <c r="BA48" s="109"/>
      <c r="BB48" s="342" t="s">
        <v>900</v>
      </c>
      <c r="BC48" s="342" t="s">
        <v>441</v>
      </c>
      <c r="BD48" s="342" t="s">
        <v>409</v>
      </c>
      <c r="BF48" s="342" t="s">
        <v>941</v>
      </c>
      <c r="BT48" s="109"/>
      <c r="BU48" s="109"/>
      <c r="BV48" s="109"/>
      <c r="BW48" s="109"/>
      <c r="BX48" s="109"/>
      <c r="BY48" s="109"/>
      <c r="BZ48" s="109"/>
      <c r="CA48" s="109"/>
      <c r="CB48" s="109"/>
      <c r="CC48" s="109"/>
      <c r="CD48" s="109"/>
      <c r="CE48" s="109"/>
      <c r="CF48" s="109"/>
      <c r="CG48" s="109"/>
      <c r="CH48" s="109"/>
      <c r="CI48" s="109">
        <v>1</v>
      </c>
      <c r="CJ48" s="99" t="s">
        <v>901</v>
      </c>
      <c r="CK48" s="294"/>
      <c r="CL48" s="294"/>
      <c r="CM48" s="294" t="str">
        <f t="shared" ref="CM48:CM86" si="18">IF(COUNTIF($CR$24:$DP$30,CJ48)=0,"",COUNTIF($CR$24:$DP$30,CJ48))</f>
        <v/>
      </c>
      <c r="CN48" s="294"/>
      <c r="CO48" s="294"/>
      <c r="CP48" s="294"/>
      <c r="CQ48" s="294"/>
      <c r="CR48" s="294"/>
      <c r="CS48" s="294"/>
      <c r="CT48" s="294"/>
      <c r="CU48" s="294"/>
      <c r="CV48" s="294"/>
      <c r="CW48" s="294"/>
      <c r="CX48" s="294"/>
      <c r="CY48" s="294"/>
      <c r="CZ48" s="294"/>
      <c r="DA48" s="294"/>
      <c r="DB48" s="294"/>
      <c r="DC48" s="294"/>
      <c r="DD48" s="294"/>
    </row>
    <row r="49" spans="2:108" ht="12" customHeight="1" x14ac:dyDescent="0.15">
      <c r="B49" s="693"/>
      <c r="C49" s="545" t="str">
        <f>IF(COUNTIF(K49:AH49,"X")&gt;0,$BB$49,IF(COUNTIF(K49:AH49,"XX")&gt;0,$BD$49,IF(COUNTIF(K49:AH49,"XXX")&gt;0,$BF$49,"")))</f>
        <v/>
      </c>
      <c r="D49" s="546"/>
      <c r="E49" s="546"/>
      <c r="F49" s="546"/>
      <c r="G49" s="546"/>
      <c r="H49" s="546"/>
      <c r="I49" s="635"/>
      <c r="J49" s="321"/>
      <c r="K49" s="141" t="str">
        <f>IF(AND(OR(K45="O",K47="O"),OR(K35&lt;&gt;"",K41&lt;&gt;"",K50="O")),"XXX",
IF(AND(K50="O",OR(AND(K34&lt;&gt;"",K40&lt;&gt;""),K35&lt;&gt;"",K37&lt;&gt;"",K41&lt;&gt;"",K43&lt;&gt;"",K45&lt;&gt;"",K47&lt;&gt;"")),"XXX",
IF(COUNTA(K34:K35,K37,K40:K41,K43,K45,K47,K50)&gt;3,"XXX",
IF(K29="O","",
IF(AND(OR(バルブ!$R$22="B",バルブ!$R$22="H"),K45="",COUNTA(K34:K35,K37,K40:K41,K43,K47,K50)&gt;0),"X","")))))</f>
        <v/>
      </c>
      <c r="L49" s="141" t="str">
        <f>IF(AND(OR(L45="O",L47="O"),OR(L35&lt;&gt;"",L41&lt;&gt;"",L50="O")),"XXX",
IF(AND(L50="O",OR(AND(L34&lt;&gt;"",L40&lt;&gt;""),L35&lt;&gt;"",L37&lt;&gt;"",L41&lt;&gt;"",L43&lt;&gt;"",L45&lt;&gt;"",L47&lt;&gt;"")),"XXX",
IF(COUNTA(L34:L35,L37,L40:L41,L43,L45,L47,L50)&gt;3,"XXX",
IF(L29="O","",
IF(AND(OR(バルブ!$R$22="B",バルブ!$R$22="H"),L45="",COUNTA(L34:L35,L37,L40:L41,L43,L47,L50)&gt;0),"X","")))))</f>
        <v/>
      </c>
      <c r="M49" s="141" t="str">
        <f>IF(AND(OR(M45="O",M47="O"),OR(M35&lt;&gt;"",M41&lt;&gt;"",M50="O")),"XXX",
IF(AND(M50="O",OR(AND(M34&lt;&gt;"",M40&lt;&gt;""),M35&lt;&gt;"",M37&lt;&gt;"",M41&lt;&gt;"",M43&lt;&gt;"",M45&lt;&gt;"",M47&lt;&gt;"")),"XXX",
IF(COUNTA(M34:M35,M37,M40:M41,M43,M45,M47,M50)&gt;3,"XXX",
IF(M29="O","",
IF(AND(OR(バルブ!$R$22="B",バルブ!$R$22="H"),M45="",COUNTA(M34:M35,M37,M40:M41,M43,M47,M50)&gt;0),"X","")))))</f>
        <v/>
      </c>
      <c r="N49" s="141" t="str">
        <f>IF(AND(OR(N45="O",N47="O"),OR(N35&lt;&gt;"",N41&lt;&gt;"",N50="O")),"XXX",
IF(AND(N50="O",OR(AND(N34&lt;&gt;"",N40&lt;&gt;""),N35&lt;&gt;"",N37&lt;&gt;"",N41&lt;&gt;"",N43&lt;&gt;"",N45&lt;&gt;"",N47&lt;&gt;"")),"XXX",
IF(COUNTA(N34:N35,N37,N40:N41,N43,N45,N47,N50)&gt;3,"XXX",
IF(N29="O","",
IF(AND(OR(バルブ!$R$22="B",バルブ!$R$22="H"),N45="",COUNTA(N34:N35,N37,N40:N41,N43,N47,N50)&gt;0),"X","")))))</f>
        <v/>
      </c>
      <c r="O49" s="141" t="str">
        <f>IF(AND(OR(O45="O",O47="O"),OR(O35&lt;&gt;"",O41&lt;&gt;"",O50="O")),"XXX",
IF(AND(O50="O",OR(AND(O34&lt;&gt;"",O40&lt;&gt;""),O35&lt;&gt;"",O37&lt;&gt;"",O41&lt;&gt;"",O43&lt;&gt;"",O45&lt;&gt;"",O47&lt;&gt;"")),"XXX",
IF(COUNTA(O34:O35,O37,O40:O41,O43,O45,O47,O50)&gt;3,"XXX",
IF(O29="O","",
IF(AND(OR(バルブ!$R$22="B",バルブ!$R$22="H"),O45="",COUNTA(O34:O35,O37,O40:O41,O43,O47,O50)&gt;0),"X","")))))</f>
        <v/>
      </c>
      <c r="P49" s="141" t="str">
        <f>IF(AND(OR(P45="O",P47="O"),OR(P35&lt;&gt;"",P41&lt;&gt;"",P50="O")),"XXX",
IF(AND(P50="O",OR(AND(P34&lt;&gt;"",P40&lt;&gt;""),P35&lt;&gt;"",P37&lt;&gt;"",P41&lt;&gt;"",P43&lt;&gt;"",P45&lt;&gt;"",P47&lt;&gt;"")),"XXX",
IF(COUNTA(P34:P35,P37,P40:P41,P43,P45,P47,P50)&gt;3,"XXX",
IF(P29="O","",
IF(AND(OR(バルブ!$R$22="B",バルブ!$R$22="H"),P45="",COUNTA(P34:P35,P37,P40:P41,P43,P47,P50)&gt;0),"X","")))))</f>
        <v/>
      </c>
      <c r="Q49" s="141" t="str">
        <f>IF(AND(OR(Q45="O",Q47="O"),OR(Q35&lt;&gt;"",Q41&lt;&gt;"",Q50="O")),"XXX",
IF(AND(Q50="O",OR(AND(Q34&lt;&gt;"",Q40&lt;&gt;""),Q35&lt;&gt;"",Q37&lt;&gt;"",Q41&lt;&gt;"",Q43&lt;&gt;"",Q45&lt;&gt;"",Q47&lt;&gt;"")),"XXX",
IF(COUNTA(Q34:Q35,Q37,Q40:Q41,Q43,Q45,Q47,Q50)&gt;3,"XXX",
IF(Q29="O","",
IF(AND(OR(バルブ!$R$22="B",バルブ!$R$22="H"),Q45="",COUNTA(Q34:Q35,Q37,Q40:Q41,Q43,Q47,Q50)&gt;0),"X","")))))</f>
        <v/>
      </c>
      <c r="R49" s="141" t="str">
        <f>IF(AND(OR(R45="O",R47="O"),OR(R35&lt;&gt;"",R41&lt;&gt;"",R50="O")),"XXX",
IF(AND(R50="O",OR(AND(R34&lt;&gt;"",R40&lt;&gt;""),R35&lt;&gt;"",R37&lt;&gt;"",R41&lt;&gt;"",R43&lt;&gt;"",R45&lt;&gt;"",R47&lt;&gt;"")),"XXX",
IF(COUNTA(R34:R35,R37,R40:R41,R43,R45,R47,R50)&gt;3,"XXX",
IF(R29="O","",
IF(AND(OR(バルブ!$R$22="B",バルブ!$R$22="H"),R45="",COUNTA(R34:R35,R37,R40:R41,R43,R47,R50)&gt;0),"X","")))))</f>
        <v/>
      </c>
      <c r="S49" s="141" t="str">
        <f>IF(AND(OR(S45="O",S47="O"),OR(S35&lt;&gt;"",S41&lt;&gt;"",S50="O")),"XXX",
IF(AND(S50="O",OR(AND(S34&lt;&gt;"",S40&lt;&gt;""),S35&lt;&gt;"",S37&lt;&gt;"",S41&lt;&gt;"",S43&lt;&gt;"",S45&lt;&gt;"",S47&lt;&gt;"")),"XXX",
IF(COUNTA(S34:S35,S37,S40:S41,S43,S45,S47,S50)&gt;3,"XXX",
IF(S29="O","",
IF(AND(OR(バルブ!$R$22="B",バルブ!$R$22="H"),S45="",COUNTA(S34:S35,S37,S40:S41,S43,S47,S50)&gt;0),"X","")))))</f>
        <v/>
      </c>
      <c r="T49" s="141" t="str">
        <f>IF(AND(OR(T45="O",T47="O"),OR(T35&lt;&gt;"",T41&lt;&gt;"",T50="O")),"XXX",
IF(AND(T50="O",OR(AND(T34&lt;&gt;"",T40&lt;&gt;""),T35&lt;&gt;"",T37&lt;&gt;"",T41&lt;&gt;"",T43&lt;&gt;"",T45&lt;&gt;"",T47&lt;&gt;"")),"XXX",
IF(COUNTA(T34:T35,T37,T40:T41,T43,T45,T47,T50)&gt;3,"XXX",
IF(T29="O","",
IF(AND(OR(バルブ!$R$22="B",バルブ!$R$22="H"),T45="",COUNTA(T34:T35,T37,T40:T41,T43,T47,T50)&gt;0),"X","")))))</f>
        <v/>
      </c>
      <c r="U49" s="141" t="str">
        <f>IF(AND(OR(U45="O",U47="O"),OR(U35&lt;&gt;"",U41&lt;&gt;"",U50="O")),"XXX",
IF(AND(U50="O",OR(AND(U34&lt;&gt;"",U40&lt;&gt;""),U35&lt;&gt;"",U37&lt;&gt;"",U41&lt;&gt;"",U43&lt;&gt;"",U45&lt;&gt;"",U47&lt;&gt;"")),"XXX",
IF(COUNTA(U34:U35,U37,U40:U41,U43,U45,U47,U50)&gt;3,"XXX",
IF(U29="O","",
IF(AND(OR(バルブ!$R$22="B",バルブ!$R$22="H"),U45="",COUNTA(U34:U35,U37,U40:U41,U43,U47,U50)&gt;0),"X","")))))</f>
        <v/>
      </c>
      <c r="V49" s="141" t="str">
        <f>IF(AND(OR(V45="O",V47="O"),OR(V35&lt;&gt;"",V41&lt;&gt;"",V50="O")),"XXX",
IF(AND(V50="O",OR(AND(V34&lt;&gt;"",V40&lt;&gt;""),V35&lt;&gt;"",V37&lt;&gt;"",V41&lt;&gt;"",V43&lt;&gt;"",V45&lt;&gt;"",V47&lt;&gt;"")),"XXX",
IF(COUNTA(V34:V35,V37,V40:V41,V43,V45,V47,V50)&gt;3,"XXX",
IF(V29="O","",
IF(AND(OR(バルブ!$R$22="B",バルブ!$R$22="H"),V45="",COUNTA(V34:V35,V37,V40:V41,V43,V47,V50)&gt;0),"X","")))))</f>
        <v/>
      </c>
      <c r="W49" s="141"/>
      <c r="X49" s="141"/>
      <c r="Y49" s="141"/>
      <c r="Z49" s="141"/>
      <c r="AA49" s="141"/>
      <c r="AB49" s="141"/>
      <c r="AC49" s="141"/>
      <c r="AD49" s="141"/>
      <c r="AE49" s="141"/>
      <c r="AF49" s="141"/>
      <c r="AG49" s="141"/>
      <c r="AH49" s="141"/>
      <c r="AI49" s="321"/>
      <c r="AJ49" s="630" t="str">
        <f>IF(COUNTIF(K49:AH49,"X")&gt;0,$BC$49,"")</f>
        <v/>
      </c>
      <c r="AK49" s="631"/>
      <c r="AL49" s="631"/>
      <c r="AM49" s="631"/>
      <c r="AN49" s="631"/>
      <c r="AO49" s="632"/>
      <c r="AP49" s="286"/>
      <c r="AQ49" s="109"/>
      <c r="AR49" s="109"/>
      <c r="AS49" s="109"/>
      <c r="AT49" s="109"/>
      <c r="AU49" s="109"/>
      <c r="AV49" s="109"/>
      <c r="AW49" s="109"/>
      <c r="AX49" s="109"/>
      <c r="AY49" s="109"/>
      <c r="AZ49" s="109"/>
      <c r="BA49" s="109"/>
      <c r="BB49" s="342" t="s">
        <v>365</v>
      </c>
      <c r="BC49" s="342" t="s">
        <v>902</v>
      </c>
      <c r="BD49" s="342" t="s">
        <v>969</v>
      </c>
      <c r="BE49" s="342" t="s">
        <v>970</v>
      </c>
      <c r="BF49" s="342" t="s">
        <v>971</v>
      </c>
      <c r="BT49" s="109"/>
      <c r="BU49" s="109"/>
      <c r="BV49" s="109"/>
      <c r="BW49" s="109"/>
      <c r="BX49" s="109"/>
      <c r="BY49" s="109"/>
      <c r="BZ49" s="109"/>
      <c r="CA49" s="109"/>
      <c r="CB49" s="109"/>
      <c r="CC49" s="109"/>
      <c r="CD49" s="109"/>
      <c r="CE49" s="109"/>
      <c r="CF49" s="109"/>
      <c r="CG49" s="109"/>
      <c r="CH49" s="109"/>
      <c r="CI49" s="109">
        <v>2</v>
      </c>
      <c r="CJ49" s="99" t="s">
        <v>903</v>
      </c>
      <c r="CK49" s="294"/>
      <c r="CL49" s="294"/>
      <c r="CM49" s="294" t="str">
        <f t="shared" si="18"/>
        <v/>
      </c>
      <c r="CN49" s="294"/>
      <c r="CO49" s="294"/>
      <c r="CP49" s="294"/>
      <c r="CQ49" s="294"/>
      <c r="CR49" s="294"/>
      <c r="CS49" s="294"/>
      <c r="CT49" s="294"/>
      <c r="CU49" s="294"/>
      <c r="CV49" s="294"/>
      <c r="CW49" s="294"/>
      <c r="CX49" s="294"/>
      <c r="CY49" s="294"/>
      <c r="CZ49" s="294"/>
      <c r="DA49" s="294"/>
      <c r="DB49" s="294"/>
      <c r="DC49" s="294"/>
      <c r="DD49" s="294"/>
    </row>
    <row r="50" spans="2:108" ht="15" customHeight="1" x14ac:dyDescent="0.15">
      <c r="B50" s="693"/>
      <c r="C50" s="519" t="s">
        <v>650</v>
      </c>
      <c r="D50" s="628"/>
      <c r="E50" s="628"/>
      <c r="F50" s="628"/>
      <c r="G50" s="628"/>
      <c r="H50" s="628"/>
      <c r="I50" s="629"/>
      <c r="J50" s="290"/>
      <c r="K50" s="362"/>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4"/>
      <c r="AI50" s="290"/>
      <c r="AJ50" s="588" t="s">
        <v>683</v>
      </c>
      <c r="AK50" s="633"/>
      <c r="AL50" s="633"/>
      <c r="AM50" s="633"/>
      <c r="AN50" s="633"/>
      <c r="AO50" s="634"/>
      <c r="AP50" s="365"/>
      <c r="AQ50" s="109"/>
      <c r="AR50" s="109"/>
      <c r="AS50" s="109"/>
      <c r="AT50" s="109"/>
      <c r="AU50" s="109"/>
      <c r="AV50" s="109"/>
      <c r="AW50" s="109"/>
      <c r="AX50" s="109"/>
      <c r="AY50" s="109"/>
      <c r="AZ50" s="109"/>
      <c r="BA50" s="109"/>
      <c r="BQ50" s="379" t="s">
        <v>348</v>
      </c>
      <c r="BT50" s="109"/>
      <c r="BU50" s="109"/>
      <c r="BV50" s="109"/>
      <c r="BW50" s="109"/>
      <c r="BX50" s="109"/>
      <c r="BY50" s="109"/>
      <c r="BZ50" s="109"/>
      <c r="CA50" s="109"/>
      <c r="CB50" s="109"/>
      <c r="CC50" s="109"/>
      <c r="CD50" s="109"/>
      <c r="CE50" s="109"/>
      <c r="CF50" s="109"/>
      <c r="CG50" s="109"/>
      <c r="CH50" s="109"/>
      <c r="CI50" s="109"/>
      <c r="CJ50" s="99" t="s">
        <v>904</v>
      </c>
      <c r="CK50" s="294"/>
      <c r="CL50" s="294"/>
      <c r="CM50" s="294" t="str">
        <f t="shared" si="18"/>
        <v/>
      </c>
      <c r="CN50" s="294"/>
      <c r="CO50" s="294"/>
      <c r="CP50" s="294"/>
      <c r="CQ50" s="294"/>
      <c r="CR50" s="294"/>
      <c r="CS50" s="294"/>
      <c r="CT50" s="294"/>
      <c r="CU50" s="294"/>
      <c r="CV50" s="294"/>
      <c r="CW50" s="294"/>
      <c r="CX50" s="294"/>
      <c r="CY50" s="294"/>
      <c r="CZ50" s="294"/>
      <c r="DA50" s="294"/>
      <c r="DB50" s="294"/>
      <c r="DC50" s="294"/>
      <c r="DD50" s="294"/>
    </row>
    <row r="51" spans="2:108" ht="15" customHeight="1" x14ac:dyDescent="0.15">
      <c r="B51" s="693"/>
      <c r="C51" s="493" t="str">
        <f>IF(COUNTIF(K50:AH50,"O")&gt;0,BB51,"")</f>
        <v/>
      </c>
      <c r="D51" s="494"/>
      <c r="E51" s="494"/>
      <c r="F51" s="494"/>
      <c r="G51" s="494"/>
      <c r="H51" s="494"/>
      <c r="I51" s="495"/>
      <c r="J51" s="321"/>
      <c r="K51" s="322"/>
      <c r="L51" s="323"/>
      <c r="M51" s="323"/>
      <c r="N51" s="323"/>
      <c r="O51" s="323"/>
      <c r="P51" s="323"/>
      <c r="Q51" s="323"/>
      <c r="R51" s="323"/>
      <c r="S51" s="323"/>
      <c r="T51" s="323"/>
      <c r="U51" s="323"/>
      <c r="V51" s="323"/>
      <c r="W51" s="323"/>
      <c r="X51" s="323"/>
      <c r="Y51" s="323"/>
      <c r="Z51" s="323"/>
      <c r="AA51" s="323"/>
      <c r="AB51" s="323"/>
      <c r="AC51" s="323"/>
      <c r="AD51" s="323"/>
      <c r="AE51" s="323"/>
      <c r="AF51" s="323"/>
      <c r="AG51" s="323"/>
      <c r="AH51" s="324"/>
      <c r="AI51" s="321"/>
      <c r="AJ51" s="702"/>
      <c r="AK51" s="705"/>
      <c r="AL51" s="705"/>
      <c r="AM51" s="705"/>
      <c r="AN51" s="705"/>
      <c r="AO51" s="706"/>
      <c r="AP51" s="285"/>
      <c r="AQ51" s="109"/>
      <c r="AR51" s="109"/>
      <c r="AS51" s="109"/>
      <c r="AT51" s="109"/>
      <c r="AU51" s="109"/>
      <c r="AV51" s="109"/>
      <c r="AW51" s="109"/>
      <c r="AX51" s="109"/>
      <c r="AY51" s="109"/>
      <c r="AZ51" s="109"/>
      <c r="BA51" s="109"/>
      <c r="BB51" s="342" t="s">
        <v>651</v>
      </c>
      <c r="BQ51" s="379" t="s">
        <v>905</v>
      </c>
      <c r="BR51" s="391" t="s">
        <v>906</v>
      </c>
      <c r="BS51" s="379" t="s">
        <v>907</v>
      </c>
      <c r="BT51" s="109"/>
      <c r="BU51" s="109"/>
      <c r="BV51" s="217"/>
      <c r="BW51" s="109"/>
      <c r="BX51" s="109"/>
      <c r="BY51" s="109"/>
      <c r="BZ51" s="109"/>
      <c r="CA51" s="109"/>
      <c r="CB51" s="109"/>
      <c r="CC51" s="109"/>
      <c r="CD51" s="109"/>
      <c r="CE51" s="109"/>
      <c r="CF51" s="109"/>
      <c r="CG51" s="109"/>
      <c r="CH51" s="109"/>
      <c r="CI51" s="109"/>
      <c r="CJ51" s="99" t="s">
        <v>908</v>
      </c>
      <c r="CK51" s="294"/>
      <c r="CL51" s="294"/>
      <c r="CM51" s="294" t="str">
        <f t="shared" si="18"/>
        <v/>
      </c>
      <c r="CN51" s="294"/>
      <c r="CO51" s="294"/>
      <c r="CP51" s="294"/>
      <c r="CQ51" s="294"/>
      <c r="CR51" s="294"/>
      <c r="CS51" s="294"/>
      <c r="CT51" s="294"/>
      <c r="CU51" s="294"/>
      <c r="CV51" s="294"/>
      <c r="CW51" s="294"/>
      <c r="CX51" s="294"/>
      <c r="CY51" s="294"/>
      <c r="CZ51" s="294"/>
      <c r="DA51" s="294"/>
      <c r="DB51" s="294"/>
      <c r="DC51" s="294"/>
      <c r="DD51" s="294"/>
    </row>
    <row r="52" spans="2:108" ht="12" customHeight="1" x14ac:dyDescent="0.15">
      <c r="B52" s="693"/>
      <c r="C52" s="499"/>
      <c r="D52" s="514"/>
      <c r="E52" s="514"/>
      <c r="F52" s="514"/>
      <c r="G52" s="514"/>
      <c r="H52" s="514"/>
      <c r="I52" s="515"/>
      <c r="J52" s="325"/>
      <c r="K52" s="326" t="str">
        <f>IF(AND(K50&lt;&gt;"",K55&lt;&gt;"X"),$BB$53,"")</f>
        <v/>
      </c>
      <c r="L52" s="327" t="str">
        <f t="shared" ref="L52:V52" si="19">IF(AND(L50&lt;&gt;"",L55&lt;&gt;"X"),$BB$53,"")</f>
        <v/>
      </c>
      <c r="M52" s="327" t="str">
        <f t="shared" si="19"/>
        <v/>
      </c>
      <c r="N52" s="327" t="str">
        <f t="shared" si="19"/>
        <v/>
      </c>
      <c r="O52" s="327" t="str">
        <f t="shared" si="19"/>
        <v/>
      </c>
      <c r="P52" s="327" t="str">
        <f t="shared" si="19"/>
        <v/>
      </c>
      <c r="Q52" s="327" t="str">
        <f t="shared" si="19"/>
        <v/>
      </c>
      <c r="R52" s="327" t="str">
        <f t="shared" si="19"/>
        <v/>
      </c>
      <c r="S52" s="327" t="str">
        <f t="shared" si="19"/>
        <v/>
      </c>
      <c r="T52" s="327" t="str">
        <f t="shared" si="19"/>
        <v/>
      </c>
      <c r="U52" s="327" t="str">
        <f t="shared" si="19"/>
        <v/>
      </c>
      <c r="V52" s="327" t="str">
        <f t="shared" si="19"/>
        <v/>
      </c>
      <c r="W52" s="327" t="str">
        <f t="shared" ref="W52:AH52" si="20">IF(AND(W50&lt;&gt;"",W55&lt;&gt;"X"),$BB$60,"")</f>
        <v/>
      </c>
      <c r="X52" s="327" t="str">
        <f t="shared" si="20"/>
        <v/>
      </c>
      <c r="Y52" s="327" t="str">
        <f t="shared" si="20"/>
        <v/>
      </c>
      <c r="Z52" s="327" t="str">
        <f t="shared" si="20"/>
        <v/>
      </c>
      <c r="AA52" s="327" t="str">
        <f t="shared" si="20"/>
        <v/>
      </c>
      <c r="AB52" s="327" t="str">
        <f t="shared" si="20"/>
        <v/>
      </c>
      <c r="AC52" s="327" t="str">
        <f t="shared" si="20"/>
        <v/>
      </c>
      <c r="AD52" s="327" t="str">
        <f t="shared" si="20"/>
        <v/>
      </c>
      <c r="AE52" s="327" t="str">
        <f t="shared" si="20"/>
        <v/>
      </c>
      <c r="AF52" s="327" t="str">
        <f t="shared" si="20"/>
        <v/>
      </c>
      <c r="AG52" s="327" t="str">
        <f t="shared" si="20"/>
        <v/>
      </c>
      <c r="AH52" s="328" t="str">
        <f t="shared" si="20"/>
        <v/>
      </c>
      <c r="AI52" s="325"/>
      <c r="AJ52" s="707"/>
      <c r="AK52" s="709"/>
      <c r="AL52" s="709"/>
      <c r="AM52" s="709"/>
      <c r="AN52" s="709"/>
      <c r="AO52" s="710"/>
      <c r="AP52" s="329"/>
      <c r="AQ52" s="109"/>
      <c r="AR52" s="109"/>
      <c r="AS52" s="109"/>
      <c r="AT52" s="109"/>
      <c r="AU52" s="109"/>
      <c r="AV52" s="109"/>
      <c r="AW52" s="109"/>
      <c r="AX52" s="109"/>
      <c r="AY52" s="109"/>
      <c r="AZ52" s="109"/>
      <c r="BA52" s="109"/>
      <c r="BB52" s="342" t="s">
        <v>652</v>
      </c>
      <c r="BR52" s="391"/>
      <c r="BT52" s="109"/>
      <c r="BU52" s="109"/>
      <c r="BV52" s="217"/>
      <c r="BW52" s="109"/>
      <c r="BX52" s="109"/>
      <c r="BY52" s="109"/>
      <c r="BZ52" s="109"/>
      <c r="CA52" s="109"/>
      <c r="CB52" s="109"/>
      <c r="CC52" s="109"/>
      <c r="CD52" s="109"/>
      <c r="CE52" s="109"/>
      <c r="CF52" s="109"/>
      <c r="CG52" s="109"/>
      <c r="CH52" s="109"/>
      <c r="CI52" s="109"/>
      <c r="CJ52" s="99" t="s">
        <v>909</v>
      </c>
      <c r="CK52" s="294"/>
      <c r="CL52" s="294"/>
      <c r="CM52" s="294" t="str">
        <f t="shared" si="18"/>
        <v/>
      </c>
      <c r="CN52" s="294"/>
      <c r="CO52" s="294"/>
      <c r="CP52" s="294"/>
      <c r="CQ52" s="294"/>
      <c r="CR52" s="294"/>
      <c r="CS52" s="294"/>
      <c r="CT52" s="294"/>
      <c r="CU52" s="294"/>
      <c r="CV52" s="294"/>
      <c r="CW52" s="294"/>
      <c r="CX52" s="294"/>
      <c r="CY52" s="294"/>
      <c r="CZ52" s="294"/>
      <c r="DA52" s="294"/>
      <c r="DB52" s="294"/>
      <c r="DC52" s="294"/>
      <c r="DD52" s="294"/>
    </row>
    <row r="53" spans="2:108" ht="15" customHeight="1" x14ac:dyDescent="0.15">
      <c r="B53" s="693"/>
      <c r="C53" s="598" t="str">
        <f>IF(COUNTIF(K50:AH50,"O")&gt;0,BC53,"")</f>
        <v/>
      </c>
      <c r="D53" s="599"/>
      <c r="E53" s="599"/>
      <c r="F53" s="599"/>
      <c r="G53" s="599"/>
      <c r="H53" s="599"/>
      <c r="I53" s="600"/>
      <c r="J53" s="321"/>
      <c r="K53" s="322"/>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30"/>
      <c r="AI53" s="321"/>
      <c r="AJ53" s="702"/>
      <c r="AK53" s="705"/>
      <c r="AL53" s="705"/>
      <c r="AM53" s="705"/>
      <c r="AN53" s="705"/>
      <c r="AO53" s="706"/>
      <c r="AP53" s="285"/>
      <c r="AQ53" s="109"/>
      <c r="AR53" s="109"/>
      <c r="AS53" s="109"/>
      <c r="AT53" s="109"/>
      <c r="AU53" s="109"/>
      <c r="AV53" s="109"/>
      <c r="AW53" s="109"/>
      <c r="AX53" s="109"/>
      <c r="AY53" s="109"/>
      <c r="AZ53" s="109"/>
      <c r="BA53" s="109"/>
      <c r="BB53" s="11" t="s">
        <v>653</v>
      </c>
      <c r="BC53" s="110" t="s">
        <v>654</v>
      </c>
      <c r="BD53"/>
      <c r="BE53"/>
      <c r="BF53"/>
      <c r="BG53"/>
      <c r="BH53"/>
      <c r="BI53"/>
      <c r="BQ53" s="379" t="s">
        <v>79</v>
      </c>
      <c r="BR53" s="379" t="s">
        <v>848</v>
      </c>
      <c r="BS53" s="379" t="s">
        <v>910</v>
      </c>
      <c r="BT53" s="109"/>
      <c r="BU53" s="109"/>
      <c r="BV53" s="109"/>
      <c r="BW53" s="109"/>
      <c r="BX53" s="109"/>
      <c r="BY53" s="109"/>
      <c r="BZ53" s="109"/>
      <c r="CA53" s="109"/>
      <c r="CB53" s="109"/>
      <c r="CC53" s="109"/>
      <c r="CD53" s="109"/>
      <c r="CE53" s="109"/>
      <c r="CF53" s="109"/>
      <c r="CG53" s="109"/>
      <c r="CH53" s="109"/>
      <c r="CI53" s="109"/>
      <c r="CJ53" s="99" t="s">
        <v>911</v>
      </c>
      <c r="CK53" s="294"/>
      <c r="CL53" s="294"/>
      <c r="CM53" s="294" t="str">
        <f t="shared" si="18"/>
        <v/>
      </c>
      <c r="CN53" s="294"/>
      <c r="CO53" s="294"/>
      <c r="CP53" s="294"/>
      <c r="CQ53" s="294"/>
      <c r="CR53" s="294"/>
      <c r="CS53" s="294"/>
      <c r="CT53" s="294"/>
      <c r="CU53" s="294"/>
      <c r="CV53" s="294"/>
      <c r="CW53" s="294"/>
      <c r="CX53" s="294"/>
      <c r="CY53" s="294"/>
      <c r="CZ53" s="294"/>
      <c r="DA53" s="294"/>
      <c r="DB53" s="294"/>
      <c r="DC53" s="294"/>
      <c r="DD53" s="294"/>
    </row>
    <row r="54" spans="2:108" ht="12" customHeight="1" x14ac:dyDescent="0.15">
      <c r="B54" s="693"/>
      <c r="C54" s="499"/>
      <c r="D54" s="514"/>
      <c r="E54" s="514"/>
      <c r="F54" s="514"/>
      <c r="G54" s="514"/>
      <c r="H54" s="514"/>
      <c r="I54" s="515"/>
      <c r="J54" s="325"/>
      <c r="K54" s="326" t="str">
        <f>IF(AND(K50&lt;&gt;"",K55&lt;&gt;"X"),$BC$54,"")</f>
        <v/>
      </c>
      <c r="L54" s="327" t="str">
        <f t="shared" ref="L54:V54" si="21">IF(AND(L50&lt;&gt;"",L55&lt;&gt;"X"),$BC$54,"")</f>
        <v/>
      </c>
      <c r="M54" s="327" t="str">
        <f t="shared" si="21"/>
        <v/>
      </c>
      <c r="N54" s="327" t="str">
        <f t="shared" si="21"/>
        <v/>
      </c>
      <c r="O54" s="327" t="str">
        <f t="shared" si="21"/>
        <v/>
      </c>
      <c r="P54" s="327" t="str">
        <f t="shared" si="21"/>
        <v/>
      </c>
      <c r="Q54" s="327" t="str">
        <f t="shared" si="21"/>
        <v/>
      </c>
      <c r="R54" s="327" t="str">
        <f t="shared" si="21"/>
        <v/>
      </c>
      <c r="S54" s="327" t="str">
        <f t="shared" si="21"/>
        <v/>
      </c>
      <c r="T54" s="327" t="str">
        <f t="shared" si="21"/>
        <v/>
      </c>
      <c r="U54" s="327" t="str">
        <f t="shared" si="21"/>
        <v/>
      </c>
      <c r="V54" s="327" t="str">
        <f t="shared" si="21"/>
        <v/>
      </c>
      <c r="W54" s="327" t="str">
        <f t="shared" ref="W54:AH54" si="22">IF(AND(W50&lt;&gt;"",W55&lt;&gt;"X"),$BC$61,"")</f>
        <v/>
      </c>
      <c r="X54" s="327" t="str">
        <f t="shared" si="22"/>
        <v/>
      </c>
      <c r="Y54" s="327" t="str">
        <f t="shared" si="22"/>
        <v/>
      </c>
      <c r="Z54" s="327" t="str">
        <f t="shared" si="22"/>
        <v/>
      </c>
      <c r="AA54" s="327" t="str">
        <f t="shared" si="22"/>
        <v/>
      </c>
      <c r="AB54" s="327" t="str">
        <f t="shared" si="22"/>
        <v/>
      </c>
      <c r="AC54" s="327" t="str">
        <f t="shared" si="22"/>
        <v/>
      </c>
      <c r="AD54" s="327" t="str">
        <f t="shared" si="22"/>
        <v/>
      </c>
      <c r="AE54" s="327" t="str">
        <f t="shared" si="22"/>
        <v/>
      </c>
      <c r="AF54" s="327" t="str">
        <f t="shared" si="22"/>
        <v/>
      </c>
      <c r="AG54" s="327" t="str">
        <f t="shared" si="22"/>
        <v/>
      </c>
      <c r="AH54" s="328" t="str">
        <f t="shared" si="22"/>
        <v/>
      </c>
      <c r="AI54" s="325"/>
      <c r="AJ54" s="707"/>
      <c r="AK54" s="514"/>
      <c r="AL54" s="514"/>
      <c r="AM54" s="514"/>
      <c r="AN54" s="514"/>
      <c r="AO54" s="708"/>
      <c r="AP54" s="329"/>
      <c r="AQ54" s="109"/>
      <c r="AR54" s="109"/>
      <c r="AS54" s="109"/>
      <c r="AT54" s="109"/>
      <c r="AU54" s="109"/>
      <c r="AV54" s="109"/>
      <c r="AW54" s="109"/>
      <c r="AX54" s="109"/>
      <c r="AY54" s="109"/>
      <c r="AZ54" s="109"/>
      <c r="BA54" s="109"/>
      <c r="BB54" s="342" t="s">
        <v>655</v>
      </c>
      <c r="BC54" s="11" t="s">
        <v>653</v>
      </c>
      <c r="BT54" s="109"/>
      <c r="BU54" s="109"/>
      <c r="BV54" s="109"/>
      <c r="BW54" s="109"/>
      <c r="BX54" s="109"/>
      <c r="BY54" s="109"/>
      <c r="BZ54" s="109"/>
      <c r="CA54" s="109"/>
      <c r="CB54" s="109"/>
      <c r="CC54" s="109"/>
      <c r="CD54" s="109"/>
      <c r="CE54" s="109"/>
      <c r="CF54" s="109"/>
      <c r="CG54" s="109"/>
      <c r="CH54" s="109"/>
      <c r="CI54" s="109"/>
      <c r="CJ54" s="99" t="s">
        <v>684</v>
      </c>
      <c r="CK54" s="294"/>
      <c r="CL54" s="294"/>
      <c r="CM54" s="294" t="str">
        <f t="shared" si="18"/>
        <v/>
      </c>
      <c r="CN54" s="294"/>
      <c r="CO54" s="294"/>
      <c r="CP54" s="294"/>
      <c r="CQ54" s="294"/>
      <c r="CR54" s="294"/>
      <c r="CS54" s="294"/>
      <c r="CT54" s="294"/>
      <c r="CU54" s="294"/>
      <c r="CV54" s="294"/>
      <c r="CW54" s="294"/>
      <c r="CX54" s="294"/>
      <c r="CY54" s="294"/>
      <c r="CZ54" s="294"/>
      <c r="DA54" s="294"/>
      <c r="DB54" s="294"/>
      <c r="DC54" s="294"/>
      <c r="DD54" s="294"/>
    </row>
    <row r="55" spans="2:108" ht="12" customHeight="1" x14ac:dyDescent="0.15">
      <c r="B55" s="693"/>
      <c r="C55" s="490" t="str">
        <f>IF(COUNTIF(K55:AH55,"XX")&gt;0,$BB$55,IF(COUNTIF(K55:AH55,"XXX")&gt;0,$BC$55,IF(COUNTIF(K55:AH55,"X")&gt;0,$BD$55,"")))</f>
        <v/>
      </c>
      <c r="D55" s="512"/>
      <c r="E55" s="512"/>
      <c r="F55" s="512"/>
      <c r="G55" s="512"/>
      <c r="H55" s="512"/>
      <c r="I55" s="513"/>
      <c r="J55" s="275"/>
      <c r="K55" s="331" t="str">
        <f>IF(OR(AND(K50="O",K29="O"),AND(バルブ!$R$7="10-",K50="O")),"X",IF(AND(K50="O",OR(K51="",K53="")),"XX",IF(AND(OR(K12=3,K12=5,K12="A",K12="B",K12="C"),OR(K53="A1",K53="B1")),"XXX","")))</f>
        <v/>
      </c>
      <c r="L55" s="332" t="str">
        <f>IF(OR(AND(L50="O",L29="O"),AND(バルブ!$R$7="10-",L50="O")),"X",IF(AND(L50="O",OR(L51="",L53="")),"XX",IF(AND(OR(L12=3,L12=5,L12="A",L12="B",L12="C"),OR(L53="A1",L53="B1")),"XXX","")))</f>
        <v/>
      </c>
      <c r="M55" s="332" t="str">
        <f>IF(OR(AND(M50="O",M29="O"),AND(バルブ!$R$7="10-",M50="O")),"X",IF(AND(M50="O",OR(M51="",M53="")),"XX",IF(AND(OR(M12=3,M12=5,M12="A",M12="B",M12="C"),OR(M53="A1",M53="B1")),"XXX","")))</f>
        <v/>
      </c>
      <c r="N55" s="332" t="str">
        <f>IF(OR(AND(N50="O",N29="O"),AND(バルブ!$R$7="10-",N50="O")),"X",IF(AND(N50="O",OR(N51="",N53="")),"XX",IF(AND(OR(N12=3,N12=5,N12="A",N12="B",N12="C"),OR(N53="A1",N53="B1")),"XXX","")))</f>
        <v/>
      </c>
      <c r="O55" s="332" t="str">
        <f>IF(OR(AND(O50="O",O29="O"),AND(バルブ!$R$7="10-",O50="O")),"X",IF(AND(O50="O",OR(O51="",O53="")),"XX",IF(AND(OR(O12=3,O12=5,O12="A",O12="B",O12="C"),OR(O53="A1",O53="B1")),"XXX","")))</f>
        <v/>
      </c>
      <c r="P55" s="332" t="str">
        <f>IF(OR(AND(P50="O",P29="O"),AND(バルブ!$R$7="10-",P50="O")),"X",IF(AND(P50="O",OR(P51="",P53="")),"XX",IF(AND(OR(P12=3,P12=5,P12="A",P12="B",P12="C"),OR(P53="A1",P53="B1")),"XXX","")))</f>
        <v/>
      </c>
      <c r="Q55" s="332" t="str">
        <f>IF(OR(AND(Q50="O",Q29="O"),AND(バルブ!$R$7="10-",Q50="O")),"X",IF(AND(Q50="O",OR(Q51="",Q53="")),"XX",IF(AND(OR(Q12=3,Q12=5,Q12="A",Q12="B",Q12="C"),OR(Q53="A1",Q53="B1")),"XXX","")))</f>
        <v/>
      </c>
      <c r="R55" s="332" t="str">
        <f>IF(OR(AND(R50="O",R29="O"),AND(バルブ!$R$7="10-",R50="O")),"X",IF(AND(R50="O",OR(R51="",R53="")),"XX",IF(AND(OR(R12=3,R12=5,R12="A",R12="B",R12="C"),OR(R53="A1",R53="B1")),"XXX","")))</f>
        <v/>
      </c>
      <c r="S55" s="332" t="str">
        <f>IF(OR(AND(S50="O",S29="O"),AND(バルブ!$R$7="10-",S50="O")),"X",IF(AND(S50="O",OR(S51="",S53="")),"XX",IF(AND(OR(S12=3,S12=5,S12="A",S12="B",S12="C"),OR(S53="A1",S53="B1")),"XXX","")))</f>
        <v/>
      </c>
      <c r="T55" s="332" t="str">
        <f>IF(OR(AND(T50="O",T29="O"),AND(バルブ!$R$7="10-",T50="O")),"X",IF(AND(T50="O",OR(T51="",T53="")),"XX",IF(AND(OR(T12=3,T12=5,T12="A",T12="B",T12="C"),OR(T53="A1",T53="B1")),"XXX","")))</f>
        <v/>
      </c>
      <c r="U55" s="332" t="str">
        <f>IF(OR(AND(U50="O",U29="O"),AND(バルブ!$R$7="10-",U50="O")),"X",IF(AND(U50="O",OR(U51="",U53="")),"XX",IF(AND(OR(U12=3,U12=5,U12="A",U12="B",U12="C"),OR(U53="A1",U53="B1")),"XXX","")))</f>
        <v/>
      </c>
      <c r="V55" s="332" t="str">
        <f>IF(OR(AND(V50="O",V29="O"),AND(バルブ!$R$7="10-",V50="O")),"X",IF(AND(V50="O",OR(V51="",V53="")),"XX",IF(AND(OR(V12=3,V12=5,V12="A",V12="B",V12="C"),OR(V53="A1",V53="B1")),"XXX","")))</f>
        <v/>
      </c>
      <c r="W55" s="332" t="str">
        <f t="shared" ref="W55:AH55" si="23">IF(AND(W50="O",OR(W23="O",W25="O",W28="O")),"X",IF(AND(W50="O",OR(W51="",W53="")),"XX",IF(AND(OR(W6=3,W6=5,W6="A",W6="B",W6="C"),OR(W53="A1",W53="B1")),"XXX","")))</f>
        <v/>
      </c>
      <c r="X55" s="332" t="str">
        <f t="shared" si="23"/>
        <v/>
      </c>
      <c r="Y55" s="332" t="str">
        <f t="shared" si="23"/>
        <v/>
      </c>
      <c r="Z55" s="332" t="str">
        <f t="shared" si="23"/>
        <v/>
      </c>
      <c r="AA55" s="332" t="str">
        <f t="shared" si="23"/>
        <v/>
      </c>
      <c r="AB55" s="332" t="str">
        <f t="shared" si="23"/>
        <v/>
      </c>
      <c r="AC55" s="332" t="str">
        <f t="shared" si="23"/>
        <v/>
      </c>
      <c r="AD55" s="332" t="str">
        <f t="shared" si="23"/>
        <v/>
      </c>
      <c r="AE55" s="332" t="str">
        <f t="shared" si="23"/>
        <v/>
      </c>
      <c r="AF55" s="332" t="str">
        <f t="shared" si="23"/>
        <v/>
      </c>
      <c r="AG55" s="332" t="str">
        <f t="shared" si="23"/>
        <v/>
      </c>
      <c r="AH55" s="333" t="str">
        <f t="shared" si="23"/>
        <v/>
      </c>
      <c r="AI55" s="321"/>
      <c r="AJ55" s="578"/>
      <c r="AK55" s="579"/>
      <c r="AL55" s="579"/>
      <c r="AM55" s="579"/>
      <c r="AN55" s="579"/>
      <c r="AO55" s="580"/>
      <c r="AP55" s="334"/>
      <c r="AQ55" s="109"/>
      <c r="AR55" s="109"/>
      <c r="AS55" s="109"/>
      <c r="AT55" s="109"/>
      <c r="AU55" s="109"/>
      <c r="AV55" s="109"/>
      <c r="AW55" s="109"/>
      <c r="AX55" s="109"/>
      <c r="AY55" s="109"/>
      <c r="AZ55" s="109"/>
      <c r="BA55" s="109"/>
      <c r="BB55" s="342" t="s">
        <v>656</v>
      </c>
      <c r="BC55" s="342" t="s">
        <v>657</v>
      </c>
      <c r="BD55" s="342" t="s">
        <v>658</v>
      </c>
      <c r="BT55" s="109"/>
      <c r="BU55" s="109"/>
      <c r="BV55" s="109"/>
      <c r="BW55" s="109"/>
      <c r="BX55" s="109"/>
      <c r="BY55" s="109"/>
      <c r="BZ55" s="109"/>
      <c r="CA55" s="109"/>
      <c r="CB55" s="109"/>
      <c r="CC55" s="109"/>
      <c r="CD55" s="109"/>
      <c r="CE55" s="109"/>
      <c r="CF55" s="109"/>
      <c r="CG55" s="109"/>
      <c r="CH55" s="109"/>
      <c r="CI55" s="109"/>
      <c r="CJ55" s="99" t="s">
        <v>912</v>
      </c>
      <c r="CK55" s="294"/>
      <c r="CL55" s="294"/>
      <c r="CM55" s="294" t="str">
        <f t="shared" si="18"/>
        <v/>
      </c>
      <c r="CN55" s="294"/>
      <c r="CO55" s="294"/>
      <c r="CP55" s="294"/>
      <c r="CQ55" s="294"/>
      <c r="CR55" s="294"/>
      <c r="CS55" s="294"/>
      <c r="CT55" s="294"/>
      <c r="CU55" s="294"/>
      <c r="CV55" s="294"/>
      <c r="CW55" s="294"/>
      <c r="CX55" s="294"/>
      <c r="CY55" s="294"/>
      <c r="CZ55" s="294"/>
      <c r="DA55" s="294"/>
      <c r="DB55" s="294"/>
      <c r="DC55" s="294"/>
      <c r="DD55" s="294"/>
    </row>
    <row r="56" spans="2:108" ht="12" customHeight="1" x14ac:dyDescent="0.15">
      <c r="B56" s="693"/>
      <c r="C56" s="487" t="str">
        <f>C49</f>
        <v/>
      </c>
      <c r="D56" s="488"/>
      <c r="E56" s="488"/>
      <c r="F56" s="488"/>
      <c r="G56" s="488"/>
      <c r="H56" s="488"/>
      <c r="I56" s="489"/>
      <c r="J56" s="357"/>
      <c r="K56" s="358" t="str">
        <f>K49</f>
        <v/>
      </c>
      <c r="L56" s="358" t="str">
        <f t="shared" ref="L56:V56" si="24">L49</f>
        <v/>
      </c>
      <c r="M56" s="358" t="str">
        <f t="shared" si="24"/>
        <v/>
      </c>
      <c r="N56" s="358" t="str">
        <f t="shared" si="24"/>
        <v/>
      </c>
      <c r="O56" s="358" t="str">
        <f t="shared" si="24"/>
        <v/>
      </c>
      <c r="P56" s="358" t="str">
        <f t="shared" si="24"/>
        <v/>
      </c>
      <c r="Q56" s="358" t="str">
        <f t="shared" si="24"/>
        <v/>
      </c>
      <c r="R56" s="358" t="str">
        <f t="shared" si="24"/>
        <v/>
      </c>
      <c r="S56" s="358" t="str">
        <f t="shared" si="24"/>
        <v/>
      </c>
      <c r="T56" s="358" t="str">
        <f t="shared" si="24"/>
        <v/>
      </c>
      <c r="U56" s="358" t="str">
        <f t="shared" si="24"/>
        <v/>
      </c>
      <c r="V56" s="358" t="str">
        <f t="shared" si="24"/>
        <v/>
      </c>
      <c r="W56" s="358"/>
      <c r="X56" s="358"/>
      <c r="Y56" s="358"/>
      <c r="Z56" s="358"/>
      <c r="AA56" s="359"/>
      <c r="AB56" s="359"/>
      <c r="AC56" s="359"/>
      <c r="AD56" s="359"/>
      <c r="AE56" s="359"/>
      <c r="AF56" s="359"/>
      <c r="AG56" s="359"/>
      <c r="AH56" s="359"/>
      <c r="AI56" s="357"/>
      <c r="AJ56" s="487" t="str">
        <f>AJ49</f>
        <v/>
      </c>
      <c r="AK56" s="488"/>
      <c r="AL56" s="488"/>
      <c r="AM56" s="488"/>
      <c r="AN56" s="488"/>
      <c r="AO56" s="581"/>
      <c r="AP56" s="360"/>
      <c r="AQ56" s="109"/>
      <c r="AR56" s="109"/>
      <c r="AS56" s="109"/>
      <c r="AT56" s="109"/>
      <c r="AU56" s="109"/>
      <c r="AV56" s="109"/>
      <c r="AW56" s="109"/>
      <c r="AX56" s="109"/>
      <c r="AY56" s="109"/>
      <c r="AZ56" s="109"/>
      <c r="BA56" s="109"/>
      <c r="BT56" s="109"/>
      <c r="BU56" s="109"/>
      <c r="BV56" s="109"/>
      <c r="BW56" s="109"/>
      <c r="BX56" s="109"/>
      <c r="BY56" s="109"/>
      <c r="BZ56" s="109"/>
      <c r="CA56" s="109"/>
      <c r="CB56" s="109"/>
      <c r="CC56" s="109"/>
      <c r="CD56" s="109"/>
      <c r="CE56" s="109"/>
      <c r="CF56" s="109"/>
      <c r="CG56" s="109"/>
      <c r="CH56" s="109"/>
      <c r="CI56" s="109"/>
      <c r="CJ56" s="99"/>
      <c r="CK56" s="294"/>
      <c r="CL56" s="294"/>
      <c r="CM56" s="294"/>
      <c r="CN56" s="294"/>
      <c r="CO56" s="294"/>
      <c r="CP56" s="294"/>
      <c r="CQ56" s="294"/>
      <c r="CR56" s="294"/>
      <c r="CS56" s="294"/>
      <c r="CT56" s="294"/>
      <c r="CU56" s="294"/>
      <c r="CV56" s="294"/>
      <c r="CW56" s="294"/>
      <c r="CX56" s="294"/>
      <c r="CY56" s="294"/>
      <c r="CZ56" s="294"/>
      <c r="DA56" s="294"/>
      <c r="DB56" s="294"/>
      <c r="DC56" s="294"/>
      <c r="DD56" s="294"/>
    </row>
    <row r="57" spans="2:108" ht="15" hidden="1" customHeight="1" x14ac:dyDescent="0.15">
      <c r="B57" s="693"/>
      <c r="C57" s="499" t="s">
        <v>243</v>
      </c>
      <c r="D57" s="500"/>
      <c r="E57" s="500"/>
      <c r="F57" s="500"/>
      <c r="G57" s="500"/>
      <c r="H57" s="500"/>
      <c r="I57" s="501"/>
      <c r="J57" s="591" t="s">
        <v>685</v>
      </c>
      <c r="K57" s="149"/>
      <c r="L57" s="149"/>
      <c r="M57" s="149"/>
      <c r="N57" s="149"/>
      <c r="O57" s="149"/>
      <c r="P57" s="149"/>
      <c r="Q57" s="149"/>
      <c r="R57" s="149"/>
      <c r="S57" s="149"/>
      <c r="T57" s="149"/>
      <c r="U57" s="149"/>
      <c r="V57" s="149"/>
      <c r="W57" s="149"/>
      <c r="X57" s="149"/>
      <c r="Y57" s="149"/>
      <c r="Z57" s="149"/>
      <c r="AA57" s="198"/>
      <c r="AB57" s="198"/>
      <c r="AC57" s="198"/>
      <c r="AD57" s="198"/>
      <c r="AE57" s="198"/>
      <c r="AF57" s="198"/>
      <c r="AG57" s="198"/>
      <c r="AH57" s="198"/>
      <c r="AI57" s="591" t="s">
        <v>685</v>
      </c>
      <c r="AJ57" s="709" t="s">
        <v>686</v>
      </c>
      <c r="AK57" s="709"/>
      <c r="AL57" s="709"/>
      <c r="AM57" s="709"/>
      <c r="AN57" s="709"/>
      <c r="AO57" s="710"/>
      <c r="AP57" s="215" t="str">
        <f>IF(COUNTA(K57:AH57)=0,"",COUNTA(K57:AH57))</f>
        <v/>
      </c>
      <c r="AQ57" s="109"/>
      <c r="AR57" s="109"/>
      <c r="AS57" s="109"/>
      <c r="AT57" s="109"/>
      <c r="AU57" s="109"/>
      <c r="AV57" s="109"/>
      <c r="AW57" s="109"/>
      <c r="AX57" s="109"/>
      <c r="AY57" s="109"/>
      <c r="AZ57" s="109"/>
      <c r="BA57" s="109"/>
      <c r="BT57" s="109"/>
      <c r="BU57" s="109"/>
      <c r="BV57" s="109"/>
      <c r="BW57" s="109"/>
      <c r="BX57" s="109"/>
      <c r="BY57" s="109"/>
      <c r="BZ57" s="109"/>
      <c r="CA57" s="109"/>
      <c r="CB57" s="109"/>
      <c r="CC57" s="109"/>
      <c r="CD57" s="109"/>
      <c r="CE57" s="109"/>
      <c r="CF57" s="109"/>
      <c r="CG57" s="109"/>
      <c r="CH57" s="109"/>
      <c r="CI57" s="109">
        <v>9</v>
      </c>
      <c r="CJ57" s="99" t="s">
        <v>913</v>
      </c>
      <c r="CK57" s="294"/>
      <c r="CL57" s="294"/>
      <c r="CM57" s="294" t="str">
        <f t="shared" si="18"/>
        <v/>
      </c>
      <c r="CN57" s="294"/>
      <c r="CO57" s="294"/>
      <c r="CP57" s="294"/>
      <c r="CQ57" s="294"/>
      <c r="CR57" s="294"/>
      <c r="CS57" s="294"/>
      <c r="CT57" s="294"/>
      <c r="CU57" s="294"/>
      <c r="CV57" s="294"/>
      <c r="CW57" s="294"/>
      <c r="CX57" s="294"/>
      <c r="CY57" s="294"/>
      <c r="CZ57" s="294"/>
      <c r="DA57" s="294"/>
      <c r="DB57" s="294"/>
      <c r="DC57" s="294"/>
      <c r="DD57" s="294"/>
    </row>
    <row r="58" spans="2:108" ht="15" hidden="1" customHeight="1" x14ac:dyDescent="0.15">
      <c r="B58" s="693"/>
      <c r="C58" s="499" t="s">
        <v>687</v>
      </c>
      <c r="D58" s="500"/>
      <c r="E58" s="500"/>
      <c r="F58" s="500"/>
      <c r="G58" s="500"/>
      <c r="H58" s="500"/>
      <c r="I58" s="501"/>
      <c r="J58" s="592"/>
      <c r="K58" s="199"/>
      <c r="L58" s="199"/>
      <c r="M58" s="199"/>
      <c r="N58" s="199"/>
      <c r="O58" s="199"/>
      <c r="P58" s="199"/>
      <c r="Q58" s="199"/>
      <c r="R58" s="199"/>
      <c r="S58" s="199"/>
      <c r="T58" s="199"/>
      <c r="U58" s="199"/>
      <c r="V58" s="199"/>
      <c r="W58" s="199"/>
      <c r="X58" s="199"/>
      <c r="Y58" s="199"/>
      <c r="Z58" s="199"/>
      <c r="AA58" s="200"/>
      <c r="AB58" s="200"/>
      <c r="AC58" s="200"/>
      <c r="AD58" s="200"/>
      <c r="AE58" s="200"/>
      <c r="AF58" s="200"/>
      <c r="AG58" s="200"/>
      <c r="AH58" s="201"/>
      <c r="AI58" s="592"/>
      <c r="AJ58" s="709" t="s">
        <v>688</v>
      </c>
      <c r="AK58" s="709"/>
      <c r="AL58" s="709"/>
      <c r="AM58" s="709"/>
      <c r="AN58" s="709"/>
      <c r="AO58" s="710"/>
      <c r="AP58" s="215" t="str">
        <f>IF(COUNTA(K58:AH58)=0,"",COUNTA(K58:AH58))</f>
        <v/>
      </c>
      <c r="AQ58" s="109"/>
      <c r="AR58" s="109"/>
      <c r="AS58" s="109"/>
      <c r="AT58" s="109"/>
      <c r="AU58" s="109"/>
      <c r="AV58" s="109"/>
      <c r="AW58" s="109"/>
      <c r="AX58" s="109"/>
      <c r="AY58" s="109"/>
      <c r="AZ58" s="109"/>
      <c r="BA58" s="109"/>
      <c r="BT58" s="109"/>
      <c r="BU58" s="109"/>
      <c r="BV58" s="109"/>
      <c r="BW58" s="109"/>
      <c r="BX58" s="109"/>
      <c r="BY58" s="109"/>
      <c r="BZ58" s="109"/>
      <c r="CA58" s="109"/>
      <c r="CB58" s="109"/>
      <c r="CC58" s="109"/>
      <c r="CD58" s="109"/>
      <c r="CE58" s="109"/>
      <c r="CF58" s="109"/>
      <c r="CG58" s="109"/>
      <c r="CH58" s="109"/>
      <c r="CI58" s="109">
        <v>10</v>
      </c>
      <c r="CJ58" s="99" t="s">
        <v>493</v>
      </c>
      <c r="CK58" s="294"/>
      <c r="CL58" s="294"/>
      <c r="CM58" s="294" t="str">
        <f t="shared" si="18"/>
        <v/>
      </c>
      <c r="CN58" s="294"/>
      <c r="CO58" s="294"/>
      <c r="CP58" s="294"/>
      <c r="CQ58" s="294"/>
      <c r="CR58" s="294"/>
      <c r="CS58" s="294"/>
      <c r="CT58" s="294"/>
      <c r="CU58" s="294"/>
      <c r="CV58" s="294"/>
      <c r="CW58" s="294"/>
      <c r="CX58" s="294"/>
      <c r="CY58" s="294"/>
      <c r="CZ58" s="294"/>
      <c r="DA58" s="294"/>
      <c r="DB58" s="294"/>
      <c r="DC58" s="294"/>
      <c r="DD58" s="294"/>
    </row>
    <row r="59" spans="2:108" ht="15" hidden="1" customHeight="1" x14ac:dyDescent="0.15">
      <c r="B59" s="693"/>
      <c r="C59" s="717" t="s">
        <v>244</v>
      </c>
      <c r="D59" s="718"/>
      <c r="E59" s="718"/>
      <c r="F59" s="718"/>
      <c r="G59" s="718"/>
      <c r="H59" s="718"/>
      <c r="I59" s="719"/>
      <c r="J59" s="695"/>
      <c r="K59" s="202"/>
      <c r="L59" s="203"/>
      <c r="M59" s="204"/>
      <c r="N59" s="204"/>
      <c r="O59" s="204"/>
      <c r="P59" s="204"/>
      <c r="Q59" s="204"/>
      <c r="R59" s="204"/>
      <c r="S59" s="204"/>
      <c r="T59" s="204"/>
      <c r="U59" s="204"/>
      <c r="V59" s="204"/>
      <c r="W59" s="204"/>
      <c r="X59" s="204"/>
      <c r="Y59" s="204"/>
      <c r="Z59" s="204"/>
      <c r="AA59" s="205"/>
      <c r="AB59" s="205"/>
      <c r="AC59" s="205"/>
      <c r="AD59" s="205"/>
      <c r="AE59" s="205"/>
      <c r="AF59" s="205"/>
      <c r="AG59" s="205"/>
      <c r="AH59" s="206"/>
      <c r="AI59" s="695"/>
      <c r="AJ59" s="720" t="s">
        <v>689</v>
      </c>
      <c r="AK59" s="720"/>
      <c r="AL59" s="720"/>
      <c r="AM59" s="720"/>
      <c r="AN59" s="720"/>
      <c r="AO59" s="721"/>
      <c r="AP59" s="288" t="str">
        <f>IF(COUNTA(K59:AH59)=0,"",COUNTA(K59:AH59)*2)</f>
        <v/>
      </c>
      <c r="AQ59" s="109"/>
      <c r="AR59" s="109"/>
      <c r="AS59" s="109"/>
      <c r="AT59" s="109"/>
      <c r="AU59" s="109"/>
      <c r="AV59" s="109"/>
      <c r="AW59" s="109"/>
      <c r="AX59" s="109"/>
      <c r="AY59" s="109"/>
      <c r="AZ59" s="109"/>
      <c r="BA59" s="109"/>
      <c r="BT59" s="109"/>
      <c r="BU59" s="109"/>
      <c r="BV59" s="109"/>
      <c r="BW59" s="109"/>
      <c r="BX59" s="109"/>
      <c r="BY59" s="109"/>
      <c r="BZ59" s="109"/>
      <c r="CA59" s="109"/>
      <c r="CB59" s="109"/>
      <c r="CC59" s="109"/>
      <c r="CD59" s="109"/>
      <c r="CE59" s="109"/>
      <c r="CF59" s="109"/>
      <c r="CG59" s="109"/>
      <c r="CH59" s="109"/>
      <c r="CI59" s="109">
        <v>11</v>
      </c>
      <c r="CJ59" s="99" t="s">
        <v>494</v>
      </c>
      <c r="CK59" s="294"/>
      <c r="CL59" s="294"/>
      <c r="CM59" s="294" t="str">
        <f t="shared" si="18"/>
        <v/>
      </c>
      <c r="CN59" s="294"/>
      <c r="CO59" s="294"/>
      <c r="CP59" s="294"/>
      <c r="CQ59" s="294"/>
      <c r="CR59" s="294"/>
      <c r="CS59" s="294"/>
      <c r="CT59" s="294"/>
      <c r="CU59" s="294"/>
      <c r="CV59" s="294"/>
      <c r="CW59" s="294"/>
      <c r="CX59" s="294"/>
      <c r="CY59" s="294"/>
      <c r="CZ59" s="294"/>
      <c r="DA59" s="294"/>
      <c r="DB59" s="294"/>
      <c r="DC59" s="294"/>
      <c r="DD59" s="294"/>
    </row>
    <row r="60" spans="2:108" ht="15" hidden="1" customHeight="1" x14ac:dyDescent="0.15">
      <c r="B60" s="693"/>
      <c r="C60" s="475" t="s">
        <v>245</v>
      </c>
      <c r="D60" s="476"/>
      <c r="E60" s="476"/>
      <c r="F60" s="476"/>
      <c r="G60" s="476"/>
      <c r="H60" s="476"/>
      <c r="I60" s="477"/>
      <c r="J60" s="591" t="s">
        <v>685</v>
      </c>
      <c r="K60" s="190"/>
      <c r="L60" s="190"/>
      <c r="M60" s="190"/>
      <c r="N60" s="190"/>
      <c r="O60" s="190"/>
      <c r="P60" s="190"/>
      <c r="Q60" s="190"/>
      <c r="R60" s="190"/>
      <c r="S60" s="190"/>
      <c r="T60" s="190"/>
      <c r="U60" s="190"/>
      <c r="V60" s="190"/>
      <c r="W60" s="190"/>
      <c r="X60" s="190"/>
      <c r="Y60" s="190"/>
      <c r="Z60" s="190"/>
      <c r="AA60" s="191"/>
      <c r="AB60" s="191"/>
      <c r="AC60" s="191"/>
      <c r="AD60" s="191"/>
      <c r="AE60" s="191"/>
      <c r="AF60" s="191"/>
      <c r="AG60" s="191"/>
      <c r="AH60" s="192"/>
      <c r="AI60" s="591" t="s">
        <v>685</v>
      </c>
      <c r="AJ60" s="703" t="s">
        <v>690</v>
      </c>
      <c r="AK60" s="703"/>
      <c r="AL60" s="703"/>
      <c r="AM60" s="703"/>
      <c r="AN60" s="703"/>
      <c r="AO60" s="704"/>
      <c r="AP60" s="700" t="s">
        <v>685</v>
      </c>
      <c r="AQ60" s="109"/>
      <c r="AR60" s="109"/>
      <c r="AS60" s="109"/>
      <c r="AT60" s="109"/>
      <c r="AU60" s="109"/>
      <c r="AV60" s="109"/>
      <c r="AW60" s="109"/>
      <c r="AX60" s="109"/>
      <c r="AY60" s="109"/>
      <c r="AZ60" s="109"/>
      <c r="BA60" s="109"/>
      <c r="BT60" s="109"/>
      <c r="BU60" s="109"/>
      <c r="BV60" s="109"/>
      <c r="BW60" s="109"/>
      <c r="BX60" s="109"/>
      <c r="BY60" s="109"/>
      <c r="BZ60" s="109"/>
      <c r="CA60" s="109"/>
      <c r="CB60" s="109"/>
      <c r="CC60" s="109"/>
      <c r="CD60" s="109"/>
      <c r="CE60" s="109"/>
      <c r="CF60" s="109"/>
      <c r="CG60" s="109"/>
      <c r="CH60" s="109"/>
      <c r="CI60" s="109">
        <v>12</v>
      </c>
      <c r="CJ60" s="99" t="s">
        <v>914</v>
      </c>
      <c r="CK60" s="294"/>
      <c r="CL60" s="294"/>
      <c r="CM60" s="294" t="str">
        <f t="shared" si="18"/>
        <v/>
      </c>
      <c r="CN60" s="294"/>
      <c r="CO60" s="294"/>
      <c r="CP60" s="294"/>
      <c r="CQ60" s="294"/>
      <c r="CR60" s="294"/>
      <c r="CS60" s="294"/>
      <c r="CT60" s="294"/>
      <c r="CU60" s="294"/>
      <c r="CV60" s="294"/>
      <c r="CW60" s="294"/>
      <c r="CX60" s="294"/>
      <c r="CY60" s="294"/>
      <c r="CZ60" s="294"/>
      <c r="DA60" s="294"/>
      <c r="DB60" s="294"/>
      <c r="DC60" s="294"/>
      <c r="DD60" s="294"/>
    </row>
    <row r="61" spans="2:108" ht="15" hidden="1" customHeight="1" x14ac:dyDescent="0.15">
      <c r="B61" s="693"/>
      <c r="C61" s="478" t="str">
        <f>IF(COUNTIF(K61:AH61,"X")&gt;0,$BB$61,"")</f>
        <v/>
      </c>
      <c r="D61" s="479"/>
      <c r="E61" s="479"/>
      <c r="F61" s="479"/>
      <c r="G61" s="479"/>
      <c r="H61" s="479"/>
      <c r="I61" s="480"/>
      <c r="J61" s="593"/>
      <c r="K61" s="289"/>
      <c r="L61" s="148" t="str">
        <f t="shared" ref="L61:V61" si="25">IF(AND(K60&lt;&gt;"",L60&lt;&gt;""),"X",IF(K60&lt;&gt;"","-",""))</f>
        <v/>
      </c>
      <c r="M61" s="148" t="str">
        <f t="shared" si="25"/>
        <v/>
      </c>
      <c r="N61" s="148" t="str">
        <f t="shared" si="25"/>
        <v/>
      </c>
      <c r="O61" s="148" t="str">
        <f t="shared" si="25"/>
        <v/>
      </c>
      <c r="P61" s="148" t="str">
        <f t="shared" si="25"/>
        <v/>
      </c>
      <c r="Q61" s="148" t="str">
        <f t="shared" si="25"/>
        <v/>
      </c>
      <c r="R61" s="148" t="str">
        <f t="shared" si="25"/>
        <v/>
      </c>
      <c r="S61" s="148" t="str">
        <f t="shared" si="25"/>
        <v/>
      </c>
      <c r="T61" s="148" t="str">
        <f t="shared" si="25"/>
        <v/>
      </c>
      <c r="U61" s="148" t="str">
        <f t="shared" si="25"/>
        <v/>
      </c>
      <c r="V61" s="148" t="str">
        <f t="shared" si="25"/>
        <v/>
      </c>
      <c r="W61" s="148"/>
      <c r="X61" s="148"/>
      <c r="Y61" s="148"/>
      <c r="Z61" s="148"/>
      <c r="AA61" s="148"/>
      <c r="AB61" s="148"/>
      <c r="AC61" s="148"/>
      <c r="AD61" s="148"/>
      <c r="AE61" s="148"/>
      <c r="AF61" s="148"/>
      <c r="AG61" s="148"/>
      <c r="AH61" s="148"/>
      <c r="AI61" s="593"/>
      <c r="AJ61" s="714"/>
      <c r="AK61" s="715"/>
      <c r="AL61" s="715"/>
      <c r="AM61" s="715"/>
      <c r="AN61" s="715"/>
      <c r="AO61" s="716"/>
      <c r="AP61" s="701"/>
      <c r="AQ61" s="109"/>
      <c r="AR61" s="109"/>
      <c r="AS61" s="109"/>
      <c r="AT61" s="109"/>
      <c r="AU61" s="109"/>
      <c r="AV61" s="109"/>
      <c r="AW61" s="109"/>
      <c r="AX61" s="109"/>
      <c r="AY61" s="109"/>
      <c r="AZ61" s="109"/>
      <c r="BA61" s="109"/>
      <c r="BB61" s="342" t="s">
        <v>366</v>
      </c>
      <c r="BT61" s="109"/>
      <c r="BU61" s="109"/>
      <c r="BV61" s="109"/>
      <c r="BW61" s="109"/>
      <c r="BX61" s="109"/>
      <c r="BY61" s="109"/>
      <c r="BZ61" s="109"/>
      <c r="CA61" s="109"/>
      <c r="CB61" s="109"/>
      <c r="CC61" s="109"/>
      <c r="CD61" s="109"/>
      <c r="CE61" s="109"/>
      <c r="CF61" s="109"/>
      <c r="CG61" s="109"/>
      <c r="CH61" s="109"/>
      <c r="CI61" s="109">
        <v>13</v>
      </c>
      <c r="CJ61" s="99" t="s">
        <v>495</v>
      </c>
      <c r="CK61" s="294"/>
      <c r="CL61" s="294"/>
      <c r="CM61" s="294" t="str">
        <f t="shared" si="18"/>
        <v/>
      </c>
      <c r="CN61" s="294"/>
      <c r="CO61" s="294"/>
      <c r="CP61" s="294"/>
      <c r="CQ61" s="294"/>
      <c r="CR61" s="294"/>
      <c r="CS61" s="294"/>
      <c r="CT61" s="294"/>
      <c r="CU61" s="294"/>
      <c r="CV61" s="294"/>
      <c r="CW61" s="294"/>
      <c r="CX61" s="294"/>
      <c r="CY61" s="294"/>
      <c r="CZ61" s="294"/>
      <c r="DA61" s="294"/>
      <c r="DB61" s="294"/>
      <c r="DC61" s="294"/>
      <c r="DD61" s="294"/>
    </row>
    <row r="62" spans="2:108" ht="12" hidden="1" customHeight="1" x14ac:dyDescent="0.15">
      <c r="B62" s="693"/>
      <c r="C62" s="490" t="str">
        <f>IF(COUNTIF(K62:AH62,"X")&gt;0,$BB$62,"")</f>
        <v/>
      </c>
      <c r="D62" s="491"/>
      <c r="E62" s="491"/>
      <c r="F62" s="491"/>
      <c r="G62" s="491"/>
      <c r="H62" s="491"/>
      <c r="I62" s="492"/>
      <c r="J62" s="287"/>
      <c r="K62" s="146" t="str">
        <f>IF(AND(K60&lt;&gt;"",K8&lt;&gt;L8),"X","")</f>
        <v/>
      </c>
      <c r="L62" s="146" t="str">
        <f t="shared" ref="L62:V62" si="26">IF(AND(L60&lt;&gt;"",L8&lt;&gt;M8),"X",IF(AND(K62="X",L61="-"),"X",""))</f>
        <v/>
      </c>
      <c r="M62" s="146" t="str">
        <f t="shared" si="26"/>
        <v/>
      </c>
      <c r="N62" s="146" t="str">
        <f t="shared" si="26"/>
        <v/>
      </c>
      <c r="O62" s="146" t="str">
        <f t="shared" si="26"/>
        <v/>
      </c>
      <c r="P62" s="146" t="str">
        <f t="shared" si="26"/>
        <v/>
      </c>
      <c r="Q62" s="146" t="str">
        <f t="shared" si="26"/>
        <v/>
      </c>
      <c r="R62" s="146" t="str">
        <f t="shared" si="26"/>
        <v/>
      </c>
      <c r="S62" s="146" t="str">
        <f t="shared" si="26"/>
        <v/>
      </c>
      <c r="T62" s="146" t="str">
        <f t="shared" si="26"/>
        <v/>
      </c>
      <c r="U62" s="146" t="str">
        <f t="shared" si="26"/>
        <v/>
      </c>
      <c r="V62" s="146" t="str">
        <f t="shared" si="26"/>
        <v/>
      </c>
      <c r="W62" s="146"/>
      <c r="X62" s="146"/>
      <c r="Y62" s="146"/>
      <c r="Z62" s="146"/>
      <c r="AA62" s="146"/>
      <c r="AB62" s="146"/>
      <c r="AC62" s="146"/>
      <c r="AD62" s="146"/>
      <c r="AE62" s="146"/>
      <c r="AF62" s="146"/>
      <c r="AG62" s="146"/>
      <c r="AH62" s="146"/>
      <c r="AI62" s="287"/>
      <c r="AJ62" s="711" t="str">
        <f>IF(COUNTIF(K62:AH62,"X")&gt;0,$BC$62,"")</f>
        <v/>
      </c>
      <c r="AK62" s="712"/>
      <c r="AL62" s="712"/>
      <c r="AM62" s="712"/>
      <c r="AN62" s="712"/>
      <c r="AO62" s="713"/>
      <c r="AP62" s="282"/>
      <c r="AQ62" s="109"/>
      <c r="AR62" s="109"/>
      <c r="AS62" s="109"/>
      <c r="AT62" s="109"/>
      <c r="AU62" s="109"/>
      <c r="AV62" s="109"/>
      <c r="AW62" s="109"/>
      <c r="AX62" s="109"/>
      <c r="AY62" s="109"/>
      <c r="AZ62" s="109"/>
      <c r="BA62" s="109"/>
      <c r="BB62" s="342" t="s">
        <v>367</v>
      </c>
      <c r="BC62" s="342" t="s">
        <v>386</v>
      </c>
      <c r="BT62" s="109"/>
      <c r="BU62" s="109"/>
      <c r="BV62" s="109"/>
      <c r="BW62" s="109"/>
      <c r="BX62" s="109"/>
      <c r="BY62" s="109"/>
      <c r="BZ62" s="109"/>
      <c r="CA62" s="109"/>
      <c r="CB62" s="109"/>
      <c r="CC62" s="109"/>
      <c r="CD62" s="109"/>
      <c r="CE62" s="109"/>
      <c r="CF62" s="109"/>
      <c r="CG62" s="109"/>
      <c r="CH62" s="109"/>
      <c r="CI62" s="109">
        <v>14</v>
      </c>
      <c r="CJ62" s="99" t="s">
        <v>496</v>
      </c>
      <c r="CK62" s="294"/>
      <c r="CL62" s="294"/>
      <c r="CM62" s="294" t="str">
        <f t="shared" si="18"/>
        <v/>
      </c>
      <c r="CN62" s="294"/>
      <c r="CO62" s="294"/>
      <c r="CP62" s="294"/>
      <c r="CQ62" s="294"/>
      <c r="CR62" s="294"/>
      <c r="CS62" s="294"/>
      <c r="CT62" s="294"/>
      <c r="CU62" s="294"/>
      <c r="CV62" s="294"/>
      <c r="CW62" s="294"/>
      <c r="CX62" s="294"/>
      <c r="CY62" s="294"/>
      <c r="CZ62" s="294"/>
      <c r="DA62" s="294"/>
      <c r="DB62" s="294"/>
      <c r="DC62" s="294"/>
      <c r="DD62" s="294"/>
    </row>
    <row r="63" spans="2:108" ht="15" customHeight="1" x14ac:dyDescent="0.2">
      <c r="B63" s="693"/>
      <c r="C63" s="728" t="str">
        <f>IF(ベース!$R$55="M",$BB$63,IF(AJ8&lt;&gt;"",$BB$63,$BC$63))</f>
        <v>この行は使用しません→→→</v>
      </c>
      <c r="D63" s="729"/>
      <c r="E63" s="729"/>
      <c r="F63" s="729"/>
      <c r="G63" s="729"/>
      <c r="H63" s="729"/>
      <c r="I63" s="730"/>
      <c r="J63" s="591" t="s">
        <v>685</v>
      </c>
      <c r="K63" s="210"/>
      <c r="L63" s="210"/>
      <c r="M63" s="210"/>
      <c r="N63" s="210"/>
      <c r="O63" s="210"/>
      <c r="P63" s="210"/>
      <c r="Q63" s="210"/>
      <c r="R63" s="210"/>
      <c r="S63" s="210"/>
      <c r="T63" s="210"/>
      <c r="U63" s="210"/>
      <c r="V63" s="210"/>
      <c r="W63" s="210"/>
      <c r="X63" s="210"/>
      <c r="Y63" s="210"/>
      <c r="Z63" s="210"/>
      <c r="AA63" s="211"/>
      <c r="AB63" s="211"/>
      <c r="AC63" s="211"/>
      <c r="AD63" s="211"/>
      <c r="AE63" s="211"/>
      <c r="AF63" s="211"/>
      <c r="AG63" s="211"/>
      <c r="AH63" s="212"/>
      <c r="AI63" s="591" t="s">
        <v>685</v>
      </c>
      <c r="AJ63" s="725" t="str">
        <f>IF(ベース!$R$55="M",$BD$63,IF(AJ8&lt;&gt;"",$BD$63,""))</f>
        <v/>
      </c>
      <c r="AK63" s="726"/>
      <c r="AL63" s="726"/>
      <c r="AM63" s="726"/>
      <c r="AN63" s="726"/>
      <c r="AO63" s="727"/>
      <c r="AP63" s="213"/>
      <c r="AQ63" s="296"/>
      <c r="AR63" s="296"/>
      <c r="AS63" s="296"/>
      <c r="AT63" s="296"/>
      <c r="AU63" s="296"/>
      <c r="AV63" s="296"/>
      <c r="AW63" s="296"/>
      <c r="AX63" s="296"/>
      <c r="AY63" s="109"/>
      <c r="AZ63" s="109"/>
      <c r="BA63" s="109"/>
      <c r="BB63" s="342" t="s">
        <v>915</v>
      </c>
      <c r="BC63" s="342" t="s">
        <v>382</v>
      </c>
      <c r="BD63" s="342" t="s">
        <v>387</v>
      </c>
      <c r="BE63" s="342" t="s">
        <v>456</v>
      </c>
      <c r="BT63" s="109"/>
      <c r="BU63" s="109"/>
      <c r="BV63" s="109"/>
      <c r="BW63" s="109"/>
      <c r="BX63" s="109"/>
      <c r="BY63" s="109"/>
      <c r="BZ63" s="109"/>
      <c r="CA63" s="109"/>
      <c r="CB63" s="109"/>
      <c r="CC63" s="109"/>
      <c r="CD63" s="109"/>
      <c r="CE63" s="109"/>
      <c r="CF63" s="109"/>
      <c r="CG63" s="109"/>
      <c r="CH63" s="109"/>
      <c r="CI63" s="109">
        <v>15</v>
      </c>
      <c r="CJ63" s="99" t="s">
        <v>916</v>
      </c>
      <c r="CK63" s="294"/>
      <c r="CL63" s="294"/>
      <c r="CM63" s="294" t="str">
        <f t="shared" si="18"/>
        <v/>
      </c>
      <c r="CN63" s="294"/>
      <c r="CO63" s="294"/>
      <c r="CP63" s="294"/>
      <c r="CQ63" s="294"/>
      <c r="CR63" s="294"/>
      <c r="CS63" s="294"/>
      <c r="CT63" s="294"/>
      <c r="CU63" s="294"/>
      <c r="CV63" s="294"/>
      <c r="CW63" s="294"/>
      <c r="CX63" s="294"/>
      <c r="CY63" s="294"/>
      <c r="CZ63" s="294"/>
      <c r="DA63" s="294"/>
      <c r="DB63" s="294"/>
      <c r="DC63" s="294"/>
      <c r="DD63" s="294"/>
    </row>
    <row r="64" spans="2:108" ht="15" customHeight="1" x14ac:dyDescent="0.15">
      <c r="B64" s="693"/>
      <c r="C64" s="734"/>
      <c r="D64" s="735"/>
      <c r="E64" s="735"/>
      <c r="F64" s="735"/>
      <c r="G64" s="735"/>
      <c r="H64" s="735"/>
      <c r="I64" s="736"/>
      <c r="J64" s="593"/>
      <c r="K64" s="214" t="str">
        <f>IF(K9="","",IF($C$63=$BC$63,"",IF(AND(OR(ベース!R55="M",仕様書作成!$C$63&lt;&gt;仕様書作成!$BC$63),OR(仕様書作成!K60&lt;&gt;"",仕様書作成!K61&lt;&gt;"",AND(仕様書作成!K67="W",K66="W"))),$BC$75,$BB$75)))</f>
        <v/>
      </c>
      <c r="L64" s="214" t="str">
        <f>IF(L9="","",IF($C$63=$BC$63,"",IF(AND(OR(ベース!S55="M",仕様書作成!$C$63&lt;&gt;仕様書作成!$BC$63),OR(仕様書作成!L60&lt;&gt;"",仕様書作成!L61&lt;&gt;"",AND(仕様書作成!L67="W",L66="W"))),$BC$75,$BB$75)))</f>
        <v/>
      </c>
      <c r="M64" s="214" t="str">
        <f>IF(M9="","",IF($C$63=$BC$63,"",IF(AND(OR(ベース!T55="M",仕様書作成!$C$63&lt;&gt;仕様書作成!$BC$63),OR(仕様書作成!M60&lt;&gt;"",仕様書作成!M61&lt;&gt;"",AND(仕様書作成!M67="W",M66="W"))),$BC$75,$BB$75)))</f>
        <v/>
      </c>
      <c r="N64" s="214" t="str">
        <f>IF(N9="","",IF($C$63=$BC$63,"",IF(AND(OR(ベース!U55="M",仕様書作成!$C$63&lt;&gt;仕様書作成!$BC$63),OR(仕様書作成!N60&lt;&gt;"",仕様書作成!N61&lt;&gt;"",AND(仕様書作成!N67="W",N66="W"))),$BC$75,$BB$75)))</f>
        <v/>
      </c>
      <c r="O64" s="214" t="str">
        <f>IF(O9="","",IF($C$63=$BC$63,"",IF(AND(OR(ベース!V55="M",仕様書作成!$C$63&lt;&gt;仕様書作成!$BC$63),OR(仕様書作成!O60&lt;&gt;"",仕様書作成!O61&lt;&gt;"",AND(仕様書作成!O67="W",O66="W"))),$BC$75,$BB$75)))</f>
        <v/>
      </c>
      <c r="P64" s="214" t="str">
        <f>IF(P9="","",IF($C$63=$BC$63,"",IF(AND(OR(ベース!W55="M",仕様書作成!$C$63&lt;&gt;仕様書作成!$BC$63),OR(仕様書作成!P60&lt;&gt;"",仕様書作成!P61&lt;&gt;"",AND(仕様書作成!P67="W",P66="W"))),$BC$75,$BB$75)))</f>
        <v/>
      </c>
      <c r="Q64" s="214" t="str">
        <f>IF(Q9="","",IF($C$63=$BC$63,"",IF(AND(OR(ベース!X55="M",仕様書作成!$C$63&lt;&gt;仕様書作成!$BC$63),OR(仕様書作成!Q60&lt;&gt;"",仕様書作成!Q61&lt;&gt;"",AND(仕様書作成!Q67="W",Q66="W"))),$BC$75,$BB$75)))</f>
        <v/>
      </c>
      <c r="R64" s="214" t="str">
        <f>IF(R9="","",IF($C$63=$BC$63,"",IF(AND(OR(ベース!Y55="M",仕様書作成!$C$63&lt;&gt;仕様書作成!$BC$63),OR(仕様書作成!R60&lt;&gt;"",仕様書作成!R61&lt;&gt;"",AND(仕様書作成!R67="W",R66="W"))),$BC$75,$BB$75)))</f>
        <v/>
      </c>
      <c r="S64" s="214" t="str">
        <f>IF(S9="","",IF($C$63=$BC$63,"",IF(AND(OR(ベース!Z55="M",仕様書作成!$C$63&lt;&gt;仕様書作成!$BC$63),OR(仕様書作成!S60&lt;&gt;"",仕様書作成!S61&lt;&gt;"",AND(仕様書作成!S67="W",S66="W"))),$BC$75,$BB$75)))</f>
        <v/>
      </c>
      <c r="T64" s="214" t="str">
        <f>IF(T9="","",IF($C$63=$BC$63,"",IF(AND(OR(ベース!AA55="M",仕様書作成!$C$63&lt;&gt;仕様書作成!$BC$63),OR(仕様書作成!T60&lt;&gt;"",仕様書作成!T61&lt;&gt;"",AND(仕様書作成!T67="W",T66="W"))),$BC$75,$BB$75)))</f>
        <v/>
      </c>
      <c r="U64" s="214" t="str">
        <f>IF(U9="","",IF($C$63=$BC$63,"",IF(AND(OR(ベース!AB55="M",仕様書作成!$C$63&lt;&gt;仕様書作成!$BC$63),OR(仕様書作成!U60&lt;&gt;"",仕様書作成!U61&lt;&gt;"",AND(仕様書作成!U67="W",U66="W"))),$BC$75,$BB$75)))</f>
        <v/>
      </c>
      <c r="V64" s="214" t="str">
        <f>IF(V9="","",IF($C$63=$BC$63,"",IF(AND(OR(ベース!AC55="M",仕様書作成!$C$63&lt;&gt;仕様書作成!$BC$63),OR(仕様書作成!V60&lt;&gt;"",仕様書作成!V61&lt;&gt;"",AND(仕様書作成!V67="W",V66="W"))),$BC$75,$BB$75)))</f>
        <v/>
      </c>
      <c r="W64" s="214"/>
      <c r="X64" s="214"/>
      <c r="Y64" s="214"/>
      <c r="Z64" s="214"/>
      <c r="AA64" s="214"/>
      <c r="AB64" s="214"/>
      <c r="AC64" s="214"/>
      <c r="AD64" s="214"/>
      <c r="AE64" s="214"/>
      <c r="AF64" s="214"/>
      <c r="AG64" s="214"/>
      <c r="AH64" s="214"/>
      <c r="AI64" s="593"/>
      <c r="AJ64" s="478" t="str">
        <f>IF(OR(AND(K64=BB75,K63=""),AND(L64=BB75,L63=""),AND(M64=BB75,M63=""),AND(N64=BB75,N63=""),AND(O64=BB75,O63=""),AND(P64=BB75,P63=""),AND(Q64=BB75,Q63=""),AND(R64=BB75,R63=""),AND(S64=BB75,S63=""),AND(T64=BB75,T63=""),AND(U64=BB75,U63=""),AND(V64=BB75,V63="")),$BE$63,"")</f>
        <v/>
      </c>
      <c r="AK64" s="479"/>
      <c r="AL64" s="479"/>
      <c r="AM64" s="479"/>
      <c r="AN64" s="479"/>
      <c r="AO64" s="594"/>
      <c r="AP64" s="215"/>
      <c r="AQ64" s="297"/>
      <c r="AR64" s="297"/>
      <c r="AS64" s="297"/>
      <c r="AT64" s="297"/>
      <c r="AU64" s="297"/>
      <c r="AV64" s="297"/>
      <c r="AW64" s="297"/>
      <c r="AX64" s="297"/>
      <c r="AY64" s="109"/>
      <c r="AZ64" s="109"/>
      <c r="BA64" s="109"/>
      <c r="BB64" s="342" t="s">
        <v>376</v>
      </c>
      <c r="BC64" s="342" t="s">
        <v>377</v>
      </c>
      <c r="BD64" s="342" t="s">
        <v>378</v>
      </c>
      <c r="BE64" s="342" t="s">
        <v>394</v>
      </c>
      <c r="BT64" s="109"/>
      <c r="BU64" s="109"/>
      <c r="BV64" s="109"/>
      <c r="BW64" s="109"/>
      <c r="BX64" s="109"/>
      <c r="BY64" s="109"/>
      <c r="BZ64" s="109"/>
      <c r="CA64" s="109"/>
      <c r="CB64" s="109"/>
      <c r="CC64" s="109"/>
      <c r="CD64" s="109"/>
      <c r="CE64" s="109"/>
      <c r="CF64" s="109"/>
      <c r="CG64" s="109"/>
      <c r="CH64" s="109"/>
      <c r="CI64" s="109">
        <v>16</v>
      </c>
      <c r="CJ64" s="99" t="s">
        <v>497</v>
      </c>
      <c r="CK64" s="294"/>
      <c r="CL64" s="294"/>
      <c r="CM64" s="294" t="str">
        <f t="shared" si="18"/>
        <v/>
      </c>
      <c r="CN64" s="294"/>
      <c r="CO64" s="294"/>
      <c r="CP64" s="294"/>
      <c r="CQ64" s="294"/>
      <c r="CR64" s="294"/>
      <c r="CS64" s="294"/>
      <c r="CT64" s="294"/>
      <c r="CU64" s="294"/>
      <c r="CV64" s="294"/>
      <c r="CW64" s="294"/>
      <c r="CX64" s="294"/>
      <c r="CY64" s="294"/>
      <c r="CZ64" s="294"/>
      <c r="DA64" s="294"/>
      <c r="DB64" s="294"/>
      <c r="DC64" s="294"/>
      <c r="DD64" s="294"/>
    </row>
    <row r="65" spans="1:191" ht="15" hidden="1" customHeight="1" x14ac:dyDescent="0.15">
      <c r="B65" s="693"/>
      <c r="C65" s="731" t="str">
        <f>IF(K65&lt;&gt;"",$BE$64,"")</f>
        <v/>
      </c>
      <c r="D65" s="732"/>
      <c r="E65" s="732"/>
      <c r="F65" s="732"/>
      <c r="G65" s="732"/>
      <c r="H65" s="732"/>
      <c r="I65" s="733"/>
      <c r="J65" s="151"/>
      <c r="K65" s="188"/>
      <c r="L65" s="240"/>
      <c r="M65" s="240"/>
      <c r="N65" s="240"/>
      <c r="O65" s="240"/>
      <c r="P65" s="240"/>
      <c r="Q65" s="240"/>
      <c r="R65" s="240"/>
      <c r="S65" s="240"/>
      <c r="T65" s="240"/>
      <c r="U65" s="241"/>
      <c r="V65" s="241"/>
      <c r="W65" s="241"/>
      <c r="X65" s="241"/>
      <c r="Y65" s="240"/>
      <c r="Z65" s="240"/>
      <c r="AA65" s="240"/>
      <c r="AB65" s="240"/>
      <c r="AC65" s="240"/>
      <c r="AD65" s="240"/>
      <c r="AE65" s="240"/>
      <c r="AF65" s="240"/>
      <c r="AG65" s="240"/>
      <c r="AH65" s="242"/>
      <c r="AI65" s="290"/>
      <c r="AJ65" s="722"/>
      <c r="AK65" s="723"/>
      <c r="AL65" s="723"/>
      <c r="AM65" s="723"/>
      <c r="AN65" s="723"/>
      <c r="AO65" s="724"/>
      <c r="AP65" s="215"/>
      <c r="AQ65" s="298"/>
      <c r="AR65" s="298"/>
      <c r="AS65" s="298"/>
      <c r="AT65" s="298"/>
      <c r="AU65" s="298"/>
      <c r="AV65" s="298"/>
      <c r="AW65" s="298"/>
      <c r="AX65" s="298"/>
      <c r="AY65" s="109"/>
      <c r="AZ65" s="109"/>
      <c r="BA65" s="109"/>
      <c r="BB65" s="342" t="s">
        <v>12</v>
      </c>
      <c r="BC65" s="342" t="s">
        <v>20</v>
      </c>
      <c r="BD65" s="342" t="s">
        <v>11</v>
      </c>
      <c r="BT65" s="109"/>
      <c r="BU65" s="109"/>
      <c r="BV65" s="109"/>
      <c r="BW65" s="109"/>
      <c r="BX65" s="109"/>
      <c r="BY65" s="109"/>
      <c r="BZ65" s="109"/>
      <c r="CA65" s="109"/>
      <c r="CB65" s="109"/>
      <c r="CC65" s="109"/>
      <c r="CD65" s="109"/>
      <c r="CE65" s="109"/>
      <c r="CF65" s="109"/>
      <c r="CG65" s="109"/>
      <c r="CH65" s="109"/>
      <c r="CI65" s="109">
        <v>17</v>
      </c>
      <c r="CJ65" s="99" t="s">
        <v>498</v>
      </c>
      <c r="CK65" s="294"/>
      <c r="CL65" s="294"/>
      <c r="CM65" s="294" t="str">
        <f t="shared" si="18"/>
        <v/>
      </c>
      <c r="CN65" s="294"/>
      <c r="CO65" s="294"/>
      <c r="CP65" s="294"/>
      <c r="CQ65" s="294"/>
      <c r="CR65" s="294"/>
      <c r="CS65" s="294"/>
      <c r="CT65" s="294"/>
      <c r="CU65" s="294"/>
      <c r="CV65" s="294"/>
      <c r="CW65" s="294"/>
      <c r="CX65" s="294"/>
      <c r="CY65" s="294"/>
      <c r="CZ65" s="294"/>
      <c r="DA65" s="294"/>
      <c r="DB65" s="294"/>
      <c r="DC65" s="294"/>
      <c r="DD65" s="294"/>
    </row>
    <row r="66" spans="1:191" ht="15" customHeight="1" x14ac:dyDescent="0.15">
      <c r="B66" s="693"/>
      <c r="C66" s="768" t="s">
        <v>246</v>
      </c>
      <c r="D66" s="769"/>
      <c r="E66" s="770"/>
      <c r="F66" s="696" t="s">
        <v>691</v>
      </c>
      <c r="G66" s="697"/>
      <c r="H66" s="697"/>
      <c r="I66" s="698"/>
      <c r="J66" s="592"/>
      <c r="K66" s="152"/>
      <c r="L66" s="152"/>
      <c r="M66" s="152"/>
      <c r="N66" s="152"/>
      <c r="O66" s="152"/>
      <c r="P66" s="152"/>
      <c r="Q66" s="152"/>
      <c r="R66" s="152"/>
      <c r="S66" s="152"/>
      <c r="T66" s="152"/>
      <c r="U66" s="152"/>
      <c r="V66" s="152"/>
      <c r="W66" s="152"/>
      <c r="X66" s="152"/>
      <c r="Y66" s="152"/>
      <c r="Z66" s="152"/>
      <c r="AA66" s="153"/>
      <c r="AB66" s="153"/>
      <c r="AC66" s="153"/>
      <c r="AD66" s="153"/>
      <c r="AE66" s="153"/>
      <c r="AF66" s="153"/>
      <c r="AG66" s="153"/>
      <c r="AH66" s="153"/>
      <c r="AI66" s="699"/>
      <c r="AJ66" s="759" t="str">
        <f>IF(AND(COUNTIF(K66:V67,"P")&gt;0,ベース!R55&lt;&gt;"M"),仕様書作成!$BE$66,"")</f>
        <v/>
      </c>
      <c r="AK66" s="760"/>
      <c r="AL66" s="760"/>
      <c r="AM66" s="760"/>
      <c r="AN66" s="760"/>
      <c r="AO66" s="761"/>
      <c r="AP66" s="280" t="s">
        <v>692</v>
      </c>
      <c r="AQ66" s="299"/>
      <c r="AR66" s="299"/>
      <c r="AS66" s="299"/>
      <c r="AT66" s="299"/>
      <c r="AU66" s="299"/>
      <c r="AV66" s="299"/>
      <c r="AW66" s="299"/>
      <c r="AX66" s="299"/>
      <c r="AY66" s="109"/>
      <c r="AZ66" s="109"/>
      <c r="BA66" s="109"/>
      <c r="BB66" s="342" t="s">
        <v>693</v>
      </c>
      <c r="BC66" s="342" t="s">
        <v>694</v>
      </c>
      <c r="BD66" s="342" t="s">
        <v>401</v>
      </c>
      <c r="BE66" s="342" t="s">
        <v>455</v>
      </c>
      <c r="BT66" s="109"/>
      <c r="BU66" s="109"/>
      <c r="BV66" s="109"/>
      <c r="BW66" s="109"/>
      <c r="BX66" s="109"/>
      <c r="BY66" s="109"/>
      <c r="BZ66" s="109"/>
      <c r="CA66" s="109"/>
      <c r="CB66" s="109"/>
      <c r="CC66" s="109"/>
      <c r="CD66" s="109"/>
      <c r="CE66" s="109"/>
      <c r="CF66" s="109"/>
      <c r="CG66" s="109"/>
      <c r="CH66" s="109"/>
      <c r="CI66" s="109">
        <v>18</v>
      </c>
      <c r="CJ66" s="99" t="s">
        <v>917</v>
      </c>
      <c r="CK66" s="294"/>
      <c r="CL66" s="294"/>
      <c r="CM66" s="294" t="str">
        <f t="shared" si="18"/>
        <v/>
      </c>
      <c r="CN66" s="294"/>
      <c r="CO66" s="294"/>
      <c r="CP66" s="294"/>
      <c r="CQ66" s="294"/>
      <c r="CR66" s="294"/>
      <c r="CS66" s="294"/>
      <c r="CT66" s="294"/>
      <c r="CU66" s="294"/>
      <c r="CV66" s="294"/>
      <c r="CW66" s="294"/>
      <c r="CX66" s="294"/>
      <c r="CY66" s="294"/>
      <c r="CZ66" s="294"/>
      <c r="DA66" s="294"/>
      <c r="DB66" s="294"/>
      <c r="DC66" s="294"/>
      <c r="DD66" s="294"/>
    </row>
    <row r="67" spans="1:191" ht="15" customHeight="1" x14ac:dyDescent="0.15">
      <c r="B67" s="694"/>
      <c r="C67" s="756"/>
      <c r="D67" s="757"/>
      <c r="E67" s="758"/>
      <c r="F67" s="765" t="s">
        <v>695</v>
      </c>
      <c r="G67" s="766"/>
      <c r="H67" s="766"/>
      <c r="I67" s="767"/>
      <c r="J67" s="695"/>
      <c r="K67" s="189"/>
      <c r="L67" s="189"/>
      <c r="M67" s="189"/>
      <c r="N67" s="189"/>
      <c r="O67" s="189"/>
      <c r="P67" s="189"/>
      <c r="Q67" s="189"/>
      <c r="R67" s="189"/>
      <c r="S67" s="189"/>
      <c r="T67" s="189"/>
      <c r="U67" s="189"/>
      <c r="V67" s="189"/>
      <c r="W67" s="154"/>
      <c r="X67" s="154"/>
      <c r="Y67" s="154"/>
      <c r="Z67" s="154"/>
      <c r="AA67" s="154"/>
      <c r="AB67" s="154"/>
      <c r="AC67" s="154"/>
      <c r="AD67" s="154"/>
      <c r="AE67" s="154"/>
      <c r="AF67" s="154"/>
      <c r="AG67" s="154"/>
      <c r="AH67" s="154"/>
      <c r="AI67" s="695"/>
      <c r="AJ67" s="762"/>
      <c r="AK67" s="763"/>
      <c r="AL67" s="763"/>
      <c r="AM67" s="763"/>
      <c r="AN67" s="763"/>
      <c r="AO67" s="764"/>
      <c r="AP67" s="284" t="s">
        <v>692</v>
      </c>
      <c r="AQ67" s="299"/>
      <c r="AR67" s="299"/>
      <c r="AS67" s="299"/>
      <c r="AT67" s="299"/>
      <c r="AU67" s="299"/>
      <c r="AV67" s="299"/>
      <c r="AW67" s="299"/>
      <c r="AX67" s="299"/>
      <c r="AY67" s="109"/>
      <c r="AZ67" s="109"/>
      <c r="BA67" s="109"/>
      <c r="BB67" s="342" t="s">
        <v>918</v>
      </c>
      <c r="BC67" s="342" t="s">
        <v>450</v>
      </c>
      <c r="BD67" s="342" t="s">
        <v>919</v>
      </c>
      <c r="BE67" s="342" t="s">
        <v>451</v>
      </c>
      <c r="BT67" s="109"/>
      <c r="BU67" s="109"/>
      <c r="BV67" s="109"/>
      <c r="BW67" s="109"/>
      <c r="BX67" s="109"/>
      <c r="BY67" s="109"/>
      <c r="BZ67" s="109"/>
      <c r="CA67" s="109"/>
      <c r="CB67" s="109"/>
      <c r="CC67" s="109"/>
      <c r="CD67" s="109"/>
      <c r="CE67" s="109"/>
      <c r="CF67" s="109"/>
      <c r="CG67" s="109"/>
      <c r="CH67" s="109"/>
      <c r="CI67" s="109">
        <v>19</v>
      </c>
      <c r="CJ67" s="99" t="s">
        <v>920</v>
      </c>
      <c r="CK67" s="294"/>
      <c r="CL67" s="294"/>
      <c r="CM67" s="294" t="str">
        <f t="shared" si="18"/>
        <v/>
      </c>
      <c r="CN67" s="294"/>
      <c r="CO67" s="294"/>
      <c r="CP67" s="294"/>
      <c r="CQ67" s="294"/>
      <c r="CR67" s="294"/>
      <c r="CS67" s="294"/>
      <c r="CT67" s="294"/>
      <c r="CU67" s="294"/>
      <c r="CV67" s="294"/>
      <c r="CW67" s="294"/>
      <c r="CX67" s="294"/>
      <c r="CY67" s="294"/>
      <c r="CZ67" s="294"/>
      <c r="DA67" s="294"/>
      <c r="DB67" s="294"/>
      <c r="DC67" s="294"/>
      <c r="DD67" s="294"/>
    </row>
    <row r="68" spans="1:191" ht="15" customHeight="1" x14ac:dyDescent="0.15">
      <c r="B68" s="692" t="s">
        <v>247</v>
      </c>
      <c r="C68" s="499" t="s">
        <v>248</v>
      </c>
      <c r="D68" s="500"/>
      <c r="E68" s="500"/>
      <c r="F68" s="500"/>
      <c r="G68" s="500"/>
      <c r="H68" s="500"/>
      <c r="I68" s="501"/>
      <c r="J68" s="193"/>
      <c r="K68" s="313" t="str">
        <f>IF(ベース!$R$46="U",$BB$67,IF(ベース!$R$46="D",$BC$67,""))</f>
        <v>← プラグ以外のみ可</v>
      </c>
      <c r="V68" s="312" t="str">
        <f>IF(ベース!$R$46="D",$BD$67,IF(ベース!$R$46="U",$BE$67,""))</f>
        <v>使用できません（プラグ済） →</v>
      </c>
      <c r="AI68" s="193"/>
      <c r="AJ68" s="737"/>
      <c r="AK68" s="738"/>
      <c r="AL68" s="738"/>
      <c r="AM68" s="738"/>
      <c r="AN68" s="738"/>
      <c r="AO68" s="739"/>
      <c r="AP68" s="280" t="s">
        <v>696</v>
      </c>
      <c r="AQ68" s="299"/>
      <c r="AR68" s="299"/>
      <c r="AS68" s="299"/>
      <c r="AT68" s="299"/>
      <c r="AU68" s="299"/>
      <c r="AV68" s="299"/>
      <c r="AW68" s="299"/>
      <c r="AX68" s="299"/>
      <c r="AY68" s="109"/>
      <c r="AZ68" s="109"/>
      <c r="BA68" s="109"/>
      <c r="BB68" s="342" t="s">
        <v>440</v>
      </c>
      <c r="BC68" s="342" t="s">
        <v>450</v>
      </c>
      <c r="BD68" s="342" t="s">
        <v>919</v>
      </c>
      <c r="BE68" s="342" t="s">
        <v>451</v>
      </c>
      <c r="BT68" s="109"/>
      <c r="BU68" s="109"/>
      <c r="BV68" s="109"/>
      <c r="BW68" s="109"/>
      <c r="BX68" s="109"/>
      <c r="BY68" s="109"/>
      <c r="BZ68" s="109"/>
      <c r="CA68" s="109"/>
      <c r="CB68" s="109"/>
      <c r="CC68" s="109"/>
      <c r="CD68" s="109"/>
      <c r="CE68" s="109"/>
      <c r="CF68" s="109"/>
      <c r="CG68" s="109"/>
      <c r="CH68" s="109"/>
      <c r="CI68" s="109">
        <v>20</v>
      </c>
      <c r="CJ68" s="99" t="s">
        <v>921</v>
      </c>
      <c r="CK68" s="294"/>
      <c r="CL68" s="294"/>
      <c r="CM68" s="294" t="str">
        <f t="shared" si="18"/>
        <v/>
      </c>
      <c r="CN68" s="294"/>
      <c r="CO68" s="294"/>
      <c r="CP68" s="294"/>
      <c r="CQ68" s="294"/>
      <c r="CR68" s="294"/>
      <c r="CS68" s="294"/>
      <c r="CT68" s="294"/>
      <c r="CU68" s="294"/>
      <c r="CV68" s="294"/>
      <c r="CW68" s="294"/>
      <c r="CX68" s="294"/>
      <c r="CY68" s="294"/>
      <c r="CZ68" s="294"/>
      <c r="DA68" s="294"/>
      <c r="DB68" s="294"/>
      <c r="DC68" s="294"/>
      <c r="DD68" s="294"/>
    </row>
    <row r="69" spans="1:191" ht="15" customHeight="1" x14ac:dyDescent="0.15">
      <c r="B69" s="693"/>
      <c r="C69" s="519" t="s">
        <v>437</v>
      </c>
      <c r="D69" s="520"/>
      <c r="E69" s="520"/>
      <c r="F69" s="520"/>
      <c r="G69" s="520"/>
      <c r="H69" s="520"/>
      <c r="I69" s="521"/>
      <c r="J69" s="187"/>
      <c r="K69" s="313" t="str">
        <f>IF(ベース!$R$46="U",$BB$68,IF(ベース!$R$49="S",$BB$68,IF(ベース!$R$46="D",$BC$68,"")))</f>
        <v>← プラグ以外のみ可</v>
      </c>
      <c r="V69" s="312" t="str">
        <f>IF(ベース!$R$46="D",$BD$68,IF(ベース!$R$49="S",$BD$68,IF(ベース!$R$46="U",$BE$68,"")))</f>
        <v>使用できません（プラグ済） →</v>
      </c>
      <c r="AI69" s="187"/>
      <c r="AJ69" s="740"/>
      <c r="AK69" s="741"/>
      <c r="AL69" s="741"/>
      <c r="AM69" s="741"/>
      <c r="AN69" s="741"/>
      <c r="AO69" s="742"/>
      <c r="AP69" s="278" t="s">
        <v>697</v>
      </c>
      <c r="AQ69" s="109"/>
      <c r="AR69" s="109"/>
      <c r="AS69" s="109"/>
      <c r="AT69" s="109"/>
      <c r="AU69" s="109"/>
      <c r="AV69" s="109"/>
      <c r="AW69" s="109"/>
      <c r="AX69" s="109"/>
      <c r="AY69" s="109"/>
      <c r="AZ69" s="109"/>
      <c r="BA69" s="109"/>
      <c r="BB69" s="342" t="s">
        <v>918</v>
      </c>
      <c r="BC69" s="342" t="s">
        <v>450</v>
      </c>
      <c r="BD69" s="342" t="s">
        <v>919</v>
      </c>
      <c r="BE69" s="342" t="s">
        <v>451</v>
      </c>
      <c r="BF69" s="342" t="s">
        <v>167</v>
      </c>
      <c r="BT69" s="109"/>
      <c r="BU69" s="109"/>
      <c r="BV69" s="109"/>
      <c r="BW69" s="109"/>
      <c r="BX69" s="109"/>
      <c r="BY69" s="109"/>
      <c r="BZ69" s="109"/>
      <c r="CA69" s="109"/>
      <c r="CB69" s="109"/>
      <c r="CC69" s="109"/>
      <c r="CD69" s="109"/>
      <c r="CE69" s="109"/>
      <c r="CF69" s="109"/>
      <c r="CG69" s="109"/>
      <c r="CH69" s="109"/>
      <c r="CI69" s="109">
        <v>21</v>
      </c>
      <c r="CJ69" s="99" t="s">
        <v>922</v>
      </c>
      <c r="CK69" s="294"/>
      <c r="CL69" s="294"/>
      <c r="CM69" s="294" t="str">
        <f t="shared" si="18"/>
        <v/>
      </c>
      <c r="CN69" s="294"/>
      <c r="CO69" s="294"/>
      <c r="CP69" s="294"/>
      <c r="CQ69" s="294"/>
      <c r="CR69" s="294"/>
      <c r="CS69" s="294"/>
      <c r="CT69" s="294"/>
      <c r="CU69" s="294"/>
      <c r="CV69" s="294"/>
      <c r="CW69" s="294"/>
      <c r="CX69" s="294"/>
      <c r="CY69" s="294"/>
      <c r="CZ69" s="294"/>
      <c r="DA69" s="294"/>
      <c r="DB69" s="294"/>
      <c r="DC69" s="294"/>
      <c r="DD69" s="294"/>
    </row>
    <row r="70" spans="1:191" ht="15" customHeight="1" x14ac:dyDescent="0.15">
      <c r="B70" s="693"/>
      <c r="C70" s="519" t="s">
        <v>438</v>
      </c>
      <c r="D70" s="520"/>
      <c r="E70" s="520"/>
      <c r="F70" s="520"/>
      <c r="G70" s="520"/>
      <c r="H70" s="520"/>
      <c r="I70" s="521"/>
      <c r="J70" s="187"/>
      <c r="K70" s="313" t="str">
        <f>IF(ベース!$R$46="U",$BB$68,IF(ベース!$R$49="S",$BB$68,IF(ベース!$R$46="D",$BC$68,"")))</f>
        <v>← プラグ以外のみ可</v>
      </c>
      <c r="V70" s="312" t="str">
        <f>IF(ベース!$R$46="D",$BD$68,IF(ベース!$R$49="S",$BD$68,IF(ベース!$R$46="U",$BE$68,"")))</f>
        <v>使用できません（プラグ済） →</v>
      </c>
      <c r="AI70" s="187"/>
      <c r="AJ70" s="237"/>
      <c r="AK70" s="238"/>
      <c r="AL70" s="238"/>
      <c r="AM70" s="238"/>
      <c r="AN70" s="238"/>
      <c r="AO70" s="239"/>
      <c r="AP70" s="278" t="s">
        <v>697</v>
      </c>
      <c r="AQ70" s="109"/>
      <c r="AR70" s="109"/>
      <c r="AS70" s="109"/>
      <c r="AT70" s="109"/>
      <c r="AU70" s="109"/>
      <c r="AV70" s="109"/>
      <c r="AW70" s="109"/>
      <c r="AX70" s="109"/>
      <c r="AY70" s="109"/>
      <c r="AZ70" s="109"/>
      <c r="BA70" s="109"/>
      <c r="BT70" s="109"/>
      <c r="BU70" s="109"/>
      <c r="BV70" s="109"/>
      <c r="BW70" s="109"/>
      <c r="BX70" s="109"/>
      <c r="BY70" s="109"/>
      <c r="BZ70" s="109"/>
      <c r="CA70" s="109"/>
      <c r="CB70" s="109"/>
      <c r="CC70" s="109"/>
      <c r="CD70" s="109"/>
      <c r="CE70" s="109"/>
      <c r="CF70" s="109"/>
      <c r="CG70" s="109"/>
      <c r="CH70" s="109"/>
      <c r="CI70" s="109">
        <v>22</v>
      </c>
      <c r="CJ70" s="99" t="s">
        <v>923</v>
      </c>
      <c r="CK70" s="294"/>
      <c r="CL70" s="294"/>
      <c r="CM70" s="294" t="str">
        <f t="shared" si="18"/>
        <v/>
      </c>
      <c r="CN70" s="294"/>
      <c r="CO70" s="294"/>
      <c r="CP70" s="294"/>
      <c r="CQ70" s="294"/>
      <c r="CR70" s="294"/>
      <c r="CS70" s="294"/>
      <c r="CT70" s="294"/>
      <c r="CU70" s="294"/>
      <c r="CV70" s="294"/>
      <c r="CW70" s="294"/>
      <c r="CX70" s="294"/>
      <c r="CY70" s="294"/>
      <c r="CZ70" s="294"/>
      <c r="DA70" s="294"/>
      <c r="DB70" s="294"/>
      <c r="DC70" s="294"/>
      <c r="DD70" s="294"/>
    </row>
    <row r="71" spans="1:191" ht="15" customHeight="1" x14ac:dyDescent="0.15">
      <c r="B71" s="693"/>
      <c r="C71" s="519" t="s">
        <v>249</v>
      </c>
      <c r="D71" s="520"/>
      <c r="E71" s="520"/>
      <c r="F71" s="520"/>
      <c r="G71" s="520"/>
      <c r="H71" s="520"/>
      <c r="I71" s="521"/>
      <c r="J71" s="187"/>
      <c r="K71" s="313" t="str">
        <f>IF(AND(ベース!R22="50R",ベース!R46="B"),"",IF(AND(ベース!R22="50R",ベース!R46="D"),仕様書作成!$BC$71,IF(AND(ベース!R22="50R",ベース!R46="U"),仕様書作成!$BB$71,IF(ベース!R22=50,仕様書作成!$BG$71,""))))</f>
        <v/>
      </c>
      <c r="V71" s="312" t="str">
        <f>IF(AND(ベース!R22="50R",ベース!R46="B"),"",IF(AND(ベース!R22="50R",ベース!R46="U"),$BE$71,IF(AND(ベース!R22="50R",ベース!R46="D"),$BD$71,IF(ベース!R22=50,BH71,""))))</f>
        <v/>
      </c>
      <c r="AI71" s="187"/>
      <c r="AJ71" s="740"/>
      <c r="AK71" s="741"/>
      <c r="AL71" s="741"/>
      <c r="AM71" s="741"/>
      <c r="AN71" s="741"/>
      <c r="AO71" s="742"/>
      <c r="AP71" s="278" t="s">
        <v>697</v>
      </c>
      <c r="AQ71" s="109"/>
      <c r="AR71" s="109"/>
      <c r="AS71" s="109"/>
      <c r="AT71" s="109"/>
      <c r="AU71" s="109"/>
      <c r="AV71" s="109"/>
      <c r="AW71" s="109"/>
      <c r="AX71" s="109"/>
      <c r="AY71" s="109"/>
      <c r="AZ71" s="109"/>
      <c r="BA71" s="109"/>
      <c r="BB71" s="342" t="s">
        <v>918</v>
      </c>
      <c r="BC71" s="342" t="s">
        <v>450</v>
      </c>
      <c r="BD71" s="342" t="s">
        <v>919</v>
      </c>
      <c r="BE71" s="342" t="s">
        <v>451</v>
      </c>
      <c r="BF71" s="342" t="s">
        <v>167</v>
      </c>
      <c r="BG71" s="11" t="s">
        <v>442</v>
      </c>
      <c r="BH71" s="11" t="s">
        <v>443</v>
      </c>
      <c r="BI71" s="11"/>
      <c r="BJ71" s="11"/>
      <c r="BK71" s="11"/>
      <c r="BT71" s="109"/>
      <c r="BU71" s="109"/>
      <c r="BV71" s="109"/>
      <c r="BW71" s="109"/>
      <c r="BX71" s="109"/>
      <c r="BY71" s="109"/>
      <c r="BZ71" s="109"/>
      <c r="CA71" s="109"/>
      <c r="CB71" s="109"/>
      <c r="CC71" s="109"/>
      <c r="CD71" s="109"/>
      <c r="CE71" s="109"/>
      <c r="CF71" s="109"/>
      <c r="CG71" s="109"/>
      <c r="CH71" s="109"/>
      <c r="CI71" s="109">
        <v>23</v>
      </c>
      <c r="CJ71" s="99" t="s">
        <v>924</v>
      </c>
      <c r="CK71" s="294"/>
      <c r="CL71" s="294"/>
      <c r="CM71" s="294" t="str">
        <f t="shared" si="18"/>
        <v/>
      </c>
      <c r="CN71" s="294"/>
      <c r="CO71" s="294"/>
      <c r="CP71" s="294"/>
      <c r="CQ71" s="294"/>
      <c r="CR71" s="294"/>
      <c r="CS71" s="294"/>
      <c r="CT71" s="294"/>
      <c r="CU71" s="294"/>
      <c r="CV71" s="294"/>
      <c r="CW71" s="294"/>
      <c r="CX71" s="294"/>
      <c r="CY71" s="294"/>
      <c r="CZ71" s="294"/>
      <c r="DA71" s="294"/>
      <c r="DB71" s="294"/>
      <c r="DC71" s="294"/>
      <c r="DD71" s="294"/>
    </row>
    <row r="72" spans="1:191" ht="15" customHeight="1" x14ac:dyDescent="0.15">
      <c r="B72" s="694"/>
      <c r="C72" s="717" t="s">
        <v>250</v>
      </c>
      <c r="D72" s="718"/>
      <c r="E72" s="718"/>
      <c r="F72" s="718"/>
      <c r="G72" s="718"/>
      <c r="H72" s="718"/>
      <c r="I72" s="719"/>
      <c r="J72" s="194"/>
      <c r="K72" s="335" t="str">
        <f>IF(AND(ベース!R22="50R",ベース!R46="B"),"",IF(AND(ベース!R22="50R",ベース!R46="D"),仕様書作成!$BC$71,IF(AND(ベース!R22="50R",ベース!R46="U"),仕様書作成!$BB$71,IF(ベース!R22=50,仕様書作成!$BG$71,""))))</f>
        <v/>
      </c>
      <c r="L72" s="291"/>
      <c r="M72" s="291"/>
      <c r="N72" s="291"/>
      <c r="O72" s="291"/>
      <c r="P72" s="291"/>
      <c r="Q72" s="291"/>
      <c r="R72" s="291"/>
      <c r="S72" s="291"/>
      <c r="T72" s="291"/>
      <c r="U72" s="291"/>
      <c r="V72" s="312" t="str">
        <f>IF(AND(ベース!R22="50R",ベース!R46="B"),"",IF(AND(ベース!R22="50R",ベース!R46="U"),$BE$71,IF(AND(ベース!R22="50R",ベース!R46="D"),$BD$71,IF(ベース!R22=50,BH71,""))))</f>
        <v/>
      </c>
      <c r="W72" s="291"/>
      <c r="X72" s="291"/>
      <c r="Y72" s="291"/>
      <c r="Z72" s="291"/>
      <c r="AA72" s="291"/>
      <c r="AB72" s="291"/>
      <c r="AC72" s="291"/>
      <c r="AD72" s="291"/>
      <c r="AE72" s="291"/>
      <c r="AF72" s="291"/>
      <c r="AG72" s="291"/>
      <c r="AI72" s="194"/>
      <c r="AJ72" s="744"/>
      <c r="AK72" s="745"/>
      <c r="AL72" s="745"/>
      <c r="AM72" s="745"/>
      <c r="AN72" s="745"/>
      <c r="AO72" s="746"/>
      <c r="AP72" s="284" t="s">
        <v>697</v>
      </c>
      <c r="AQ72" s="109"/>
      <c r="AR72" s="109"/>
      <c r="AS72" s="109"/>
      <c r="AT72" s="109"/>
      <c r="AU72" s="109"/>
      <c r="AV72" s="109"/>
      <c r="AW72" s="109"/>
      <c r="AX72" s="109"/>
      <c r="AY72" s="109"/>
      <c r="AZ72" s="109"/>
      <c r="BA72" s="109"/>
      <c r="BT72" s="109"/>
      <c r="BU72" s="109"/>
      <c r="BV72" s="109"/>
      <c r="BW72" s="109"/>
      <c r="BX72" s="109"/>
      <c r="BY72" s="109"/>
      <c r="BZ72" s="109"/>
      <c r="CA72" s="109"/>
      <c r="CB72" s="109"/>
      <c r="CC72" s="109"/>
      <c r="CD72" s="109"/>
      <c r="CE72" s="109"/>
      <c r="CF72" s="109"/>
      <c r="CG72" s="109"/>
      <c r="CH72" s="109"/>
      <c r="CI72" s="109">
        <v>24</v>
      </c>
      <c r="CJ72" s="99" t="s">
        <v>925</v>
      </c>
      <c r="CK72" s="294"/>
      <c r="CL72" s="294"/>
      <c r="CM72" s="294" t="str">
        <f t="shared" si="18"/>
        <v/>
      </c>
      <c r="CN72" s="294"/>
      <c r="CO72" s="294"/>
      <c r="CP72" s="294"/>
      <c r="CQ72" s="294"/>
      <c r="CR72" s="294"/>
      <c r="CS72" s="294"/>
      <c r="CT72" s="294"/>
      <c r="CU72" s="294"/>
      <c r="CV72" s="294"/>
      <c r="CW72" s="294"/>
      <c r="CX72" s="294"/>
      <c r="CY72" s="294"/>
      <c r="CZ72" s="294"/>
      <c r="DA72" s="294"/>
      <c r="DB72" s="294"/>
      <c r="DC72" s="294"/>
      <c r="DD72" s="294"/>
    </row>
    <row r="73" spans="1:191" ht="13.5" customHeight="1" x14ac:dyDescent="0.15">
      <c r="A73" s="109"/>
      <c r="B73" s="747"/>
      <c r="C73" s="748"/>
      <c r="D73" s="748"/>
      <c r="E73" s="748"/>
      <c r="F73" s="748"/>
      <c r="G73" s="748"/>
      <c r="H73" s="748"/>
      <c r="I73" s="749"/>
      <c r="J73" s="292"/>
      <c r="K73" s="247" t="str">
        <f>IF(K9="","",K9)</f>
        <v/>
      </c>
      <c r="L73" s="248" t="str">
        <f t="shared" ref="L73:AH73" si="27">IF(L9="","",L9)</f>
        <v/>
      </c>
      <c r="M73" s="248" t="str">
        <f t="shared" si="27"/>
        <v/>
      </c>
      <c r="N73" s="248" t="str">
        <f t="shared" si="27"/>
        <v/>
      </c>
      <c r="O73" s="248" t="str">
        <f t="shared" si="27"/>
        <v/>
      </c>
      <c r="P73" s="248" t="str">
        <f t="shared" si="27"/>
        <v/>
      </c>
      <c r="Q73" s="248" t="str">
        <f t="shared" si="27"/>
        <v/>
      </c>
      <c r="R73" s="248" t="str">
        <f t="shared" si="27"/>
        <v/>
      </c>
      <c r="S73" s="248" t="str">
        <f t="shared" si="27"/>
        <v/>
      </c>
      <c r="T73" s="248" t="str">
        <f t="shared" si="27"/>
        <v/>
      </c>
      <c r="U73" s="248" t="str">
        <f t="shared" si="27"/>
        <v/>
      </c>
      <c r="V73" s="248" t="str">
        <f t="shared" si="27"/>
        <v/>
      </c>
      <c r="W73" s="155" t="str">
        <f t="shared" si="27"/>
        <v/>
      </c>
      <c r="X73" s="155" t="str">
        <f t="shared" si="27"/>
        <v/>
      </c>
      <c r="Y73" s="155" t="str">
        <f t="shared" si="27"/>
        <v/>
      </c>
      <c r="Z73" s="155" t="str">
        <f t="shared" si="27"/>
        <v/>
      </c>
      <c r="AA73" s="155" t="str">
        <f t="shared" si="27"/>
        <v/>
      </c>
      <c r="AB73" s="155" t="str">
        <f t="shared" si="27"/>
        <v/>
      </c>
      <c r="AC73" s="155" t="str">
        <f t="shared" si="27"/>
        <v/>
      </c>
      <c r="AD73" s="155" t="str">
        <f t="shared" si="27"/>
        <v/>
      </c>
      <c r="AE73" s="155" t="str">
        <f t="shared" si="27"/>
        <v/>
      </c>
      <c r="AF73" s="155" t="str">
        <f t="shared" si="27"/>
        <v/>
      </c>
      <c r="AG73" s="155" t="str">
        <f t="shared" si="27"/>
        <v/>
      </c>
      <c r="AH73" s="155" t="str">
        <f t="shared" si="27"/>
        <v/>
      </c>
      <c r="AI73" s="292"/>
      <c r="AJ73" s="753"/>
      <c r="AK73" s="754"/>
      <c r="AL73" s="754"/>
      <c r="AM73" s="754"/>
      <c r="AN73" s="754"/>
      <c r="AO73" s="755"/>
      <c r="AP73" s="700"/>
      <c r="AQ73" s="109"/>
      <c r="AR73" s="109"/>
      <c r="AS73" s="109"/>
      <c r="AT73" s="109"/>
      <c r="AU73" s="109"/>
      <c r="AV73" s="109"/>
      <c r="AW73" s="109"/>
      <c r="AX73" s="109"/>
      <c r="AY73" s="109"/>
      <c r="AZ73" s="109"/>
      <c r="BA73" s="109"/>
      <c r="BT73" s="109"/>
      <c r="BU73" s="109"/>
      <c r="BV73" s="109"/>
      <c r="BW73" s="109"/>
      <c r="BX73" s="109"/>
      <c r="BY73" s="109"/>
      <c r="BZ73" s="109"/>
      <c r="CA73" s="109"/>
      <c r="CB73" s="109"/>
      <c r="CC73" s="109"/>
      <c r="CD73" s="109"/>
      <c r="CE73" s="109"/>
      <c r="CF73" s="109"/>
      <c r="CG73" s="109"/>
      <c r="CH73" s="109"/>
      <c r="CI73" s="109">
        <v>25</v>
      </c>
      <c r="CJ73" s="99" t="s">
        <v>926</v>
      </c>
      <c r="CK73" s="294"/>
      <c r="CL73" s="294"/>
      <c r="CM73" s="294" t="str">
        <f t="shared" si="18"/>
        <v/>
      </c>
      <c r="CN73" s="294"/>
      <c r="CO73" s="294"/>
      <c r="CP73" s="294"/>
      <c r="CQ73" s="294"/>
      <c r="CR73" s="294"/>
      <c r="CS73" s="294"/>
      <c r="CT73" s="294"/>
      <c r="CU73" s="294"/>
      <c r="CV73" s="294"/>
      <c r="CW73" s="294"/>
      <c r="CX73" s="294"/>
      <c r="CY73" s="294"/>
      <c r="CZ73" s="294"/>
      <c r="DA73" s="294"/>
      <c r="DB73" s="294"/>
      <c r="DC73" s="294"/>
      <c r="DD73" s="294"/>
    </row>
    <row r="74" spans="1:191" x14ac:dyDescent="0.15">
      <c r="A74" s="109"/>
      <c r="B74" s="750"/>
      <c r="C74" s="751"/>
      <c r="D74" s="751"/>
      <c r="E74" s="751"/>
      <c r="F74" s="751"/>
      <c r="G74" s="751"/>
      <c r="H74" s="751"/>
      <c r="I74" s="752"/>
      <c r="J74" s="36" t="s">
        <v>698</v>
      </c>
      <c r="K74" s="293">
        <v>1</v>
      </c>
      <c r="L74" s="268">
        <v>2</v>
      </c>
      <c r="M74" s="268">
        <v>3</v>
      </c>
      <c r="N74" s="268">
        <v>4</v>
      </c>
      <c r="O74" s="268">
        <v>5</v>
      </c>
      <c r="P74" s="268">
        <v>6</v>
      </c>
      <c r="Q74" s="268">
        <v>7</v>
      </c>
      <c r="R74" s="268">
        <v>8</v>
      </c>
      <c r="S74" s="268">
        <v>9</v>
      </c>
      <c r="T74" s="268">
        <v>10</v>
      </c>
      <c r="U74" s="268">
        <v>11</v>
      </c>
      <c r="V74" s="268">
        <v>12</v>
      </c>
      <c r="W74" s="268">
        <v>13</v>
      </c>
      <c r="X74" s="268">
        <v>14</v>
      </c>
      <c r="Y74" s="268">
        <v>15</v>
      </c>
      <c r="Z74" s="268">
        <v>16</v>
      </c>
      <c r="AA74" s="268">
        <v>17</v>
      </c>
      <c r="AB74" s="268">
        <v>18</v>
      </c>
      <c r="AC74" s="268">
        <v>19</v>
      </c>
      <c r="AD74" s="268">
        <v>20</v>
      </c>
      <c r="AE74" s="268">
        <v>21</v>
      </c>
      <c r="AF74" s="268">
        <v>22</v>
      </c>
      <c r="AG74" s="268">
        <v>23</v>
      </c>
      <c r="AH74" s="268">
        <v>24</v>
      </c>
      <c r="AI74" s="36" t="s">
        <v>699</v>
      </c>
      <c r="AJ74" s="756"/>
      <c r="AK74" s="757"/>
      <c r="AL74" s="757"/>
      <c r="AM74" s="757"/>
      <c r="AN74" s="757"/>
      <c r="AO74" s="758"/>
      <c r="AP74" s="743"/>
      <c r="AQ74" s="109"/>
      <c r="AR74" s="109"/>
      <c r="AS74" s="109"/>
      <c r="AT74" s="109"/>
      <c r="AU74" s="109"/>
      <c r="AV74" s="109"/>
      <c r="AW74" s="109"/>
      <c r="AX74" s="109"/>
      <c r="AY74" s="109"/>
      <c r="AZ74" s="109"/>
      <c r="BA74" s="109"/>
      <c r="BT74" s="109"/>
      <c r="BU74" s="109"/>
      <c r="BV74" s="109"/>
      <c r="BW74" s="109"/>
      <c r="BX74" s="109"/>
      <c r="BY74" s="109"/>
      <c r="BZ74" s="109"/>
      <c r="CA74" s="109"/>
      <c r="CB74" s="109"/>
      <c r="CC74" s="109"/>
      <c r="CD74" s="109"/>
      <c r="CE74" s="109"/>
      <c r="CF74" s="109"/>
      <c r="CG74" s="109"/>
      <c r="CH74" s="109"/>
      <c r="CI74" s="109">
        <v>26</v>
      </c>
      <c r="CJ74" s="99" t="s">
        <v>927</v>
      </c>
      <c r="CK74" s="294"/>
      <c r="CL74" s="294"/>
      <c r="CM74" s="294" t="str">
        <f t="shared" si="18"/>
        <v/>
      </c>
      <c r="CN74" s="294"/>
      <c r="CO74" s="294"/>
      <c r="CP74" s="294"/>
      <c r="CQ74" s="294"/>
      <c r="CR74" s="294"/>
      <c r="CS74" s="294"/>
      <c r="CT74" s="294"/>
      <c r="CU74" s="294"/>
      <c r="CV74" s="294"/>
      <c r="CW74" s="294"/>
      <c r="CX74" s="294"/>
      <c r="CY74" s="294"/>
      <c r="CZ74" s="294"/>
      <c r="DA74" s="294"/>
      <c r="DB74" s="294"/>
      <c r="DC74" s="294"/>
      <c r="DD74" s="294"/>
      <c r="FZ74" s="96"/>
      <c r="GA74" s="96"/>
      <c r="GB74" s="96"/>
      <c r="GC74" s="96"/>
      <c r="GD74" s="96"/>
      <c r="GE74" s="96"/>
      <c r="GF74" s="96"/>
      <c r="GG74" s="96"/>
      <c r="GH74" s="96"/>
      <c r="GI74" s="96"/>
    </row>
    <row r="75" spans="1:191" s="109" customFormat="1" hidden="1" x14ac:dyDescent="0.15">
      <c r="Z75" s="300"/>
      <c r="BB75" s="342" t="s">
        <v>399</v>
      </c>
      <c r="BC75" s="342" t="s">
        <v>400</v>
      </c>
      <c r="BD75" s="342"/>
      <c r="BE75" s="342"/>
      <c r="BF75" s="342"/>
      <c r="BG75" s="379"/>
      <c r="BH75" s="379"/>
      <c r="BI75" s="379"/>
      <c r="BJ75" s="379"/>
      <c r="BK75" s="379"/>
      <c r="BL75" s="379"/>
      <c r="BM75" s="379"/>
      <c r="BN75" s="379"/>
      <c r="BO75" s="379"/>
      <c r="BP75" s="379"/>
      <c r="BQ75" s="379"/>
      <c r="BR75" s="379"/>
      <c r="BS75" s="379"/>
      <c r="CI75" s="109">
        <v>27</v>
      </c>
      <c r="CJ75" s="99" t="s">
        <v>700</v>
      </c>
      <c r="CK75" s="294"/>
      <c r="CL75" s="294"/>
      <c r="CM75" s="294" t="str">
        <f t="shared" si="18"/>
        <v/>
      </c>
      <c r="CN75" s="294"/>
      <c r="CO75" s="294"/>
      <c r="CP75" s="294"/>
      <c r="CQ75" s="294"/>
      <c r="CR75" s="294"/>
      <c r="CS75" s="294"/>
      <c r="CT75" s="294"/>
      <c r="CU75" s="294"/>
      <c r="CV75" s="294"/>
      <c r="CW75" s="294"/>
      <c r="CX75" s="294"/>
      <c r="CY75" s="294"/>
      <c r="CZ75" s="294"/>
      <c r="DA75" s="294"/>
      <c r="DB75" s="294"/>
      <c r="DC75" s="294"/>
      <c r="DD75" s="294"/>
      <c r="DE75" s="294"/>
      <c r="DF75" s="294"/>
      <c r="DG75" s="294"/>
      <c r="DH75" s="294"/>
      <c r="DI75" s="294"/>
      <c r="DJ75" s="294"/>
      <c r="DK75" s="294"/>
      <c r="DL75" s="294"/>
      <c r="DM75" s="294"/>
      <c r="DN75" s="294"/>
      <c r="DO75" s="294"/>
      <c r="DP75" s="294"/>
    </row>
    <row r="76" spans="1:191" s="109" customFormat="1" hidden="1" x14ac:dyDescent="0.15">
      <c r="C76" s="300"/>
      <c r="K76" s="109" t="str">
        <f>LEFT(K63,1)</f>
        <v/>
      </c>
      <c r="L76" s="109" t="str">
        <f t="shared" ref="L76:AH76" si="28">LEFT(L63,1)</f>
        <v/>
      </c>
      <c r="M76" s="109" t="str">
        <f t="shared" si="28"/>
        <v/>
      </c>
      <c r="N76" s="109" t="str">
        <f t="shared" si="28"/>
        <v/>
      </c>
      <c r="O76" s="109" t="str">
        <f t="shared" si="28"/>
        <v/>
      </c>
      <c r="P76" s="109" t="str">
        <f t="shared" si="28"/>
        <v/>
      </c>
      <c r="Q76" s="109" t="str">
        <f t="shared" si="28"/>
        <v/>
      </c>
      <c r="R76" s="109" t="str">
        <f t="shared" si="28"/>
        <v/>
      </c>
      <c r="S76" s="109" t="str">
        <f t="shared" si="28"/>
        <v/>
      </c>
      <c r="T76" s="109" t="str">
        <f t="shared" si="28"/>
        <v/>
      </c>
      <c r="U76" s="109" t="str">
        <f t="shared" si="28"/>
        <v/>
      </c>
      <c r="V76" s="109" t="str">
        <f t="shared" si="28"/>
        <v/>
      </c>
      <c r="W76" s="109" t="str">
        <f t="shared" si="28"/>
        <v/>
      </c>
      <c r="X76" s="109" t="str">
        <f t="shared" si="28"/>
        <v/>
      </c>
      <c r="Y76" s="109" t="str">
        <f t="shared" si="28"/>
        <v/>
      </c>
      <c r="Z76" s="109" t="str">
        <f t="shared" si="28"/>
        <v/>
      </c>
      <c r="AA76" s="109" t="str">
        <f t="shared" si="28"/>
        <v/>
      </c>
      <c r="AB76" s="109" t="str">
        <f t="shared" si="28"/>
        <v/>
      </c>
      <c r="AC76" s="109" t="str">
        <f t="shared" si="28"/>
        <v/>
      </c>
      <c r="AD76" s="109" t="str">
        <f t="shared" si="28"/>
        <v/>
      </c>
      <c r="AE76" s="109" t="str">
        <f t="shared" si="28"/>
        <v/>
      </c>
      <c r="AF76" s="109" t="str">
        <f t="shared" si="28"/>
        <v/>
      </c>
      <c r="AG76" s="109" t="str">
        <f t="shared" si="28"/>
        <v/>
      </c>
      <c r="AH76" s="109" t="str">
        <f t="shared" si="28"/>
        <v/>
      </c>
      <c r="AI76" s="99"/>
      <c r="AJ76" s="99">
        <f>COUNTIF(K76:AH76,"C")</f>
        <v>0</v>
      </c>
      <c r="AK76" s="99">
        <f>COUNTIF(K76:AH76,"L")</f>
        <v>0</v>
      </c>
      <c r="AL76" s="99">
        <f>COUNTIF(K76:AH76,"B")</f>
        <v>0</v>
      </c>
      <c r="AM76" s="99">
        <f>COUNTIF(K76:AH76,"N")</f>
        <v>0</v>
      </c>
      <c r="AN76" s="99"/>
      <c r="AO76" s="99"/>
      <c r="BB76" s="342" t="s">
        <v>390</v>
      </c>
      <c r="BC76" s="342" t="s">
        <v>391</v>
      </c>
      <c r="BD76" s="342" t="s">
        <v>392</v>
      </c>
      <c r="BE76" s="342"/>
      <c r="BF76" s="342"/>
      <c r="BG76" s="379"/>
      <c r="BH76" s="379"/>
      <c r="BI76" s="379"/>
      <c r="BJ76" s="379"/>
      <c r="BK76" s="379"/>
      <c r="BL76" s="379"/>
      <c r="BM76" s="379"/>
      <c r="BN76" s="379"/>
      <c r="BO76" s="379"/>
      <c r="BP76" s="379"/>
      <c r="BQ76" s="379"/>
      <c r="BR76" s="379"/>
      <c r="BS76" s="379"/>
      <c r="CI76" s="109">
        <v>28</v>
      </c>
      <c r="CJ76" s="99" t="s">
        <v>499</v>
      </c>
      <c r="CK76" s="294"/>
      <c r="CL76" s="294"/>
      <c r="CM76" s="294" t="str">
        <f t="shared" si="18"/>
        <v/>
      </c>
      <c r="CN76" s="294"/>
      <c r="CO76" s="294"/>
      <c r="CP76" s="294"/>
      <c r="CQ76" s="294"/>
      <c r="CR76" s="294"/>
      <c r="CS76" s="294"/>
      <c r="CT76" s="294"/>
      <c r="CU76" s="294"/>
      <c r="CV76" s="294"/>
      <c r="CW76" s="294"/>
      <c r="CX76" s="294"/>
      <c r="CY76" s="294"/>
      <c r="CZ76" s="294"/>
      <c r="DA76" s="294"/>
      <c r="DB76" s="294"/>
      <c r="DC76" s="294"/>
      <c r="DD76" s="294"/>
      <c r="DE76" s="294"/>
      <c r="DF76" s="294"/>
      <c r="DG76" s="294"/>
      <c r="DH76" s="294"/>
      <c r="DI76" s="294"/>
      <c r="DJ76" s="294"/>
      <c r="DK76" s="294"/>
      <c r="DL76" s="294"/>
      <c r="DM76" s="294"/>
      <c r="DN76" s="294"/>
      <c r="DO76" s="294"/>
      <c r="DP76" s="294"/>
    </row>
    <row r="77" spans="1:191" s="109" customFormat="1" hidden="1" x14ac:dyDescent="0.15">
      <c r="C77" s="301"/>
      <c r="D77" s="302"/>
      <c r="E77" s="302"/>
      <c r="F77" s="302"/>
      <c r="G77" s="302"/>
      <c r="H77" s="302"/>
      <c r="I77" s="301"/>
      <c r="N77" s="302"/>
      <c r="O77" s="302"/>
      <c r="P77" s="302"/>
      <c r="Q77" s="302"/>
      <c r="R77" s="302"/>
      <c r="S77" s="302"/>
      <c r="T77" s="303"/>
      <c r="U77" s="302"/>
      <c r="V77" s="302"/>
      <c r="W77" s="302"/>
      <c r="X77" s="302"/>
      <c r="Y77" s="302"/>
      <c r="Z77" s="301"/>
      <c r="AA77" s="99"/>
      <c r="AB77" s="99"/>
      <c r="AC77" s="99"/>
      <c r="AD77" s="99"/>
      <c r="AE77" s="99"/>
      <c r="AF77" s="99"/>
      <c r="AH77" s="99"/>
      <c r="AI77" s="99"/>
      <c r="AJ77" s="99" t="str">
        <f>IF(U65="","",MATCH(U65,BB64:BD64,0))</f>
        <v/>
      </c>
      <c r="AK77" s="304" t="str">
        <f>IF(AJ77="","",INDEX(BB65:BD65,1,AJ77))</f>
        <v/>
      </c>
      <c r="AL77" s="304" t="str">
        <f>IF(AK77="C",$BB$76,IF(AK77="L",$BC$76,IF(AK77="B",$BD$76,"")))</f>
        <v/>
      </c>
      <c r="AM77" s="99"/>
      <c r="AN77" s="99"/>
      <c r="AO77" s="99"/>
      <c r="BB77" s="342"/>
      <c r="BC77" s="342"/>
      <c r="BD77" s="342"/>
      <c r="BE77" s="342"/>
      <c r="BF77" s="342"/>
      <c r="BG77" s="379"/>
      <c r="BH77" s="379"/>
      <c r="BI77" s="379"/>
      <c r="BJ77" s="379"/>
      <c r="BK77" s="379"/>
      <c r="BL77" s="379"/>
      <c r="BM77" s="379"/>
      <c r="BN77" s="379"/>
      <c r="BO77" s="379"/>
      <c r="BP77" s="379"/>
      <c r="BQ77" s="379"/>
      <c r="BR77" s="379"/>
      <c r="BS77" s="379"/>
      <c r="CI77" s="109">
        <v>29</v>
      </c>
      <c r="CJ77" s="99" t="s">
        <v>500</v>
      </c>
      <c r="CK77" s="294"/>
      <c r="CL77" s="294"/>
      <c r="CM77" s="294" t="str">
        <f t="shared" si="18"/>
        <v/>
      </c>
      <c r="CN77" s="294"/>
      <c r="CO77" s="294"/>
      <c r="CP77" s="294"/>
      <c r="CQ77" s="294"/>
      <c r="CR77" s="294"/>
      <c r="CS77" s="294"/>
      <c r="CT77" s="294"/>
      <c r="CU77" s="294"/>
      <c r="CV77" s="294"/>
      <c r="CW77" s="294"/>
      <c r="CX77" s="294"/>
      <c r="CY77" s="294"/>
      <c r="CZ77" s="294"/>
      <c r="DA77" s="294"/>
      <c r="DB77" s="294"/>
      <c r="DC77" s="294"/>
      <c r="DD77" s="294"/>
      <c r="DE77" s="294"/>
      <c r="DF77" s="294"/>
      <c r="DG77" s="294"/>
      <c r="DH77" s="294"/>
      <c r="DI77" s="294"/>
      <c r="DJ77" s="294"/>
      <c r="DK77" s="294"/>
      <c r="DL77" s="294"/>
      <c r="DM77" s="294"/>
      <c r="DN77" s="294"/>
      <c r="DO77" s="294"/>
      <c r="DP77" s="294"/>
    </row>
    <row r="78" spans="1:191" s="109" customFormat="1" hidden="1" x14ac:dyDescent="0.15">
      <c r="C78" s="301"/>
      <c r="D78" s="302"/>
      <c r="E78" s="302"/>
      <c r="F78" s="302"/>
      <c r="G78" s="302"/>
      <c r="H78" s="302"/>
      <c r="I78" s="301"/>
      <c r="N78" s="302"/>
      <c r="O78" s="302"/>
      <c r="P78" s="302"/>
      <c r="Q78" s="302"/>
      <c r="R78" s="302"/>
      <c r="S78" s="302"/>
      <c r="T78" s="303"/>
      <c r="U78" s="302"/>
      <c r="V78" s="302"/>
      <c r="W78" s="302"/>
      <c r="X78" s="302"/>
      <c r="Y78" s="302"/>
      <c r="Z78" s="301"/>
      <c r="AA78" s="99"/>
      <c r="AB78" s="99"/>
      <c r="AC78" s="99"/>
      <c r="AD78" s="99"/>
      <c r="AE78" s="99"/>
      <c r="AF78" s="99"/>
      <c r="AH78" s="99"/>
      <c r="AI78" s="99"/>
      <c r="AJ78" s="99"/>
      <c r="AK78" s="99"/>
      <c r="AL78" s="99"/>
      <c r="AM78" s="99"/>
      <c r="AN78" s="99"/>
      <c r="AO78" s="99"/>
      <c r="BB78" s="342"/>
      <c r="BC78" s="342"/>
      <c r="BD78" s="342"/>
      <c r="BE78" s="342"/>
      <c r="BF78" s="342"/>
      <c r="BG78" s="379"/>
      <c r="BH78" s="379"/>
      <c r="BI78" s="379"/>
      <c r="BJ78" s="379"/>
      <c r="BK78" s="379"/>
      <c r="BL78" s="379"/>
      <c r="BM78" s="379"/>
      <c r="BN78" s="379"/>
      <c r="BO78" s="379"/>
      <c r="BP78" s="379"/>
      <c r="BQ78" s="379"/>
      <c r="BR78" s="379"/>
      <c r="BS78" s="379"/>
      <c r="CI78" s="109">
        <v>30</v>
      </c>
      <c r="CJ78" s="99" t="s">
        <v>701</v>
      </c>
      <c r="CK78" s="294"/>
      <c r="CL78" s="294"/>
      <c r="CM78" s="294" t="str">
        <f t="shared" si="18"/>
        <v/>
      </c>
      <c r="CN78" s="294"/>
      <c r="CO78" s="294"/>
      <c r="CP78" s="294"/>
      <c r="CQ78" s="294"/>
      <c r="CR78" s="294"/>
      <c r="CS78" s="294"/>
      <c r="CT78" s="294"/>
      <c r="CU78" s="294"/>
      <c r="CV78" s="294"/>
      <c r="CW78" s="294"/>
      <c r="CX78" s="294"/>
      <c r="CY78" s="294"/>
      <c r="CZ78" s="294"/>
      <c r="DA78" s="294"/>
      <c r="DB78" s="294"/>
      <c r="DC78" s="294"/>
      <c r="DD78" s="294"/>
      <c r="DE78" s="294"/>
      <c r="DF78" s="294"/>
      <c r="DG78" s="294"/>
      <c r="DH78" s="294"/>
      <c r="DI78" s="294"/>
      <c r="DJ78" s="294"/>
      <c r="DK78" s="294"/>
      <c r="DL78" s="294"/>
      <c r="DM78" s="294"/>
      <c r="DN78" s="294"/>
      <c r="DO78" s="294"/>
      <c r="DP78" s="294"/>
    </row>
    <row r="79" spans="1:191" s="109" customFormat="1" hidden="1" x14ac:dyDescent="0.15">
      <c r="C79" s="301"/>
      <c r="D79" s="302"/>
      <c r="E79" s="302"/>
      <c r="F79" s="302"/>
      <c r="G79" s="302"/>
      <c r="H79" s="302"/>
      <c r="I79" s="301"/>
      <c r="N79" s="302"/>
      <c r="O79" s="301"/>
      <c r="P79" s="302"/>
      <c r="Q79" s="302"/>
      <c r="R79" s="302"/>
      <c r="S79" s="302"/>
      <c r="T79" s="302"/>
      <c r="U79" s="302"/>
      <c r="V79" s="302"/>
      <c r="W79" s="301"/>
      <c r="X79" s="302"/>
      <c r="Y79" s="302"/>
      <c r="Z79" s="301"/>
      <c r="AA79" s="99"/>
      <c r="AB79" s="99"/>
      <c r="AC79" s="99"/>
      <c r="AD79" s="99"/>
      <c r="AE79" s="99"/>
      <c r="AF79" s="99"/>
      <c r="AH79" s="99"/>
      <c r="AI79" s="99"/>
      <c r="AJ79" s="99"/>
      <c r="AK79" s="99"/>
      <c r="AL79" s="99"/>
      <c r="AM79" s="99"/>
      <c r="AN79" s="99"/>
      <c r="AO79" s="99"/>
      <c r="BB79" s="342"/>
      <c r="BC79" s="342"/>
      <c r="BD79" s="342"/>
      <c r="BE79" s="342"/>
      <c r="BF79" s="342"/>
      <c r="BG79" s="379"/>
      <c r="BH79" s="379"/>
      <c r="BI79" s="379"/>
      <c r="BJ79" s="379"/>
      <c r="BK79" s="379"/>
      <c r="BL79" s="379"/>
      <c r="BM79" s="379"/>
      <c r="BN79" s="379"/>
      <c r="BO79" s="379"/>
      <c r="BP79" s="379"/>
      <c r="BQ79" s="379"/>
      <c r="BR79" s="379"/>
      <c r="BS79" s="379"/>
      <c r="CI79" s="109">
        <v>31</v>
      </c>
      <c r="CJ79" s="99" t="s">
        <v>501</v>
      </c>
      <c r="CK79" s="294"/>
      <c r="CL79" s="294"/>
      <c r="CM79" s="294" t="str">
        <f t="shared" si="18"/>
        <v/>
      </c>
      <c r="CN79" s="294"/>
      <c r="CO79" s="294"/>
      <c r="CP79" s="294"/>
      <c r="CQ79" s="294"/>
      <c r="CR79" s="294"/>
      <c r="CS79" s="294"/>
      <c r="CT79" s="294"/>
      <c r="CU79" s="294"/>
      <c r="CV79" s="294"/>
      <c r="CW79" s="294"/>
      <c r="CX79" s="294"/>
      <c r="CY79" s="294"/>
      <c r="CZ79" s="294"/>
      <c r="DA79" s="294"/>
      <c r="DB79" s="294"/>
      <c r="DC79" s="294"/>
      <c r="DD79" s="294"/>
      <c r="DE79" s="294"/>
      <c r="DF79" s="294"/>
      <c r="DG79" s="294"/>
      <c r="DH79" s="294"/>
      <c r="DI79" s="294"/>
      <c r="DJ79" s="294"/>
      <c r="DK79" s="294"/>
      <c r="DL79" s="294"/>
      <c r="DM79" s="294"/>
      <c r="DN79" s="294"/>
      <c r="DO79" s="294"/>
      <c r="DP79" s="294"/>
    </row>
    <row r="80" spans="1:191" s="109" customFormat="1" hidden="1" x14ac:dyDescent="0.15">
      <c r="C80" s="301"/>
      <c r="D80" s="302"/>
      <c r="E80" s="302"/>
      <c r="F80" s="302"/>
      <c r="G80" s="302"/>
      <c r="H80" s="302"/>
      <c r="I80" s="302"/>
      <c r="J80" s="302"/>
      <c r="K80" s="302"/>
      <c r="L80" s="302"/>
      <c r="M80" s="302"/>
      <c r="N80" s="302"/>
      <c r="O80" s="302"/>
      <c r="Z80" s="301"/>
      <c r="AA80" s="99"/>
      <c r="AB80" s="99"/>
      <c r="AC80" s="99"/>
      <c r="AD80" s="99"/>
      <c r="AE80" s="99"/>
      <c r="AF80" s="295"/>
      <c r="AH80" s="99"/>
      <c r="AI80" s="99"/>
      <c r="AJ80" s="99"/>
      <c r="AK80" s="99"/>
      <c r="AL80" s="99"/>
      <c r="AM80" s="99"/>
      <c r="AN80" s="99"/>
      <c r="AO80" s="99"/>
      <c r="BB80" s="342"/>
      <c r="BC80" s="342"/>
      <c r="BD80" s="342"/>
      <c r="BE80" s="342"/>
      <c r="BF80" s="342"/>
      <c r="BG80" s="379"/>
      <c r="BH80" s="379"/>
      <c r="BI80" s="379"/>
      <c r="BJ80" s="379"/>
      <c r="BK80" s="379"/>
      <c r="BL80" s="379"/>
      <c r="BM80" s="379"/>
      <c r="BN80" s="379"/>
      <c r="BO80" s="379"/>
      <c r="BP80" s="379"/>
      <c r="BQ80" s="379"/>
      <c r="BR80" s="379"/>
      <c r="BS80" s="379"/>
      <c r="CI80" s="109">
        <v>32</v>
      </c>
      <c r="CJ80" s="99" t="s">
        <v>502</v>
      </c>
      <c r="CK80" s="294"/>
      <c r="CL80" s="294"/>
      <c r="CM80" s="294" t="str">
        <f t="shared" si="18"/>
        <v/>
      </c>
      <c r="CN80" s="294"/>
      <c r="CO80" s="294"/>
      <c r="CP80" s="294"/>
      <c r="CQ80" s="294"/>
      <c r="CR80" s="294"/>
      <c r="CS80" s="294"/>
      <c r="CT80" s="294"/>
      <c r="CU80" s="294"/>
      <c r="CV80" s="294"/>
      <c r="CW80" s="294"/>
      <c r="CX80" s="294"/>
      <c r="CY80" s="294"/>
      <c r="CZ80" s="294"/>
      <c r="DA80" s="294"/>
      <c r="DB80" s="294"/>
      <c r="DC80" s="294"/>
      <c r="DD80" s="294"/>
      <c r="DE80" s="294"/>
      <c r="DF80" s="294"/>
      <c r="DG80" s="294"/>
      <c r="DH80" s="294"/>
      <c r="DI80" s="294"/>
      <c r="DJ80" s="294"/>
      <c r="DK80" s="294"/>
      <c r="DL80" s="294"/>
      <c r="DM80" s="294"/>
      <c r="DN80" s="294"/>
      <c r="DO80" s="294"/>
      <c r="DP80" s="294"/>
    </row>
    <row r="81" spans="1:140" hidden="1" x14ac:dyDescent="0.15">
      <c r="A81" s="109"/>
      <c r="B81" s="109"/>
      <c r="C81" s="109"/>
      <c r="D81" s="302"/>
      <c r="E81" s="302"/>
      <c r="F81" s="302"/>
      <c r="G81" s="302"/>
      <c r="H81" s="109"/>
      <c r="I81" s="109"/>
      <c r="J81" s="109"/>
      <c r="K81" s="109"/>
      <c r="L81" s="109"/>
      <c r="M81" s="109"/>
      <c r="N81" s="109"/>
      <c r="O81" s="109"/>
      <c r="P81" s="109"/>
      <c r="Q81" s="109"/>
      <c r="R81" s="109"/>
      <c r="S81" s="109"/>
      <c r="T81" s="109"/>
      <c r="U81" s="109"/>
      <c r="V81" s="109"/>
      <c r="W81" s="109"/>
      <c r="X81" s="109"/>
      <c r="Y81" s="109"/>
      <c r="Z81" s="301"/>
      <c r="AA81" s="99"/>
      <c r="AB81" s="99"/>
      <c r="AC81" s="99"/>
      <c r="AD81" s="99"/>
      <c r="AE81" s="99"/>
      <c r="AF81" s="295"/>
      <c r="AG81" s="109"/>
      <c r="AH81" s="99"/>
      <c r="AI81" s="99"/>
      <c r="AJ81" s="99"/>
      <c r="AK81" s="99"/>
      <c r="AL81" s="99"/>
      <c r="AM81" s="99"/>
      <c r="AN81" s="99"/>
      <c r="AO81" s="99"/>
      <c r="AP81" s="109"/>
      <c r="AQ81" s="109"/>
      <c r="AR81" s="109"/>
      <c r="AS81" s="109"/>
      <c r="AT81" s="109"/>
      <c r="AU81" s="109"/>
      <c r="AV81" s="109"/>
      <c r="AW81" s="109"/>
      <c r="AX81" s="109"/>
      <c r="AY81" s="109"/>
      <c r="AZ81" s="109"/>
      <c r="BA81" s="109"/>
      <c r="BT81" s="109"/>
      <c r="BU81" s="109"/>
      <c r="BV81" s="109"/>
      <c r="BW81" s="99"/>
      <c r="BX81" s="99"/>
      <c r="BY81" s="99"/>
      <c r="BZ81" s="99"/>
      <c r="CA81" s="99"/>
      <c r="CB81" s="99"/>
      <c r="CC81" s="99"/>
      <c r="CD81" s="99"/>
      <c r="CE81" s="99"/>
      <c r="CF81" s="99"/>
      <c r="CG81" s="109"/>
      <c r="CH81" s="109"/>
      <c r="CI81" s="109">
        <v>33</v>
      </c>
      <c r="CJ81" s="99" t="s">
        <v>702</v>
      </c>
      <c r="CK81" s="208"/>
      <c r="CL81" s="208"/>
      <c r="CM81" s="294" t="str">
        <f t="shared" si="18"/>
        <v/>
      </c>
      <c r="CN81" s="208"/>
      <c r="CO81" s="294" t="str">
        <f t="shared" ref="CO81:CO153" si="29">IF($J$68=$CJ81,"P",IF($J$71=$CJ81,"X",""))</f>
        <v/>
      </c>
      <c r="CP81" s="294" t="str">
        <f t="shared" ref="CP81:CP86" si="30">IF($J$69=$CJ81,"E",IF($J$72=$CJ81,"PE",""))</f>
        <v/>
      </c>
      <c r="CQ81" s="294"/>
      <c r="CR81" s="295" t="str">
        <f t="shared" ref="CR81:DC102" si="31">IF(K$66=$CJ81,"A","")&amp;IF(K$67=$CJ81,"B","")&amp;IF(K$27=$CJ81,"A'","")&amp;IF(K$28=$CJ81,"B'","")</f>
        <v/>
      </c>
      <c r="CS81" s="295" t="str">
        <f t="shared" si="31"/>
        <v/>
      </c>
      <c r="CT81" s="295" t="str">
        <f t="shared" si="31"/>
        <v/>
      </c>
      <c r="CU81" s="295" t="str">
        <f t="shared" si="31"/>
        <v/>
      </c>
      <c r="CV81" s="295" t="str">
        <f t="shared" si="31"/>
        <v/>
      </c>
      <c r="CW81" s="295" t="str">
        <f t="shared" si="31"/>
        <v/>
      </c>
      <c r="CX81" s="295" t="str">
        <f t="shared" si="31"/>
        <v/>
      </c>
      <c r="CY81" s="295" t="str">
        <f t="shared" si="31"/>
        <v/>
      </c>
      <c r="CZ81" s="295" t="str">
        <f t="shared" si="31"/>
        <v/>
      </c>
      <c r="DA81" s="295" t="str">
        <f t="shared" si="31"/>
        <v/>
      </c>
      <c r="DB81" s="295" t="str">
        <f t="shared" si="31"/>
        <v/>
      </c>
      <c r="DC81" s="295" t="str">
        <f t="shared" si="31"/>
        <v/>
      </c>
      <c r="DD81" s="295"/>
      <c r="DE81" s="295"/>
      <c r="DF81" s="295"/>
      <c r="DG81" s="295"/>
      <c r="DH81" s="295"/>
      <c r="DI81" s="295"/>
      <c r="DJ81" s="295"/>
      <c r="DK81" s="295"/>
      <c r="DL81" s="295"/>
      <c r="DM81" s="295"/>
      <c r="DN81" s="295"/>
      <c r="DO81" s="295"/>
      <c r="DP81" s="295" t="str">
        <f t="shared" ref="DP81:DP144" si="32">IF(AI$66=$CJ81,"A","")&amp;IF(AI$67=$CJ81,"B","")&amp;IF(AI$27=$CJ81,"C","")&amp;IF(AI$28=$CJ81,"D","")</f>
        <v/>
      </c>
      <c r="DQ81" s="109" t="str">
        <f t="shared" ref="DQ81:DQ153" si="33">IF($AI$68=$CJ81,"P",IF($AI$71=$CJ81,"X",""))</f>
        <v/>
      </c>
      <c r="DR81" s="109" t="str">
        <f t="shared" ref="DR81:DR86" si="34">IF($AI$69=$CJ81,"E",IF($AI$72=$CJ81,"PE",""))</f>
        <v/>
      </c>
      <c r="DS81" s="295"/>
      <c r="DT81" s="295"/>
      <c r="DU81" s="295"/>
      <c r="DV81" s="295"/>
      <c r="DW81" s="295"/>
      <c r="DX81" s="295"/>
      <c r="DY81" s="295"/>
      <c r="DZ81" s="295"/>
      <c r="EA81" s="295"/>
      <c r="EB81" s="295"/>
      <c r="EC81" s="295"/>
      <c r="ED81" s="295"/>
      <c r="EE81" s="295"/>
      <c r="EF81" s="295"/>
      <c r="EG81" s="295"/>
      <c r="EH81" s="295"/>
      <c r="EI81" s="295"/>
      <c r="EJ81" s="295"/>
    </row>
    <row r="82" spans="1:140" hidden="1" x14ac:dyDescent="0.15">
      <c r="A82" s="109"/>
      <c r="B82" s="109"/>
      <c r="C82" s="109"/>
      <c r="D82" s="302"/>
      <c r="E82" s="302"/>
      <c r="F82" s="302"/>
      <c r="G82" s="302"/>
      <c r="H82" s="109"/>
      <c r="I82" s="109"/>
      <c r="J82" s="109"/>
      <c r="K82" s="109"/>
      <c r="L82" s="109"/>
      <c r="M82" s="109"/>
      <c r="N82" s="109"/>
      <c r="O82" s="109"/>
      <c r="P82" s="109"/>
      <c r="Q82" s="109"/>
      <c r="R82" s="109"/>
      <c r="S82" s="109"/>
      <c r="T82" s="109"/>
      <c r="U82" s="109"/>
      <c r="V82" s="109"/>
      <c r="W82" s="109"/>
      <c r="X82" s="109"/>
      <c r="Y82" s="109"/>
      <c r="Z82" s="301"/>
      <c r="AA82" s="99"/>
      <c r="AB82" s="99"/>
      <c r="AC82" s="99"/>
      <c r="AD82" s="99"/>
      <c r="AE82" s="99"/>
      <c r="AF82" s="99"/>
      <c r="AG82" s="109"/>
      <c r="AH82" s="99"/>
      <c r="AI82" s="99"/>
      <c r="AJ82" s="305"/>
      <c r="AK82" s="305"/>
      <c r="AL82" s="305"/>
      <c r="AM82" s="305"/>
      <c r="AN82" s="305"/>
      <c r="AO82" s="305"/>
      <c r="AP82" s="109"/>
      <c r="AQ82" s="109"/>
      <c r="AR82" s="109"/>
      <c r="AS82" s="109"/>
      <c r="AT82" s="109"/>
      <c r="AU82" s="109"/>
      <c r="AV82" s="109"/>
      <c r="AW82" s="109"/>
      <c r="AX82" s="109"/>
      <c r="AY82" s="109"/>
      <c r="AZ82" s="109"/>
      <c r="BA82" s="109"/>
      <c r="BT82" s="109"/>
      <c r="BU82" s="109"/>
      <c r="BV82" s="109"/>
      <c r="BW82" s="99"/>
      <c r="BX82" s="99"/>
      <c r="BY82" s="99"/>
      <c r="BZ82" s="99"/>
      <c r="CA82" s="99"/>
      <c r="CB82" s="99"/>
      <c r="CC82" s="99"/>
      <c r="CD82" s="99"/>
      <c r="CE82" s="99"/>
      <c r="CF82" s="99"/>
      <c r="CG82" s="109"/>
      <c r="CH82" s="109"/>
      <c r="CI82" s="109">
        <v>34</v>
      </c>
      <c r="CJ82" s="99" t="s">
        <v>503</v>
      </c>
      <c r="CK82" s="208"/>
      <c r="CL82" s="208"/>
      <c r="CM82" s="294" t="str">
        <f t="shared" si="18"/>
        <v/>
      </c>
      <c r="CN82" s="208"/>
      <c r="CO82" s="294" t="str">
        <f t="shared" si="29"/>
        <v/>
      </c>
      <c r="CP82" s="294" t="str">
        <f t="shared" si="30"/>
        <v/>
      </c>
      <c r="CQ82" s="294"/>
      <c r="CR82" s="295" t="str">
        <f t="shared" si="31"/>
        <v/>
      </c>
      <c r="CS82" s="295" t="str">
        <f t="shared" si="31"/>
        <v/>
      </c>
      <c r="CT82" s="295" t="str">
        <f t="shared" si="31"/>
        <v/>
      </c>
      <c r="CU82" s="295" t="str">
        <f t="shared" si="31"/>
        <v/>
      </c>
      <c r="CV82" s="295" t="str">
        <f t="shared" si="31"/>
        <v/>
      </c>
      <c r="CW82" s="295" t="str">
        <f t="shared" si="31"/>
        <v/>
      </c>
      <c r="CX82" s="295" t="str">
        <f t="shared" si="31"/>
        <v/>
      </c>
      <c r="CY82" s="295" t="str">
        <f t="shared" si="31"/>
        <v/>
      </c>
      <c r="CZ82" s="295" t="str">
        <f t="shared" si="31"/>
        <v/>
      </c>
      <c r="DA82" s="295" t="str">
        <f t="shared" si="31"/>
        <v/>
      </c>
      <c r="DB82" s="295" t="str">
        <f t="shared" si="31"/>
        <v/>
      </c>
      <c r="DC82" s="295" t="str">
        <f t="shared" si="31"/>
        <v/>
      </c>
      <c r="DD82" s="295"/>
      <c r="DE82" s="295"/>
      <c r="DF82" s="295"/>
      <c r="DG82" s="295"/>
      <c r="DH82" s="295"/>
      <c r="DI82" s="295"/>
      <c r="DJ82" s="295"/>
      <c r="DK82" s="295"/>
      <c r="DL82" s="295"/>
      <c r="DM82" s="295"/>
      <c r="DN82" s="295"/>
      <c r="DO82" s="295"/>
      <c r="DP82" s="295" t="str">
        <f t="shared" si="32"/>
        <v/>
      </c>
      <c r="DQ82" s="109" t="str">
        <f t="shared" si="33"/>
        <v/>
      </c>
      <c r="DR82" s="109" t="str">
        <f t="shared" si="34"/>
        <v/>
      </c>
    </row>
    <row r="83" spans="1:140" hidden="1" x14ac:dyDescent="0.15">
      <c r="A83" s="109"/>
      <c r="B83" s="109"/>
      <c r="C83" s="109"/>
      <c r="D83" s="302"/>
      <c r="E83" s="302"/>
      <c r="F83" s="302"/>
      <c r="G83" s="302"/>
      <c r="H83" s="109"/>
      <c r="I83" s="109"/>
      <c r="J83" s="109"/>
      <c r="K83" s="109"/>
      <c r="L83" s="109"/>
      <c r="M83" s="109"/>
      <c r="N83" s="109"/>
      <c r="O83" s="109"/>
      <c r="P83" s="109"/>
      <c r="Q83" s="109"/>
      <c r="R83" s="109"/>
      <c r="S83" s="109"/>
      <c r="T83" s="109"/>
      <c r="U83" s="109"/>
      <c r="V83" s="109"/>
      <c r="W83" s="109"/>
      <c r="X83" s="109"/>
      <c r="Y83" s="109"/>
      <c r="Z83" s="301"/>
      <c r="AA83" s="99"/>
      <c r="AB83" s="99"/>
      <c r="AC83" s="99"/>
      <c r="AD83" s="99"/>
      <c r="AE83" s="99"/>
      <c r="AF83" s="295"/>
      <c r="AG83" s="109"/>
      <c r="AH83" s="109"/>
      <c r="AI83" s="109"/>
      <c r="AJ83" s="109"/>
      <c r="AK83" s="109"/>
      <c r="AL83" s="109"/>
      <c r="AM83" s="109"/>
      <c r="AN83" s="109"/>
      <c r="AO83" s="109"/>
      <c r="AP83" s="109"/>
      <c r="AQ83" s="109"/>
      <c r="AR83" s="109"/>
      <c r="AS83" s="109"/>
      <c r="AT83" s="109"/>
      <c r="AU83" s="109"/>
      <c r="AV83" s="109"/>
      <c r="AW83" s="109"/>
      <c r="AX83" s="109"/>
      <c r="AY83" s="109"/>
      <c r="AZ83" s="109"/>
      <c r="BA83" s="109"/>
      <c r="BT83" s="109"/>
      <c r="BU83" s="109"/>
      <c r="BV83" s="109"/>
      <c r="BW83" s="99"/>
      <c r="BX83" s="99"/>
      <c r="BY83" s="99"/>
      <c r="BZ83" s="99"/>
      <c r="CA83" s="99"/>
      <c r="CB83" s="99"/>
      <c r="CC83" s="99"/>
      <c r="CD83" s="99"/>
      <c r="CE83" s="99"/>
      <c r="CF83" s="99"/>
      <c r="CG83" s="109"/>
      <c r="CH83" s="109"/>
      <c r="CI83" s="109">
        <v>35</v>
      </c>
      <c r="CJ83" s="99" t="s">
        <v>504</v>
      </c>
      <c r="CK83" s="208"/>
      <c r="CL83" s="208"/>
      <c r="CM83" s="294" t="str">
        <f t="shared" si="18"/>
        <v/>
      </c>
      <c r="CN83" s="208"/>
      <c r="CO83" s="294" t="str">
        <f t="shared" si="29"/>
        <v/>
      </c>
      <c r="CP83" s="294" t="str">
        <f t="shared" si="30"/>
        <v/>
      </c>
      <c r="CQ83" s="294"/>
      <c r="CR83" s="295" t="str">
        <f t="shared" si="31"/>
        <v/>
      </c>
      <c r="CS83" s="295" t="str">
        <f t="shared" si="31"/>
        <v/>
      </c>
      <c r="CT83" s="295" t="str">
        <f t="shared" si="31"/>
        <v/>
      </c>
      <c r="CU83" s="295" t="str">
        <f t="shared" si="31"/>
        <v/>
      </c>
      <c r="CV83" s="295" t="str">
        <f t="shared" si="31"/>
        <v/>
      </c>
      <c r="CW83" s="295" t="str">
        <f t="shared" si="31"/>
        <v/>
      </c>
      <c r="CX83" s="295" t="str">
        <f t="shared" si="31"/>
        <v/>
      </c>
      <c r="CY83" s="295" t="str">
        <f t="shared" si="31"/>
        <v/>
      </c>
      <c r="CZ83" s="295" t="str">
        <f t="shared" si="31"/>
        <v/>
      </c>
      <c r="DA83" s="295" t="str">
        <f t="shared" si="31"/>
        <v/>
      </c>
      <c r="DB83" s="295" t="str">
        <f t="shared" si="31"/>
        <v/>
      </c>
      <c r="DC83" s="295" t="str">
        <f t="shared" si="31"/>
        <v/>
      </c>
      <c r="DD83" s="295"/>
      <c r="DE83" s="295"/>
      <c r="DF83" s="295"/>
      <c r="DG83" s="295"/>
      <c r="DH83" s="295"/>
      <c r="DI83" s="295"/>
      <c r="DJ83" s="295"/>
      <c r="DK83" s="295"/>
      <c r="DL83" s="295"/>
      <c r="DM83" s="295"/>
      <c r="DN83" s="295"/>
      <c r="DO83" s="295"/>
      <c r="DP83" s="295" t="str">
        <f t="shared" si="32"/>
        <v/>
      </c>
      <c r="DQ83" s="109" t="str">
        <f t="shared" si="33"/>
        <v/>
      </c>
      <c r="DR83" s="109" t="str">
        <f t="shared" si="34"/>
        <v/>
      </c>
    </row>
    <row r="84" spans="1:140" ht="14.25" hidden="1" x14ac:dyDescent="0.15">
      <c r="A84" s="109"/>
      <c r="B84" s="109"/>
      <c r="C84" s="109"/>
      <c r="D84" s="295"/>
      <c r="E84" s="306"/>
      <c r="F84" s="306"/>
      <c r="G84" s="306"/>
      <c r="H84" s="109"/>
      <c r="I84" s="109"/>
      <c r="J84" s="109"/>
      <c r="K84" s="109"/>
      <c r="L84" s="109"/>
      <c r="M84" s="109"/>
      <c r="N84" s="109"/>
      <c r="O84" s="109"/>
      <c r="P84" s="109"/>
      <c r="Q84" s="109"/>
      <c r="R84" s="109"/>
      <c r="S84" s="109"/>
      <c r="T84" s="109"/>
      <c r="U84" s="109"/>
      <c r="V84" s="109"/>
      <c r="W84" s="109"/>
      <c r="X84" s="109"/>
      <c r="Y84" s="109"/>
      <c r="Z84" s="301"/>
      <c r="AA84" s="99"/>
      <c r="AB84" s="99"/>
      <c r="AC84" s="99"/>
      <c r="AD84" s="99"/>
      <c r="AE84" s="99"/>
      <c r="AF84" s="295"/>
      <c r="AG84" s="109"/>
      <c r="AH84" s="109"/>
      <c r="AI84" s="109"/>
      <c r="AJ84" s="109"/>
      <c r="AK84" s="109"/>
      <c r="AL84" s="109"/>
      <c r="AM84" s="109"/>
      <c r="AN84" s="109"/>
      <c r="AO84" s="109"/>
      <c r="AP84" s="109"/>
      <c r="AQ84" s="109"/>
      <c r="AR84" s="109"/>
      <c r="AS84" s="109"/>
      <c r="AT84" s="109"/>
      <c r="AU84" s="109"/>
      <c r="AV84" s="109"/>
      <c r="AW84" s="109"/>
      <c r="AX84" s="109"/>
      <c r="AY84" s="109"/>
      <c r="AZ84" s="109"/>
      <c r="BA84" s="109"/>
      <c r="BT84" s="109"/>
      <c r="BU84" s="109"/>
      <c r="BV84" s="109"/>
      <c r="BW84" s="99"/>
      <c r="BX84" s="99"/>
      <c r="BY84" s="99"/>
      <c r="BZ84" s="99"/>
      <c r="CA84" s="99"/>
      <c r="CB84" s="99"/>
      <c r="CC84" s="99"/>
      <c r="CD84" s="99"/>
      <c r="CE84" s="99"/>
      <c r="CF84" s="99"/>
      <c r="CG84" s="109"/>
      <c r="CH84" s="109"/>
      <c r="CI84" s="109">
        <v>36</v>
      </c>
      <c r="CJ84" s="99" t="s">
        <v>703</v>
      </c>
      <c r="CK84" s="208"/>
      <c r="CL84" s="208"/>
      <c r="CM84" s="294" t="str">
        <f t="shared" si="18"/>
        <v/>
      </c>
      <c r="CN84" s="208"/>
      <c r="CO84" s="294" t="str">
        <f t="shared" si="29"/>
        <v/>
      </c>
      <c r="CP84" s="294" t="str">
        <f t="shared" si="30"/>
        <v/>
      </c>
      <c r="CQ84" s="294"/>
      <c r="CR84" s="295" t="str">
        <f t="shared" si="31"/>
        <v/>
      </c>
      <c r="CS84" s="295" t="str">
        <f t="shared" si="31"/>
        <v/>
      </c>
      <c r="CT84" s="295" t="str">
        <f t="shared" si="31"/>
        <v/>
      </c>
      <c r="CU84" s="295" t="str">
        <f t="shared" si="31"/>
        <v/>
      </c>
      <c r="CV84" s="295" t="str">
        <f t="shared" si="31"/>
        <v/>
      </c>
      <c r="CW84" s="295" t="str">
        <f t="shared" si="31"/>
        <v/>
      </c>
      <c r="CX84" s="295" t="str">
        <f t="shared" si="31"/>
        <v/>
      </c>
      <c r="CY84" s="295" t="str">
        <f t="shared" si="31"/>
        <v/>
      </c>
      <c r="CZ84" s="295" t="str">
        <f t="shared" si="31"/>
        <v/>
      </c>
      <c r="DA84" s="295" t="str">
        <f t="shared" si="31"/>
        <v/>
      </c>
      <c r="DB84" s="295" t="str">
        <f t="shared" si="31"/>
        <v/>
      </c>
      <c r="DC84" s="295" t="str">
        <f t="shared" si="31"/>
        <v/>
      </c>
      <c r="DD84" s="295"/>
      <c r="DE84" s="295"/>
      <c r="DF84" s="295"/>
      <c r="DG84" s="295"/>
      <c r="DH84" s="295"/>
      <c r="DI84" s="295"/>
      <c r="DJ84" s="295"/>
      <c r="DK84" s="295"/>
      <c r="DL84" s="295"/>
      <c r="DM84" s="295"/>
      <c r="DN84" s="295"/>
      <c r="DO84" s="295"/>
      <c r="DP84" s="295" t="str">
        <f t="shared" si="32"/>
        <v/>
      </c>
      <c r="DQ84" s="109" t="str">
        <f t="shared" si="33"/>
        <v/>
      </c>
      <c r="DR84" s="109" t="str">
        <f t="shared" si="34"/>
        <v/>
      </c>
    </row>
    <row r="85" spans="1:140" ht="14.25" hidden="1" x14ac:dyDescent="0.15">
      <c r="A85" s="109"/>
      <c r="B85" s="109"/>
      <c r="C85" s="109"/>
      <c r="D85" s="295"/>
      <c r="E85" s="307"/>
      <c r="F85" s="307"/>
      <c r="G85" s="307"/>
      <c r="H85" s="109"/>
      <c r="I85" s="109"/>
      <c r="J85" s="109"/>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109"/>
      <c r="AJ85" s="109"/>
      <c r="AK85" s="109"/>
      <c r="AL85" s="109"/>
      <c r="AM85" s="109"/>
      <c r="AN85" s="109"/>
      <c r="AO85" s="109"/>
      <c r="AP85" s="109"/>
      <c r="AQ85" s="109"/>
      <c r="AR85" s="109"/>
      <c r="AS85" s="109"/>
      <c r="AT85" s="109"/>
      <c r="AU85" s="109"/>
      <c r="AV85" s="109"/>
      <c r="AW85" s="109"/>
      <c r="AX85" s="109"/>
      <c r="AY85" s="109"/>
      <c r="AZ85" s="109"/>
      <c r="BA85" s="109"/>
      <c r="BT85" s="109"/>
      <c r="BU85" s="109"/>
      <c r="BV85" s="109"/>
      <c r="BW85" s="99"/>
      <c r="BX85" s="99"/>
      <c r="BY85" s="99"/>
      <c r="BZ85" s="99"/>
      <c r="CA85" s="99"/>
      <c r="CB85" s="99"/>
      <c r="CC85" s="99"/>
      <c r="CD85" s="99"/>
      <c r="CE85" s="99"/>
      <c r="CF85" s="99"/>
      <c r="CG85" s="109"/>
      <c r="CH85" s="109"/>
      <c r="CI85" s="109">
        <v>37</v>
      </c>
      <c r="CJ85" s="99" t="s">
        <v>704</v>
      </c>
      <c r="CK85" s="208"/>
      <c r="CL85" s="208"/>
      <c r="CM85" s="294" t="str">
        <f t="shared" si="18"/>
        <v/>
      </c>
      <c r="CN85" s="208"/>
      <c r="CO85" s="294" t="str">
        <f t="shared" si="29"/>
        <v/>
      </c>
      <c r="CP85" s="294" t="str">
        <f t="shared" si="30"/>
        <v/>
      </c>
      <c r="CQ85" s="294"/>
      <c r="CR85" s="295" t="str">
        <f t="shared" si="31"/>
        <v/>
      </c>
      <c r="CS85" s="295" t="str">
        <f t="shared" si="31"/>
        <v/>
      </c>
      <c r="CT85" s="295" t="str">
        <f t="shared" si="31"/>
        <v/>
      </c>
      <c r="CU85" s="295" t="str">
        <f t="shared" si="31"/>
        <v/>
      </c>
      <c r="CV85" s="295" t="str">
        <f t="shared" si="31"/>
        <v/>
      </c>
      <c r="CW85" s="295" t="str">
        <f t="shared" si="31"/>
        <v/>
      </c>
      <c r="CX85" s="295" t="str">
        <f t="shared" si="31"/>
        <v/>
      </c>
      <c r="CY85" s="295" t="str">
        <f t="shared" si="31"/>
        <v/>
      </c>
      <c r="CZ85" s="295" t="str">
        <f t="shared" si="31"/>
        <v/>
      </c>
      <c r="DA85" s="295" t="str">
        <f t="shared" si="31"/>
        <v/>
      </c>
      <c r="DB85" s="295" t="str">
        <f t="shared" si="31"/>
        <v/>
      </c>
      <c r="DC85" s="295" t="str">
        <f t="shared" si="31"/>
        <v/>
      </c>
      <c r="DD85" s="295"/>
      <c r="DE85" s="295"/>
      <c r="DF85" s="295"/>
      <c r="DG85" s="295"/>
      <c r="DH85" s="295"/>
      <c r="DI85" s="295"/>
      <c r="DJ85" s="295"/>
      <c r="DK85" s="295"/>
      <c r="DL85" s="295"/>
      <c r="DM85" s="295"/>
      <c r="DN85" s="295"/>
      <c r="DO85" s="295"/>
      <c r="DP85" s="295" t="str">
        <f t="shared" si="32"/>
        <v/>
      </c>
      <c r="DQ85" s="109" t="str">
        <f t="shared" si="33"/>
        <v/>
      </c>
      <c r="DR85" s="109" t="str">
        <f t="shared" si="34"/>
        <v/>
      </c>
    </row>
    <row r="86" spans="1:140" ht="14.25" hidden="1" x14ac:dyDescent="0.15">
      <c r="A86" s="109"/>
      <c r="B86" s="109"/>
      <c r="C86" s="109"/>
      <c r="D86" s="295"/>
      <c r="E86" s="307"/>
      <c r="F86" s="307"/>
      <c r="G86" s="307"/>
      <c r="H86" s="109"/>
      <c r="I86" s="109"/>
      <c r="J86" s="109"/>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109"/>
      <c r="AJ86" s="109"/>
      <c r="AK86" s="109"/>
      <c r="AL86" s="109"/>
      <c r="AM86" s="109"/>
      <c r="AN86" s="109"/>
      <c r="AO86" s="109"/>
      <c r="AP86" s="109"/>
      <c r="AQ86" s="109"/>
      <c r="AR86" s="109"/>
      <c r="AS86" s="109"/>
      <c r="AT86" s="109"/>
      <c r="AU86" s="109"/>
      <c r="AV86" s="109"/>
      <c r="AW86" s="109"/>
      <c r="AX86" s="109"/>
      <c r="AY86" s="109"/>
      <c r="AZ86" s="109"/>
      <c r="BA86" s="109"/>
      <c r="BT86" s="109"/>
      <c r="BU86" s="109"/>
      <c r="BV86" s="109"/>
      <c r="BW86" s="99"/>
      <c r="BX86" s="99"/>
      <c r="BY86" s="99"/>
      <c r="BZ86" s="99"/>
      <c r="CA86" s="99"/>
      <c r="CB86" s="99"/>
      <c r="CC86" s="99"/>
      <c r="CD86" s="99"/>
      <c r="CE86" s="99"/>
      <c r="CF86" s="99"/>
      <c r="CG86" s="109"/>
      <c r="CH86" s="109"/>
      <c r="CI86" s="109">
        <v>38</v>
      </c>
      <c r="CJ86" s="99" t="s">
        <v>705</v>
      </c>
      <c r="CK86" s="208"/>
      <c r="CL86" s="208"/>
      <c r="CM86" s="294" t="str">
        <f t="shared" si="18"/>
        <v/>
      </c>
      <c r="CN86" s="208"/>
      <c r="CO86" s="294" t="str">
        <f t="shared" si="29"/>
        <v/>
      </c>
      <c r="CP86" s="294" t="str">
        <f t="shared" si="30"/>
        <v/>
      </c>
      <c r="CQ86" s="294"/>
      <c r="CR86" s="295" t="str">
        <f t="shared" si="31"/>
        <v/>
      </c>
      <c r="CS86" s="295" t="str">
        <f t="shared" si="31"/>
        <v/>
      </c>
      <c r="CT86" s="295" t="str">
        <f t="shared" si="31"/>
        <v/>
      </c>
      <c r="CU86" s="295" t="str">
        <f t="shared" si="31"/>
        <v/>
      </c>
      <c r="CV86" s="295" t="str">
        <f t="shared" si="31"/>
        <v/>
      </c>
      <c r="CW86" s="295" t="str">
        <f t="shared" si="31"/>
        <v/>
      </c>
      <c r="CX86" s="295" t="str">
        <f t="shared" si="31"/>
        <v/>
      </c>
      <c r="CY86" s="295" t="str">
        <f t="shared" si="31"/>
        <v/>
      </c>
      <c r="CZ86" s="295" t="str">
        <f t="shared" si="31"/>
        <v/>
      </c>
      <c r="DA86" s="295" t="str">
        <f t="shared" si="31"/>
        <v/>
      </c>
      <c r="DB86" s="295" t="str">
        <f t="shared" si="31"/>
        <v/>
      </c>
      <c r="DC86" s="295" t="str">
        <f t="shared" si="31"/>
        <v/>
      </c>
      <c r="DD86" s="295"/>
      <c r="DE86" s="295"/>
      <c r="DF86" s="295"/>
      <c r="DG86" s="295"/>
      <c r="DH86" s="295"/>
      <c r="DI86" s="295"/>
      <c r="DJ86" s="295"/>
      <c r="DK86" s="295"/>
      <c r="DL86" s="295"/>
      <c r="DM86" s="295"/>
      <c r="DN86" s="295"/>
      <c r="DO86" s="295"/>
      <c r="DP86" s="295" t="str">
        <f t="shared" si="32"/>
        <v/>
      </c>
      <c r="DQ86" s="109" t="str">
        <f t="shared" si="33"/>
        <v/>
      </c>
      <c r="DR86" s="109" t="str">
        <f t="shared" si="34"/>
        <v/>
      </c>
    </row>
    <row r="87" spans="1:140" hidden="1" x14ac:dyDescent="0.15">
      <c r="A87" s="109"/>
      <c r="B87" s="109"/>
      <c r="C87" s="109"/>
      <c r="D87" s="295"/>
      <c r="E87" s="109"/>
      <c r="F87" s="109"/>
      <c r="G87" s="109"/>
      <c r="H87" s="109"/>
      <c r="I87" s="109"/>
      <c r="J87" s="109"/>
      <c r="K87" s="308" t="str">
        <f>IF(バルブ!$R$7="無記号","",バルブ!$R$7)</f>
        <v/>
      </c>
      <c r="L87" s="308" t="str">
        <f>IF(バルブ!$R$7="無記号","",バルブ!$R$7)</f>
        <v/>
      </c>
      <c r="M87" s="308" t="str">
        <f>IF(バルブ!$R$7="無記号","",バルブ!$R$7)</f>
        <v/>
      </c>
      <c r="N87" s="308" t="str">
        <f>IF(バルブ!$R$7="無記号","",バルブ!$R$7)</f>
        <v/>
      </c>
      <c r="O87" s="308" t="str">
        <f>IF(バルブ!$R$7="無記号","",バルブ!$R$7)</f>
        <v/>
      </c>
      <c r="P87" s="308" t="str">
        <f>IF(バルブ!$R$7="無記号","",バルブ!$R$7)</f>
        <v/>
      </c>
      <c r="Q87" s="308" t="str">
        <f>IF(バルブ!$R$7="無記号","",バルブ!$R$7)</f>
        <v/>
      </c>
      <c r="R87" s="308" t="str">
        <f>IF(バルブ!$R$7="無記号","",バルブ!$R$7)</f>
        <v/>
      </c>
      <c r="S87" s="308" t="str">
        <f>IF(バルブ!$R$7="無記号","",バルブ!$R$7)</f>
        <v/>
      </c>
      <c r="T87" s="308" t="str">
        <f>IF(バルブ!$R$7="無記号","",バルブ!$R$7)</f>
        <v/>
      </c>
      <c r="U87" s="308" t="str">
        <f>IF(バルブ!$R$7="無記号","",バルブ!$R$7)</f>
        <v/>
      </c>
      <c r="V87" s="308" t="str">
        <f>IF(バルブ!$R$7="無記号","",バルブ!$R$7)</f>
        <v/>
      </c>
      <c r="W87" s="308" t="str">
        <f>IF(バルブ!$R$7="無記号","",バルブ!$R$7)</f>
        <v/>
      </c>
      <c r="X87" s="308" t="str">
        <f>IF(バルブ!$R$7="無記号","",バルブ!$R$7)</f>
        <v/>
      </c>
      <c r="Y87" s="308" t="str">
        <f>IF(バルブ!$R$7="無記号","",バルブ!$R$7)</f>
        <v/>
      </c>
      <c r="Z87" s="308" t="str">
        <f>IF(バルブ!$R$7="無記号","",バルブ!$R$7)</f>
        <v/>
      </c>
      <c r="AA87" s="308" t="str">
        <f>IF(バルブ!$R$7="無記号","",バルブ!$R$7)</f>
        <v/>
      </c>
      <c r="AB87" s="308" t="str">
        <f>IF(バルブ!$R$7="無記号","",バルブ!$R$7)</f>
        <v/>
      </c>
      <c r="AC87" s="308" t="str">
        <f>IF(バルブ!$R$7="無記号","",バルブ!$R$7)</f>
        <v/>
      </c>
      <c r="AD87" s="308" t="str">
        <f>IF(バルブ!$R$7="無記号","",バルブ!$R$7)</f>
        <v/>
      </c>
      <c r="AE87" s="308" t="str">
        <f>IF(バルブ!$R$7="無記号","",バルブ!$R$7)</f>
        <v/>
      </c>
      <c r="AF87" s="308" t="str">
        <f>IF(バルブ!$R$7="無記号","",バルブ!$R$7)</f>
        <v/>
      </c>
      <c r="AG87" s="308" t="str">
        <f>IF(バルブ!$R$7="無記号","",バルブ!$R$7)</f>
        <v/>
      </c>
      <c r="AH87" s="308" t="str">
        <f>IF(バルブ!$R$7="無記号","",バルブ!$R$7)</f>
        <v/>
      </c>
      <c r="AI87" s="109"/>
      <c r="AJ87" s="109"/>
      <c r="AK87" s="109"/>
      <c r="AL87" s="109"/>
      <c r="AM87" s="109"/>
      <c r="AN87" s="109"/>
      <c r="AO87" s="109"/>
      <c r="AP87" s="109"/>
      <c r="AQ87" s="109"/>
      <c r="AR87" s="109"/>
      <c r="AS87" s="109"/>
      <c r="AT87" s="109"/>
      <c r="AU87" s="109"/>
      <c r="AV87" s="109"/>
      <c r="AW87" s="109"/>
      <c r="AX87" s="109"/>
      <c r="AY87" s="109"/>
      <c r="AZ87" s="109"/>
      <c r="BA87" s="109"/>
      <c r="BT87" s="109"/>
      <c r="BU87" s="109"/>
      <c r="BV87" s="109"/>
      <c r="BW87" s="99"/>
      <c r="BX87" s="99"/>
      <c r="BY87" s="99"/>
      <c r="BZ87" s="99"/>
      <c r="CA87" s="99"/>
      <c r="CB87" s="99"/>
      <c r="CC87" s="99"/>
      <c r="CD87" s="99"/>
      <c r="CE87" s="99"/>
      <c r="CF87" s="99"/>
      <c r="CG87" s="109"/>
      <c r="CH87" s="109"/>
      <c r="CI87" s="109"/>
      <c r="CJ87" s="352" t="s">
        <v>659</v>
      </c>
      <c r="CK87" s="294"/>
      <c r="CL87" s="294"/>
      <c r="CM87" s="294" t="str">
        <f>IF(COUNTIF($CQ$14:$DO$14,CJ87)=0,"",COUNTIF($CQ$14:$DO$14,CJ87))</f>
        <v/>
      </c>
      <c r="CN87" s="208"/>
      <c r="CO87" s="294"/>
      <c r="CP87" s="294"/>
      <c r="CQ87" s="294"/>
      <c r="CR87" s="295"/>
      <c r="CS87" s="295"/>
      <c r="CT87" s="295"/>
      <c r="CU87" s="295"/>
      <c r="CV87" s="295"/>
      <c r="CW87" s="295"/>
      <c r="CX87" s="295"/>
      <c r="CY87" s="295"/>
      <c r="CZ87" s="295"/>
      <c r="DA87" s="295"/>
      <c r="DB87" s="295"/>
      <c r="DC87" s="295"/>
      <c r="DD87" s="295"/>
      <c r="DE87" s="295"/>
      <c r="DF87" s="295"/>
      <c r="DG87" s="295"/>
      <c r="DH87" s="295"/>
      <c r="DI87" s="295"/>
      <c r="DJ87" s="295"/>
      <c r="DK87" s="295"/>
      <c r="DL87" s="295"/>
      <c r="DM87" s="295"/>
      <c r="DN87" s="295"/>
      <c r="DO87" s="295"/>
      <c r="DP87" s="295"/>
    </row>
    <row r="88" spans="1:140" ht="17.25" hidden="1" x14ac:dyDescent="0.2">
      <c r="A88" s="109"/>
      <c r="B88" s="109"/>
      <c r="C88" s="109"/>
      <c r="D88" s="295"/>
      <c r="E88" s="109"/>
      <c r="F88" s="109"/>
      <c r="G88" s="109"/>
      <c r="H88" s="109"/>
      <c r="I88" s="109"/>
      <c r="J88" s="109"/>
      <c r="K88" s="308" t="s">
        <v>264</v>
      </c>
      <c r="L88" s="308" t="s">
        <v>264</v>
      </c>
      <c r="M88" s="308" t="s">
        <v>264</v>
      </c>
      <c r="N88" s="308" t="s">
        <v>264</v>
      </c>
      <c r="O88" s="308" t="s">
        <v>264</v>
      </c>
      <c r="P88" s="308" t="s">
        <v>264</v>
      </c>
      <c r="Q88" s="308" t="s">
        <v>264</v>
      </c>
      <c r="R88" s="308" t="s">
        <v>264</v>
      </c>
      <c r="S88" s="308" t="s">
        <v>264</v>
      </c>
      <c r="T88" s="308" t="s">
        <v>264</v>
      </c>
      <c r="U88" s="308" t="s">
        <v>264</v>
      </c>
      <c r="V88" s="308" t="s">
        <v>264</v>
      </c>
      <c r="W88" s="308" t="s">
        <v>264</v>
      </c>
      <c r="X88" s="308" t="s">
        <v>264</v>
      </c>
      <c r="Y88" s="308" t="s">
        <v>264</v>
      </c>
      <c r="Z88" s="308" t="s">
        <v>264</v>
      </c>
      <c r="AA88" s="308" t="s">
        <v>264</v>
      </c>
      <c r="AB88" s="308" t="s">
        <v>264</v>
      </c>
      <c r="AC88" s="308" t="s">
        <v>264</v>
      </c>
      <c r="AD88" s="308" t="s">
        <v>264</v>
      </c>
      <c r="AE88" s="308" t="s">
        <v>264</v>
      </c>
      <c r="AF88" s="308" t="s">
        <v>264</v>
      </c>
      <c r="AG88" s="308" t="s">
        <v>264</v>
      </c>
      <c r="AH88" s="308" t="s">
        <v>264</v>
      </c>
      <c r="AI88" s="296"/>
      <c r="AJ88" s="296"/>
      <c r="AK88" s="296"/>
      <c r="AL88" s="296"/>
      <c r="AM88" s="296"/>
      <c r="AN88" s="296"/>
      <c r="AO88" s="296"/>
      <c r="AP88" s="296"/>
      <c r="AQ88" s="109"/>
      <c r="AR88" s="109"/>
      <c r="AS88" s="109"/>
      <c r="AT88" s="109"/>
      <c r="AU88" s="109"/>
      <c r="AV88" s="109"/>
      <c r="AW88" s="109"/>
      <c r="AX88" s="109"/>
      <c r="AY88" s="109"/>
      <c r="AZ88" s="109"/>
      <c r="BA88" s="109"/>
      <c r="BT88" s="109"/>
      <c r="BU88" s="109"/>
      <c r="BV88" s="109"/>
      <c r="BW88" s="99"/>
      <c r="BX88" s="99"/>
      <c r="BY88" s="99"/>
      <c r="BZ88" s="99"/>
      <c r="CA88" s="99"/>
      <c r="CB88" s="99"/>
      <c r="CC88" s="99"/>
      <c r="CD88" s="99"/>
      <c r="CE88" s="99"/>
      <c r="CF88" s="99"/>
      <c r="CG88" s="109"/>
      <c r="CH88" s="109"/>
      <c r="CI88" s="109"/>
      <c r="CJ88" s="352" t="s">
        <v>660</v>
      </c>
      <c r="CK88" s="294"/>
      <c r="CL88" s="294"/>
      <c r="CM88" s="294" t="str">
        <f t="shared" ref="CM88:CM95" si="35">IF(COUNTIF($CQ$14:$DO$14,CJ88)=0,"",COUNTIF($CQ$14:$DO$14,CJ88))</f>
        <v/>
      </c>
      <c r="CN88" s="208"/>
      <c r="CO88" s="294"/>
      <c r="CP88" s="294"/>
      <c r="CQ88" s="294"/>
      <c r="CR88" s="295"/>
      <c r="CS88" s="295"/>
      <c r="CT88" s="295"/>
      <c r="CU88" s="295"/>
      <c r="CV88" s="295"/>
      <c r="CW88" s="295"/>
      <c r="CX88" s="295"/>
      <c r="CY88" s="295"/>
      <c r="CZ88" s="295"/>
      <c r="DA88" s="295"/>
      <c r="DB88" s="295"/>
      <c r="DC88" s="295"/>
      <c r="DD88" s="295"/>
      <c r="DE88" s="295"/>
      <c r="DF88" s="295"/>
      <c r="DG88" s="295"/>
      <c r="DH88" s="295"/>
      <c r="DI88" s="295"/>
      <c r="DJ88" s="295"/>
      <c r="DK88" s="295"/>
      <c r="DL88" s="295"/>
      <c r="DM88" s="295"/>
      <c r="DN88" s="295"/>
      <c r="DO88" s="295"/>
      <c r="DP88" s="295"/>
    </row>
    <row r="89" spans="1:140" ht="14.25" hidden="1" x14ac:dyDescent="0.15">
      <c r="A89" s="109"/>
      <c r="B89" s="109"/>
      <c r="C89" s="109"/>
      <c r="D89" s="295"/>
      <c r="E89" s="109"/>
      <c r="F89" s="109"/>
      <c r="G89" s="109"/>
      <c r="H89" s="109"/>
      <c r="I89" s="109"/>
      <c r="J89" s="109"/>
      <c r="K89" s="308">
        <v>5</v>
      </c>
      <c r="L89" s="308">
        <v>5</v>
      </c>
      <c r="M89" s="308">
        <v>5</v>
      </c>
      <c r="N89" s="308">
        <v>5</v>
      </c>
      <c r="O89" s="308">
        <v>5</v>
      </c>
      <c r="P89" s="308">
        <v>5</v>
      </c>
      <c r="Q89" s="308">
        <v>5</v>
      </c>
      <c r="R89" s="308">
        <v>5</v>
      </c>
      <c r="S89" s="308">
        <v>5</v>
      </c>
      <c r="T89" s="308">
        <v>5</v>
      </c>
      <c r="U89" s="308">
        <v>5</v>
      </c>
      <c r="V89" s="308">
        <v>5</v>
      </c>
      <c r="W89" s="308">
        <v>3</v>
      </c>
      <c r="X89" s="308">
        <v>3</v>
      </c>
      <c r="Y89" s="308">
        <v>3</v>
      </c>
      <c r="Z89" s="308">
        <v>3</v>
      </c>
      <c r="AA89" s="308">
        <v>3</v>
      </c>
      <c r="AB89" s="308">
        <v>3</v>
      </c>
      <c r="AC89" s="308">
        <v>3</v>
      </c>
      <c r="AD89" s="308">
        <v>3</v>
      </c>
      <c r="AE89" s="308">
        <v>3</v>
      </c>
      <c r="AF89" s="308">
        <v>3</v>
      </c>
      <c r="AG89" s="308">
        <v>3</v>
      </c>
      <c r="AH89" s="308">
        <v>3</v>
      </c>
      <c r="AI89" s="297"/>
      <c r="AJ89" s="297"/>
      <c r="AK89" s="297"/>
      <c r="AL89" s="297"/>
      <c r="AM89" s="297"/>
      <c r="AN89" s="297"/>
      <c r="AO89" s="297"/>
      <c r="AP89" s="297"/>
      <c r="AQ89" s="109"/>
      <c r="AR89" s="109"/>
      <c r="AS89" s="109"/>
      <c r="AT89" s="109"/>
      <c r="AU89" s="109"/>
      <c r="AV89" s="109"/>
      <c r="AW89" s="109"/>
      <c r="AX89" s="109"/>
      <c r="AY89" s="109"/>
      <c r="AZ89" s="109"/>
      <c r="BA89" s="109"/>
      <c r="BT89" s="109"/>
      <c r="BU89" s="109"/>
      <c r="BV89" s="109"/>
      <c r="BW89" s="99"/>
      <c r="BX89" s="99"/>
      <c r="BY89" s="99"/>
      <c r="BZ89" s="99"/>
      <c r="CA89" s="99"/>
      <c r="CB89" s="99"/>
      <c r="CC89" s="99"/>
      <c r="CD89" s="99"/>
      <c r="CE89" s="99"/>
      <c r="CF89" s="99"/>
      <c r="CG89" s="109"/>
      <c r="CH89" s="109"/>
      <c r="CI89" s="109"/>
      <c r="CJ89" s="352" t="s">
        <v>661</v>
      </c>
      <c r="CK89" s="294"/>
      <c r="CL89" s="294"/>
      <c r="CM89" s="294" t="str">
        <f t="shared" si="35"/>
        <v/>
      </c>
      <c r="CN89" s="208"/>
      <c r="CO89" s="294"/>
      <c r="CP89" s="294"/>
      <c r="CQ89" s="294"/>
      <c r="CR89" s="295"/>
      <c r="CS89" s="295"/>
      <c r="CT89" s="295"/>
      <c r="CU89" s="295"/>
      <c r="CV89" s="295"/>
      <c r="CW89" s="295"/>
      <c r="CX89" s="295"/>
      <c r="CY89" s="295"/>
      <c r="CZ89" s="295"/>
      <c r="DA89" s="295"/>
      <c r="DB89" s="295"/>
      <c r="DC89" s="295"/>
      <c r="DD89" s="295"/>
      <c r="DE89" s="295"/>
      <c r="DF89" s="295"/>
      <c r="DG89" s="295"/>
      <c r="DH89" s="295"/>
      <c r="DI89" s="295"/>
      <c r="DJ89" s="295"/>
      <c r="DK89" s="295"/>
      <c r="DL89" s="295"/>
      <c r="DM89" s="295"/>
      <c r="DN89" s="295"/>
      <c r="DO89" s="295"/>
      <c r="DP89" s="295"/>
    </row>
    <row r="90" spans="1:140" hidden="1" x14ac:dyDescent="0.15">
      <c r="A90" s="109"/>
      <c r="B90" s="109"/>
      <c r="C90" s="109"/>
      <c r="D90" s="295"/>
      <c r="E90" s="109"/>
      <c r="F90" s="109"/>
      <c r="G90" s="109"/>
      <c r="H90" s="109"/>
      <c r="I90" s="109"/>
      <c r="J90" s="109"/>
      <c r="K90" s="308" t="str">
        <f t="shared" ref="K90:AH90" si="36">IF(K12="","",K12)</f>
        <v/>
      </c>
      <c r="L90" s="308" t="str">
        <f t="shared" si="36"/>
        <v/>
      </c>
      <c r="M90" s="308" t="str">
        <f t="shared" si="36"/>
        <v/>
      </c>
      <c r="N90" s="308" t="str">
        <f t="shared" si="36"/>
        <v/>
      </c>
      <c r="O90" s="308" t="str">
        <f t="shared" si="36"/>
        <v/>
      </c>
      <c r="P90" s="308" t="str">
        <f t="shared" si="36"/>
        <v/>
      </c>
      <c r="Q90" s="308" t="str">
        <f t="shared" si="36"/>
        <v/>
      </c>
      <c r="R90" s="308" t="str">
        <f t="shared" si="36"/>
        <v/>
      </c>
      <c r="S90" s="308" t="str">
        <f t="shared" si="36"/>
        <v/>
      </c>
      <c r="T90" s="308" t="str">
        <f t="shared" si="36"/>
        <v/>
      </c>
      <c r="U90" s="308" t="str">
        <f t="shared" si="36"/>
        <v/>
      </c>
      <c r="V90" s="308" t="str">
        <f t="shared" si="36"/>
        <v/>
      </c>
      <c r="W90" s="308" t="str">
        <f t="shared" si="36"/>
        <v/>
      </c>
      <c r="X90" s="308" t="str">
        <f t="shared" si="36"/>
        <v/>
      </c>
      <c r="Y90" s="308" t="str">
        <f t="shared" si="36"/>
        <v/>
      </c>
      <c r="Z90" s="308" t="str">
        <f t="shared" si="36"/>
        <v/>
      </c>
      <c r="AA90" s="308" t="str">
        <f t="shared" si="36"/>
        <v/>
      </c>
      <c r="AB90" s="308" t="str">
        <f t="shared" si="36"/>
        <v/>
      </c>
      <c r="AC90" s="308" t="str">
        <f t="shared" si="36"/>
        <v/>
      </c>
      <c r="AD90" s="308" t="str">
        <f t="shared" si="36"/>
        <v/>
      </c>
      <c r="AE90" s="308" t="str">
        <f t="shared" si="36"/>
        <v/>
      </c>
      <c r="AF90" s="308" t="str">
        <f t="shared" si="36"/>
        <v/>
      </c>
      <c r="AG90" s="308" t="str">
        <f t="shared" si="36"/>
        <v/>
      </c>
      <c r="AH90" s="308" t="str">
        <f t="shared" si="36"/>
        <v/>
      </c>
      <c r="AI90" s="302"/>
      <c r="AJ90" s="309"/>
      <c r="AK90" s="309"/>
      <c r="AL90" s="309"/>
      <c r="AM90" s="309"/>
      <c r="AN90" s="309"/>
      <c r="AO90" s="309"/>
      <c r="AP90" s="298"/>
      <c r="AQ90" s="109"/>
      <c r="AR90" s="109"/>
      <c r="AS90" s="109"/>
      <c r="AT90" s="109"/>
      <c r="AU90" s="109"/>
      <c r="AV90" s="109"/>
      <c r="AW90" s="109"/>
      <c r="AX90" s="109"/>
      <c r="AY90" s="109"/>
      <c r="AZ90" s="109"/>
      <c r="BA90" s="109"/>
      <c r="BT90" s="109"/>
      <c r="BU90" s="109"/>
      <c r="BV90" s="109"/>
      <c r="BW90" s="99"/>
      <c r="BX90" s="99"/>
      <c r="BY90" s="99"/>
      <c r="BZ90" s="99"/>
      <c r="CA90" s="99"/>
      <c r="CB90" s="99"/>
      <c r="CC90" s="99"/>
      <c r="CD90" s="99"/>
      <c r="CE90" s="99"/>
      <c r="CF90" s="99"/>
      <c r="CG90" s="99"/>
      <c r="CH90" s="109"/>
      <c r="CI90" s="109"/>
      <c r="CJ90" s="352" t="s">
        <v>662</v>
      </c>
      <c r="CK90" s="294"/>
      <c r="CL90" s="294"/>
      <c r="CM90" s="294" t="str">
        <f t="shared" si="35"/>
        <v/>
      </c>
      <c r="CN90" s="208"/>
      <c r="CO90" s="294"/>
      <c r="CP90" s="294"/>
      <c r="CQ90" s="294"/>
      <c r="CR90" s="295"/>
      <c r="CS90" s="295"/>
      <c r="CT90" s="295"/>
      <c r="CU90" s="295"/>
      <c r="CV90" s="295"/>
      <c r="CW90" s="295"/>
      <c r="CX90" s="295"/>
      <c r="CY90" s="295"/>
      <c r="CZ90" s="295"/>
      <c r="DA90" s="295"/>
      <c r="DB90" s="295"/>
      <c r="DC90" s="295"/>
      <c r="DD90" s="295"/>
      <c r="DE90" s="295"/>
      <c r="DF90" s="295"/>
      <c r="DG90" s="295"/>
      <c r="DH90" s="295"/>
      <c r="DI90" s="295"/>
      <c r="DJ90" s="295"/>
      <c r="DK90" s="295"/>
      <c r="DL90" s="295"/>
      <c r="DM90" s="295"/>
      <c r="DN90" s="295"/>
      <c r="DO90" s="295"/>
      <c r="DP90" s="295"/>
    </row>
    <row r="91" spans="1:140" hidden="1" x14ac:dyDescent="0.15">
      <c r="A91" s="109"/>
      <c r="B91" s="109"/>
      <c r="C91" s="109"/>
      <c r="D91" s="295"/>
      <c r="E91" s="109"/>
      <c r="F91" s="109"/>
      <c r="G91" s="109"/>
      <c r="H91" s="109"/>
      <c r="I91" s="109"/>
      <c r="J91" s="109"/>
      <c r="K91" s="308" t="str">
        <f t="shared" ref="K91:AH91" si="37">IF(K26="","0","3")</f>
        <v>0</v>
      </c>
      <c r="L91" s="308" t="str">
        <f t="shared" si="37"/>
        <v>0</v>
      </c>
      <c r="M91" s="308" t="str">
        <f t="shared" si="37"/>
        <v>0</v>
      </c>
      <c r="N91" s="308" t="str">
        <f t="shared" si="37"/>
        <v>0</v>
      </c>
      <c r="O91" s="308" t="str">
        <f t="shared" si="37"/>
        <v>0</v>
      </c>
      <c r="P91" s="308" t="str">
        <f t="shared" si="37"/>
        <v>0</v>
      </c>
      <c r="Q91" s="308" t="str">
        <f t="shared" si="37"/>
        <v>0</v>
      </c>
      <c r="R91" s="308" t="str">
        <f t="shared" si="37"/>
        <v>0</v>
      </c>
      <c r="S91" s="308" t="str">
        <f t="shared" si="37"/>
        <v>0</v>
      </c>
      <c r="T91" s="308" t="str">
        <f t="shared" si="37"/>
        <v>0</v>
      </c>
      <c r="U91" s="308" t="str">
        <f t="shared" si="37"/>
        <v>0</v>
      </c>
      <c r="V91" s="308" t="str">
        <f t="shared" si="37"/>
        <v>0</v>
      </c>
      <c r="W91" s="308" t="str">
        <f t="shared" si="37"/>
        <v>0</v>
      </c>
      <c r="X91" s="308" t="str">
        <f t="shared" si="37"/>
        <v>0</v>
      </c>
      <c r="Y91" s="308" t="str">
        <f t="shared" si="37"/>
        <v>0</v>
      </c>
      <c r="Z91" s="308" t="str">
        <f t="shared" si="37"/>
        <v>0</v>
      </c>
      <c r="AA91" s="308" t="str">
        <f t="shared" si="37"/>
        <v>0</v>
      </c>
      <c r="AB91" s="308" t="str">
        <f t="shared" si="37"/>
        <v>0</v>
      </c>
      <c r="AC91" s="308" t="str">
        <f t="shared" si="37"/>
        <v>0</v>
      </c>
      <c r="AD91" s="308" t="str">
        <f t="shared" si="37"/>
        <v>0</v>
      </c>
      <c r="AE91" s="308" t="str">
        <f t="shared" si="37"/>
        <v>0</v>
      </c>
      <c r="AF91" s="308" t="str">
        <f t="shared" si="37"/>
        <v>0</v>
      </c>
      <c r="AG91" s="308" t="str">
        <f t="shared" si="37"/>
        <v>0</v>
      </c>
      <c r="AH91" s="308" t="str">
        <f t="shared" si="37"/>
        <v>0</v>
      </c>
      <c r="AI91" s="302"/>
      <c r="AJ91" s="302"/>
      <c r="AK91" s="302"/>
      <c r="AL91" s="302"/>
      <c r="AM91" s="302"/>
      <c r="AN91" s="302"/>
      <c r="AO91" s="302"/>
      <c r="AP91" s="299"/>
      <c r="AQ91" s="109"/>
      <c r="AR91" s="109"/>
      <c r="AS91" s="109"/>
      <c r="AT91" s="109"/>
      <c r="AU91" s="109"/>
      <c r="AV91" s="109"/>
      <c r="AW91" s="109"/>
      <c r="AX91" s="109"/>
      <c r="AY91" s="109"/>
      <c r="AZ91" s="109"/>
      <c r="BA91" s="109"/>
      <c r="BT91" s="109"/>
      <c r="BU91" s="109"/>
      <c r="BV91" s="109"/>
      <c r="BW91" s="99"/>
      <c r="BX91" s="99"/>
      <c r="BY91" s="99"/>
      <c r="BZ91" s="99"/>
      <c r="CA91" s="99"/>
      <c r="CB91" s="99"/>
      <c r="CC91" s="99"/>
      <c r="CD91" s="99"/>
      <c r="CE91" s="99"/>
      <c r="CF91" s="99"/>
      <c r="CG91" s="99"/>
      <c r="CH91" s="109"/>
      <c r="CI91" s="109"/>
      <c r="CJ91" s="352" t="s">
        <v>663</v>
      </c>
      <c r="CK91" s="294"/>
      <c r="CL91" s="294"/>
      <c r="CM91" s="294" t="str">
        <f t="shared" si="35"/>
        <v/>
      </c>
      <c r="CN91" s="208"/>
      <c r="CO91" s="294"/>
      <c r="CP91" s="294"/>
      <c r="CQ91" s="294"/>
      <c r="CR91" s="295"/>
      <c r="CS91" s="295"/>
      <c r="CT91" s="295"/>
      <c r="CU91" s="295"/>
      <c r="CV91" s="295"/>
      <c r="CW91" s="295"/>
      <c r="CX91" s="295"/>
      <c r="CY91" s="295"/>
      <c r="CZ91" s="295"/>
      <c r="DA91" s="295"/>
      <c r="DB91" s="295"/>
      <c r="DC91" s="295"/>
      <c r="DD91" s="295"/>
      <c r="DE91" s="295"/>
      <c r="DF91" s="295"/>
      <c r="DG91" s="295"/>
      <c r="DH91" s="295"/>
      <c r="DI91" s="295"/>
      <c r="DJ91" s="295"/>
      <c r="DK91" s="295"/>
      <c r="DL91" s="295"/>
      <c r="DM91" s="295"/>
      <c r="DN91" s="295"/>
      <c r="DO91" s="295"/>
      <c r="DP91" s="295"/>
    </row>
    <row r="92" spans="1:140" hidden="1" x14ac:dyDescent="0.15">
      <c r="A92" s="109"/>
      <c r="B92" s="109"/>
      <c r="C92" s="109"/>
      <c r="D92" s="295"/>
      <c r="E92" s="109"/>
      <c r="F92" s="109"/>
      <c r="G92" s="109"/>
      <c r="H92" s="109"/>
      <c r="I92" s="109"/>
      <c r="J92" s="109"/>
      <c r="K92" s="256" t="str">
        <f>IF(バルブ!$R$10&lt;&gt;"■",バルブ!$R$10,IF(AND(バルブ!$R$10="■",K13&lt;&gt;""),K13,""))</f>
        <v/>
      </c>
      <c r="L92" s="256" t="str">
        <f>IF(バルブ!$R$10&lt;&gt;"■",バルブ!$R$10,IF(AND(バルブ!$R$10="■",L13&lt;&gt;""),L13,""))</f>
        <v/>
      </c>
      <c r="M92" s="256" t="str">
        <f>IF(バルブ!$R$10&lt;&gt;"■",バルブ!$R$10,IF(AND(バルブ!$R$10="■",M13&lt;&gt;""),M13,""))</f>
        <v/>
      </c>
      <c r="N92" s="256" t="str">
        <f>IF(バルブ!$R$10&lt;&gt;"■",バルブ!$R$10,IF(AND(バルブ!$R$10="■",N13&lt;&gt;""),N13,""))</f>
        <v/>
      </c>
      <c r="O92" s="256" t="str">
        <f>IF(バルブ!$R$10&lt;&gt;"■",バルブ!$R$10,IF(AND(バルブ!$R$10="■",O13&lt;&gt;""),O13,""))</f>
        <v/>
      </c>
      <c r="P92" s="256" t="str">
        <f>IF(バルブ!$R$10&lt;&gt;"■",バルブ!$R$10,IF(AND(バルブ!$R$10="■",P13&lt;&gt;""),P13,""))</f>
        <v/>
      </c>
      <c r="Q92" s="256" t="str">
        <f>IF(バルブ!$R$10&lt;&gt;"■",バルブ!$R$10,IF(AND(バルブ!$R$10="■",Q13&lt;&gt;""),Q13,""))</f>
        <v/>
      </c>
      <c r="R92" s="256" t="str">
        <f>IF(バルブ!$R$10&lt;&gt;"■",バルブ!$R$10,IF(AND(バルブ!$R$10="■",R13&lt;&gt;""),R13,""))</f>
        <v/>
      </c>
      <c r="S92" s="256" t="str">
        <f>IF(バルブ!$R$10&lt;&gt;"■",バルブ!$R$10,IF(AND(バルブ!$R$10="■",S13&lt;&gt;""),S13,""))</f>
        <v/>
      </c>
      <c r="T92" s="256" t="str">
        <f>IF(バルブ!$R$10&lt;&gt;"■",バルブ!$R$10,IF(AND(バルブ!$R$10="■",T13&lt;&gt;""),T13,""))</f>
        <v/>
      </c>
      <c r="U92" s="256" t="str">
        <f>IF(バルブ!$R$10&lt;&gt;"■",バルブ!$R$10,IF(AND(バルブ!$R$10="■",U13&lt;&gt;""),U13,""))</f>
        <v/>
      </c>
      <c r="V92" s="256" t="str">
        <f>IF(バルブ!$R$10&lt;&gt;"■",バルブ!$R$10,IF(AND(バルブ!$R$10="■",V13&lt;&gt;""),V13,""))</f>
        <v/>
      </c>
      <c r="W92" s="256" t="str">
        <f t="shared" ref="W92:AH92" si="38">IF(W13="","",W13)</f>
        <v/>
      </c>
      <c r="X92" s="256" t="str">
        <f t="shared" si="38"/>
        <v/>
      </c>
      <c r="Y92" s="256" t="str">
        <f t="shared" si="38"/>
        <v/>
      </c>
      <c r="Z92" s="256" t="str">
        <f t="shared" si="38"/>
        <v/>
      </c>
      <c r="AA92" s="256" t="str">
        <f t="shared" si="38"/>
        <v/>
      </c>
      <c r="AB92" s="256" t="str">
        <f t="shared" si="38"/>
        <v/>
      </c>
      <c r="AC92" s="256" t="str">
        <f t="shared" si="38"/>
        <v/>
      </c>
      <c r="AD92" s="256" t="str">
        <f t="shared" si="38"/>
        <v/>
      </c>
      <c r="AE92" s="256" t="str">
        <f t="shared" si="38"/>
        <v/>
      </c>
      <c r="AF92" s="256" t="str">
        <f t="shared" si="38"/>
        <v/>
      </c>
      <c r="AG92" s="256" t="str">
        <f t="shared" si="38"/>
        <v/>
      </c>
      <c r="AH92" s="256" t="str">
        <f t="shared" si="38"/>
        <v/>
      </c>
      <c r="AI92" s="371"/>
      <c r="AJ92" s="96" t="s">
        <v>353</v>
      </c>
      <c r="AK92" s="299"/>
      <c r="AL92" s="299"/>
      <c r="AM92" s="299"/>
      <c r="AN92" s="299"/>
      <c r="AO92" s="299"/>
      <c r="AP92" s="299"/>
      <c r="AQ92" s="109"/>
      <c r="AR92" s="109"/>
      <c r="AS92" s="109"/>
      <c r="AT92" s="109"/>
      <c r="AU92" s="109"/>
      <c r="AV92" s="109"/>
      <c r="AW92" s="109"/>
      <c r="AX92" s="109"/>
      <c r="AY92" s="109"/>
      <c r="AZ92" s="109"/>
      <c r="BA92" s="109"/>
      <c r="BT92" s="109"/>
      <c r="BU92" s="109"/>
      <c r="BV92" s="109"/>
      <c r="BW92" s="99"/>
      <c r="BX92" s="99"/>
      <c r="BY92" s="99"/>
      <c r="BZ92" s="99"/>
      <c r="CA92" s="99"/>
      <c r="CB92" s="99"/>
      <c r="CC92" s="99"/>
      <c r="CD92" s="99"/>
      <c r="CE92" s="99"/>
      <c r="CF92" s="99"/>
      <c r="CG92" s="99"/>
      <c r="CH92" s="109"/>
      <c r="CI92" s="109"/>
      <c r="CJ92" s="352" t="s">
        <v>664</v>
      </c>
      <c r="CK92" s="294"/>
      <c r="CL92" s="294"/>
      <c r="CM92" s="294" t="str">
        <f t="shared" si="35"/>
        <v/>
      </c>
      <c r="CN92" s="208"/>
      <c r="CO92" s="294"/>
      <c r="CP92" s="294"/>
      <c r="CQ92" s="294"/>
      <c r="CR92" s="295"/>
      <c r="CS92" s="295"/>
      <c r="CT92" s="295"/>
      <c r="CU92" s="295"/>
      <c r="CV92" s="295"/>
      <c r="CW92" s="295"/>
      <c r="CX92" s="295"/>
      <c r="CY92" s="295"/>
      <c r="CZ92" s="295"/>
      <c r="DA92" s="295"/>
      <c r="DB92" s="295"/>
      <c r="DC92" s="295"/>
      <c r="DD92" s="295"/>
      <c r="DE92" s="295"/>
      <c r="DF92" s="295"/>
      <c r="DG92" s="295"/>
      <c r="DH92" s="295"/>
      <c r="DI92" s="295"/>
      <c r="DJ92" s="295"/>
      <c r="DK92" s="295"/>
      <c r="DL92" s="295"/>
      <c r="DM92" s="295"/>
      <c r="DN92" s="295"/>
      <c r="DO92" s="295"/>
      <c r="DP92" s="295"/>
    </row>
    <row r="93" spans="1:140" hidden="1" x14ac:dyDescent="0.15">
      <c r="A93" s="109"/>
      <c r="B93" s="109"/>
      <c r="C93" s="109"/>
      <c r="D93" s="295"/>
      <c r="E93" s="109"/>
      <c r="F93" s="109"/>
      <c r="G93" s="109"/>
      <c r="H93" s="109"/>
      <c r="I93" s="109"/>
      <c r="J93" s="109"/>
      <c r="K93" s="308" t="str">
        <f t="shared" ref="K93:AH93" si="39">IF(K17="","",K17)</f>
        <v/>
      </c>
      <c r="L93" s="308" t="str">
        <f t="shared" si="39"/>
        <v/>
      </c>
      <c r="M93" s="308" t="str">
        <f t="shared" si="39"/>
        <v/>
      </c>
      <c r="N93" s="308" t="str">
        <f t="shared" si="39"/>
        <v/>
      </c>
      <c r="O93" s="308" t="str">
        <f t="shared" si="39"/>
        <v/>
      </c>
      <c r="P93" s="308" t="str">
        <f t="shared" si="39"/>
        <v/>
      </c>
      <c r="Q93" s="308" t="str">
        <f t="shared" si="39"/>
        <v/>
      </c>
      <c r="R93" s="308" t="str">
        <f t="shared" si="39"/>
        <v/>
      </c>
      <c r="S93" s="308" t="str">
        <f t="shared" si="39"/>
        <v/>
      </c>
      <c r="T93" s="308" t="str">
        <f t="shared" si="39"/>
        <v/>
      </c>
      <c r="U93" s="308" t="str">
        <f t="shared" si="39"/>
        <v/>
      </c>
      <c r="V93" s="308" t="str">
        <f t="shared" si="39"/>
        <v/>
      </c>
      <c r="W93" s="308" t="str">
        <f t="shared" si="39"/>
        <v/>
      </c>
      <c r="X93" s="308" t="str">
        <f t="shared" si="39"/>
        <v/>
      </c>
      <c r="Y93" s="308" t="str">
        <f t="shared" si="39"/>
        <v/>
      </c>
      <c r="Z93" s="308" t="str">
        <f t="shared" si="39"/>
        <v/>
      </c>
      <c r="AA93" s="308" t="str">
        <f t="shared" si="39"/>
        <v/>
      </c>
      <c r="AB93" s="308" t="str">
        <f t="shared" si="39"/>
        <v/>
      </c>
      <c r="AC93" s="308" t="str">
        <f t="shared" si="39"/>
        <v/>
      </c>
      <c r="AD93" s="308" t="str">
        <f t="shared" si="39"/>
        <v/>
      </c>
      <c r="AE93" s="308" t="str">
        <f t="shared" si="39"/>
        <v/>
      </c>
      <c r="AF93" s="308" t="str">
        <f t="shared" si="39"/>
        <v/>
      </c>
      <c r="AG93" s="308" t="str">
        <f t="shared" si="39"/>
        <v/>
      </c>
      <c r="AH93" s="308" t="str">
        <f t="shared" si="39"/>
        <v/>
      </c>
      <c r="AI93" s="299"/>
      <c r="AJ93" s="299"/>
      <c r="AK93" s="299"/>
      <c r="AL93" s="299"/>
      <c r="AM93" s="299"/>
      <c r="AN93" s="299"/>
      <c r="AO93" s="299"/>
      <c r="AP93" s="299"/>
      <c r="AQ93" s="109"/>
      <c r="AR93" s="109"/>
      <c r="AS93" s="109"/>
      <c r="AT93" s="109"/>
      <c r="AU93" s="109"/>
      <c r="AV93" s="109"/>
      <c r="AW93" s="109"/>
      <c r="AX93" s="109"/>
      <c r="AY93" s="109"/>
      <c r="AZ93" s="109"/>
      <c r="BA93" s="109"/>
      <c r="BT93" s="109"/>
      <c r="BU93" s="109"/>
      <c r="BV93" s="109"/>
      <c r="BW93" s="99"/>
      <c r="BX93" s="99"/>
      <c r="BY93" s="99"/>
      <c r="BZ93" s="99"/>
      <c r="CA93" s="99"/>
      <c r="CB93" s="99"/>
      <c r="CC93" s="99"/>
      <c r="CD93" s="99"/>
      <c r="CE93" s="99"/>
      <c r="CF93" s="99"/>
      <c r="CG93" s="99"/>
      <c r="CH93" s="109"/>
      <c r="CI93" s="109"/>
      <c r="CJ93" s="352" t="s">
        <v>665</v>
      </c>
      <c r="CK93" s="294"/>
      <c r="CL93" s="294"/>
      <c r="CM93" s="294" t="str">
        <f t="shared" si="35"/>
        <v/>
      </c>
      <c r="CN93" s="208"/>
      <c r="CO93" s="294"/>
      <c r="CP93" s="294"/>
      <c r="CQ93" s="294"/>
      <c r="CR93" s="295"/>
      <c r="CS93" s="295"/>
      <c r="CT93" s="295"/>
      <c r="CU93" s="295"/>
      <c r="CV93" s="295"/>
      <c r="CW93" s="295"/>
      <c r="CX93" s="295"/>
      <c r="CY93" s="295"/>
      <c r="CZ93" s="295"/>
      <c r="DA93" s="295"/>
      <c r="DB93" s="295"/>
      <c r="DC93" s="295"/>
      <c r="DD93" s="295"/>
      <c r="DE93" s="295"/>
      <c r="DF93" s="295"/>
      <c r="DG93" s="295"/>
      <c r="DH93" s="295"/>
      <c r="DI93" s="295"/>
      <c r="DJ93" s="295"/>
      <c r="DK93" s="295"/>
      <c r="DL93" s="295"/>
      <c r="DM93" s="295"/>
      <c r="DN93" s="295"/>
      <c r="DO93" s="295"/>
      <c r="DP93" s="295"/>
    </row>
    <row r="94" spans="1:140" hidden="1" x14ac:dyDescent="0.15">
      <c r="A94" s="109"/>
      <c r="B94" s="109"/>
      <c r="C94" s="109"/>
      <c r="D94" s="295"/>
      <c r="E94" s="109"/>
      <c r="F94" s="109"/>
      <c r="G94" s="109"/>
      <c r="H94" s="109"/>
      <c r="I94" s="109"/>
      <c r="J94" s="109"/>
      <c r="K94" s="308" t="str">
        <f t="shared" ref="K94:AH94" si="40">IF(K19="","",K19)</f>
        <v/>
      </c>
      <c r="L94" s="308" t="str">
        <f t="shared" si="40"/>
        <v/>
      </c>
      <c r="M94" s="308" t="str">
        <f t="shared" si="40"/>
        <v/>
      </c>
      <c r="N94" s="308" t="str">
        <f t="shared" si="40"/>
        <v/>
      </c>
      <c r="O94" s="308" t="str">
        <f t="shared" si="40"/>
        <v/>
      </c>
      <c r="P94" s="308" t="str">
        <f t="shared" si="40"/>
        <v/>
      </c>
      <c r="Q94" s="308" t="str">
        <f t="shared" si="40"/>
        <v/>
      </c>
      <c r="R94" s="308" t="str">
        <f t="shared" si="40"/>
        <v/>
      </c>
      <c r="S94" s="308" t="str">
        <f t="shared" si="40"/>
        <v/>
      </c>
      <c r="T94" s="308" t="str">
        <f t="shared" si="40"/>
        <v/>
      </c>
      <c r="U94" s="308" t="str">
        <f t="shared" si="40"/>
        <v/>
      </c>
      <c r="V94" s="308" t="str">
        <f t="shared" si="40"/>
        <v/>
      </c>
      <c r="W94" s="308" t="str">
        <f t="shared" si="40"/>
        <v/>
      </c>
      <c r="X94" s="308" t="str">
        <f t="shared" si="40"/>
        <v/>
      </c>
      <c r="Y94" s="308" t="str">
        <f t="shared" si="40"/>
        <v/>
      </c>
      <c r="Z94" s="308" t="str">
        <f t="shared" si="40"/>
        <v/>
      </c>
      <c r="AA94" s="308" t="str">
        <f t="shared" si="40"/>
        <v/>
      </c>
      <c r="AB94" s="308" t="str">
        <f t="shared" si="40"/>
        <v/>
      </c>
      <c r="AC94" s="308" t="str">
        <f t="shared" si="40"/>
        <v/>
      </c>
      <c r="AD94" s="308" t="str">
        <f t="shared" si="40"/>
        <v/>
      </c>
      <c r="AE94" s="308" t="str">
        <f t="shared" si="40"/>
        <v/>
      </c>
      <c r="AF94" s="308" t="str">
        <f t="shared" si="40"/>
        <v/>
      </c>
      <c r="AG94" s="308" t="str">
        <f t="shared" si="40"/>
        <v/>
      </c>
      <c r="AH94" s="308" t="str">
        <f t="shared" si="40"/>
        <v/>
      </c>
      <c r="AI94" s="109"/>
      <c r="AJ94" s="109"/>
      <c r="AK94" s="109"/>
      <c r="AL94" s="109"/>
      <c r="AM94" s="109"/>
      <c r="AN94" s="109"/>
      <c r="AO94" s="109"/>
      <c r="AP94" s="109"/>
      <c r="AQ94" s="109"/>
      <c r="AR94" s="109"/>
      <c r="AS94" s="109"/>
      <c r="AT94" s="109"/>
      <c r="AU94" s="109"/>
      <c r="AV94" s="109"/>
      <c r="AW94" s="109"/>
      <c r="AX94" s="109"/>
      <c r="AY94" s="109"/>
      <c r="AZ94" s="109"/>
      <c r="BA94" s="109"/>
      <c r="BT94" s="109"/>
      <c r="BU94" s="109"/>
      <c r="BV94" s="109"/>
      <c r="BW94" s="109"/>
      <c r="BX94" s="109"/>
      <c r="BY94" s="109"/>
      <c r="BZ94" s="109"/>
      <c r="CA94" s="109"/>
      <c r="CB94" s="109"/>
      <c r="CC94" s="109"/>
      <c r="CD94" s="109"/>
      <c r="CE94" s="109"/>
      <c r="CF94" s="109"/>
      <c r="CG94" s="109"/>
      <c r="CH94" s="109"/>
      <c r="CI94" s="109"/>
      <c r="CJ94" s="352" t="s">
        <v>666</v>
      </c>
      <c r="CK94" s="294"/>
      <c r="CL94" s="294"/>
      <c r="CM94" s="294" t="str">
        <f t="shared" si="35"/>
        <v/>
      </c>
      <c r="CN94" s="208"/>
      <c r="CO94" s="294"/>
      <c r="CP94" s="294"/>
      <c r="CQ94" s="294"/>
      <c r="CR94" s="295"/>
      <c r="CS94" s="295"/>
      <c r="CT94" s="295"/>
      <c r="CU94" s="295"/>
      <c r="CV94" s="295"/>
      <c r="CW94" s="295"/>
      <c r="CX94" s="295"/>
      <c r="CY94" s="295"/>
      <c r="CZ94" s="295"/>
      <c r="DA94" s="295"/>
      <c r="DB94" s="295"/>
      <c r="DC94" s="295"/>
      <c r="DD94" s="295"/>
      <c r="DE94" s="295"/>
      <c r="DF94" s="295"/>
      <c r="DG94" s="295"/>
      <c r="DH94" s="295"/>
      <c r="DI94" s="295"/>
      <c r="DJ94" s="295"/>
      <c r="DK94" s="295"/>
      <c r="DL94" s="295"/>
      <c r="DM94" s="295"/>
      <c r="DN94" s="295"/>
      <c r="DO94" s="295"/>
      <c r="DP94" s="295"/>
    </row>
    <row r="95" spans="1:140" hidden="1" x14ac:dyDescent="0.15">
      <c r="A95" s="109"/>
      <c r="B95" s="109"/>
      <c r="C95" s="109"/>
      <c r="D95" s="295"/>
      <c r="E95" s="109"/>
      <c r="F95" s="109"/>
      <c r="G95" s="109"/>
      <c r="H95" s="109"/>
      <c r="I95" s="109"/>
      <c r="J95" s="109"/>
      <c r="K95" s="308" t="str">
        <f t="shared" ref="K95:AH95" si="41">IF(K21="","",K21)</f>
        <v/>
      </c>
      <c r="L95" s="308" t="str">
        <f t="shared" si="41"/>
        <v/>
      </c>
      <c r="M95" s="308" t="str">
        <f t="shared" si="41"/>
        <v/>
      </c>
      <c r="N95" s="308" t="str">
        <f t="shared" si="41"/>
        <v/>
      </c>
      <c r="O95" s="308" t="str">
        <f t="shared" si="41"/>
        <v/>
      </c>
      <c r="P95" s="308" t="str">
        <f t="shared" si="41"/>
        <v/>
      </c>
      <c r="Q95" s="308" t="str">
        <f t="shared" si="41"/>
        <v/>
      </c>
      <c r="R95" s="308" t="str">
        <f t="shared" si="41"/>
        <v/>
      </c>
      <c r="S95" s="308" t="str">
        <f t="shared" si="41"/>
        <v/>
      </c>
      <c r="T95" s="308" t="str">
        <f t="shared" si="41"/>
        <v/>
      </c>
      <c r="U95" s="308" t="str">
        <f t="shared" si="41"/>
        <v/>
      </c>
      <c r="V95" s="308" t="str">
        <f t="shared" si="41"/>
        <v/>
      </c>
      <c r="W95" s="308" t="str">
        <f t="shared" si="41"/>
        <v/>
      </c>
      <c r="X95" s="308" t="str">
        <f t="shared" si="41"/>
        <v/>
      </c>
      <c r="Y95" s="308" t="str">
        <f t="shared" si="41"/>
        <v/>
      </c>
      <c r="Z95" s="308" t="str">
        <f t="shared" si="41"/>
        <v/>
      </c>
      <c r="AA95" s="308" t="str">
        <f t="shared" si="41"/>
        <v/>
      </c>
      <c r="AB95" s="308" t="str">
        <f t="shared" si="41"/>
        <v/>
      </c>
      <c r="AC95" s="308" t="str">
        <f t="shared" si="41"/>
        <v/>
      </c>
      <c r="AD95" s="308" t="str">
        <f t="shared" si="41"/>
        <v/>
      </c>
      <c r="AE95" s="308" t="str">
        <f t="shared" si="41"/>
        <v/>
      </c>
      <c r="AF95" s="308" t="str">
        <f t="shared" si="41"/>
        <v/>
      </c>
      <c r="AG95" s="308" t="str">
        <f t="shared" si="41"/>
        <v/>
      </c>
      <c r="AH95" s="308" t="str">
        <f t="shared" si="41"/>
        <v/>
      </c>
      <c r="AI95" s="109"/>
      <c r="AJ95" s="109"/>
      <c r="AK95" s="109"/>
      <c r="AL95" s="109"/>
      <c r="AM95" s="109"/>
      <c r="AN95" s="109"/>
      <c r="AO95" s="109"/>
      <c r="AP95" s="109"/>
      <c r="AQ95" s="109"/>
      <c r="AR95" s="109"/>
      <c r="AS95" s="109"/>
      <c r="AT95" s="109"/>
      <c r="AU95" s="109"/>
      <c r="AV95" s="109"/>
      <c r="AW95" s="109"/>
      <c r="AX95" s="109"/>
      <c r="AY95" s="109"/>
      <c r="AZ95" s="109"/>
      <c r="BA95" s="109"/>
      <c r="BT95" s="109"/>
      <c r="BU95" s="109"/>
      <c r="BV95" s="109"/>
      <c r="BW95" s="109"/>
      <c r="BX95" s="109"/>
      <c r="BY95" s="109"/>
      <c r="BZ95" s="109"/>
      <c r="CA95" s="109"/>
      <c r="CB95" s="109"/>
      <c r="CC95" s="109"/>
      <c r="CD95" s="109"/>
      <c r="CE95" s="109"/>
      <c r="CF95" s="109"/>
      <c r="CG95" s="109"/>
      <c r="CH95" s="109"/>
      <c r="CI95" s="109"/>
      <c r="CJ95" s="352" t="s">
        <v>667</v>
      </c>
      <c r="CK95" s="294"/>
      <c r="CL95" s="294"/>
      <c r="CM95" s="294" t="str">
        <f t="shared" si="35"/>
        <v/>
      </c>
      <c r="CN95" s="208"/>
      <c r="CO95" s="294"/>
      <c r="CP95" s="294"/>
      <c r="CQ95" s="294"/>
      <c r="CR95" s="295"/>
      <c r="CS95" s="295"/>
      <c r="CT95" s="295"/>
      <c r="CU95" s="295"/>
      <c r="CV95" s="295"/>
      <c r="CW95" s="295"/>
      <c r="CX95" s="295"/>
      <c r="CY95" s="295"/>
      <c r="CZ95" s="295"/>
      <c r="DA95" s="295"/>
      <c r="DB95" s="295"/>
      <c r="DC95" s="295"/>
      <c r="DD95" s="295"/>
      <c r="DE95" s="295"/>
      <c r="DF95" s="295"/>
      <c r="DG95" s="295"/>
      <c r="DH95" s="295"/>
      <c r="DI95" s="295"/>
      <c r="DJ95" s="295"/>
      <c r="DK95" s="295"/>
      <c r="DL95" s="295"/>
      <c r="DM95" s="295"/>
      <c r="DN95" s="295"/>
      <c r="DO95" s="295"/>
      <c r="DP95" s="295"/>
    </row>
    <row r="96" spans="1:140" hidden="1" x14ac:dyDescent="0.15">
      <c r="A96" s="109"/>
      <c r="B96" s="109"/>
      <c r="C96" s="109"/>
      <c r="D96" s="295"/>
      <c r="E96" s="109"/>
      <c r="F96" s="109"/>
      <c r="G96" s="109"/>
      <c r="H96" s="109"/>
      <c r="I96" s="109"/>
      <c r="J96" s="109"/>
      <c r="K96" s="308" t="str">
        <f>IF(K23="","",K23)</f>
        <v/>
      </c>
      <c r="L96" s="308" t="str">
        <f t="shared" ref="L96:AH96" si="42">IF(L23="","",L23)</f>
        <v/>
      </c>
      <c r="M96" s="308" t="str">
        <f t="shared" si="42"/>
        <v/>
      </c>
      <c r="N96" s="308" t="str">
        <f t="shared" si="42"/>
        <v/>
      </c>
      <c r="O96" s="308" t="str">
        <f t="shared" si="42"/>
        <v/>
      </c>
      <c r="P96" s="308" t="str">
        <f t="shared" si="42"/>
        <v/>
      </c>
      <c r="Q96" s="308" t="str">
        <f t="shared" si="42"/>
        <v/>
      </c>
      <c r="R96" s="308" t="str">
        <f t="shared" si="42"/>
        <v/>
      </c>
      <c r="S96" s="308" t="str">
        <f t="shared" si="42"/>
        <v/>
      </c>
      <c r="T96" s="308" t="str">
        <f t="shared" si="42"/>
        <v/>
      </c>
      <c r="U96" s="308" t="str">
        <f t="shared" si="42"/>
        <v/>
      </c>
      <c r="V96" s="308" t="str">
        <f t="shared" si="42"/>
        <v/>
      </c>
      <c r="W96" s="308" t="str">
        <f t="shared" si="42"/>
        <v/>
      </c>
      <c r="X96" s="308" t="str">
        <f t="shared" si="42"/>
        <v/>
      </c>
      <c r="Y96" s="308" t="str">
        <f t="shared" si="42"/>
        <v/>
      </c>
      <c r="Z96" s="308" t="str">
        <f t="shared" si="42"/>
        <v/>
      </c>
      <c r="AA96" s="308" t="str">
        <f t="shared" si="42"/>
        <v/>
      </c>
      <c r="AB96" s="308" t="str">
        <f t="shared" si="42"/>
        <v/>
      </c>
      <c r="AC96" s="308" t="str">
        <f t="shared" si="42"/>
        <v/>
      </c>
      <c r="AD96" s="308" t="str">
        <f t="shared" si="42"/>
        <v/>
      </c>
      <c r="AE96" s="308" t="str">
        <f t="shared" si="42"/>
        <v/>
      </c>
      <c r="AF96" s="308" t="str">
        <f t="shared" si="42"/>
        <v/>
      </c>
      <c r="AG96" s="308" t="str">
        <f t="shared" si="42"/>
        <v/>
      </c>
      <c r="AH96" s="308" t="str">
        <f t="shared" si="42"/>
        <v/>
      </c>
      <c r="AI96" s="109"/>
      <c r="AJ96" s="109"/>
      <c r="AK96" s="109"/>
      <c r="AL96" s="109"/>
      <c r="AM96" s="109"/>
      <c r="AN96" s="109"/>
      <c r="AO96" s="109"/>
      <c r="AP96" s="109"/>
      <c r="AQ96" s="109"/>
      <c r="AR96" s="109"/>
      <c r="AS96" s="109"/>
      <c r="AT96" s="109"/>
      <c r="AU96" s="109"/>
      <c r="AV96" s="109"/>
      <c r="AW96" s="109"/>
      <c r="AX96" s="109"/>
      <c r="AY96" s="109"/>
      <c r="AZ96" s="109"/>
      <c r="BA96" s="109"/>
      <c r="BT96" s="109"/>
      <c r="BU96" s="109"/>
      <c r="BV96" s="109"/>
      <c r="BW96" s="109"/>
      <c r="BX96" s="109"/>
      <c r="BY96" s="109"/>
      <c r="BZ96" s="109"/>
      <c r="CA96" s="109"/>
      <c r="CB96" s="109"/>
      <c r="CC96" s="109"/>
      <c r="CD96" s="109"/>
      <c r="CE96" s="109"/>
      <c r="CF96" s="109"/>
      <c r="CG96" s="109"/>
      <c r="CH96" s="109"/>
      <c r="CI96" s="109"/>
      <c r="CJ96" s="343" t="s">
        <v>706</v>
      </c>
      <c r="CK96" s="208"/>
      <c r="CL96" s="208"/>
      <c r="CM96" s="208" t="str">
        <f>IF((COUNTIF($J$27:$AI$28,CJ96)+COUNTIF($J$63:$AI$72,CJ96))=0,"",(COUNTIF($J$27:$AI$28,CJ96)+COUNTIF($J$63:$AI$72,CJ96)))</f>
        <v/>
      </c>
      <c r="CN96" s="353" t="s">
        <v>624</v>
      </c>
      <c r="CO96" s="294" t="str">
        <f t="shared" si="29"/>
        <v/>
      </c>
      <c r="CP96" s="294" t="str">
        <f>IF($J$69=$CJ96,"EA",IF($J$72=$CJ96,"PE",""))</f>
        <v/>
      </c>
      <c r="CQ96" s="294" t="str">
        <f>IF($J$70=$CJ96,"EB","")</f>
        <v/>
      </c>
      <c r="CR96" s="295" t="str">
        <f t="shared" si="31"/>
        <v/>
      </c>
      <c r="CS96" s="295" t="str">
        <f t="shared" si="31"/>
        <v/>
      </c>
      <c r="CT96" s="295" t="str">
        <f t="shared" si="31"/>
        <v/>
      </c>
      <c r="CU96" s="295" t="str">
        <f t="shared" si="31"/>
        <v/>
      </c>
      <c r="CV96" s="295" t="str">
        <f t="shared" si="31"/>
        <v/>
      </c>
      <c r="CW96" s="295" t="str">
        <f t="shared" si="31"/>
        <v/>
      </c>
      <c r="CX96" s="295" t="str">
        <f t="shared" si="31"/>
        <v/>
      </c>
      <c r="CY96" s="295" t="str">
        <f t="shared" si="31"/>
        <v/>
      </c>
      <c r="CZ96" s="295" t="str">
        <f t="shared" si="31"/>
        <v/>
      </c>
      <c r="DA96" s="295" t="str">
        <f t="shared" si="31"/>
        <v/>
      </c>
      <c r="DB96" s="295" t="str">
        <f t="shared" si="31"/>
        <v/>
      </c>
      <c r="DC96" s="295" t="str">
        <f t="shared" si="31"/>
        <v/>
      </c>
      <c r="DD96" s="295"/>
      <c r="DE96" s="295"/>
      <c r="DF96" s="295"/>
      <c r="DG96" s="295"/>
      <c r="DH96" s="295"/>
      <c r="DI96" s="295"/>
      <c r="DJ96" s="295"/>
      <c r="DK96" s="295"/>
      <c r="DL96" s="295"/>
      <c r="DM96" s="295"/>
      <c r="DN96" s="295"/>
      <c r="DO96" s="295"/>
      <c r="DP96" s="295" t="str">
        <f t="shared" si="32"/>
        <v/>
      </c>
      <c r="DQ96" s="109" t="str">
        <f t="shared" si="33"/>
        <v/>
      </c>
      <c r="DR96" s="109" t="str">
        <f>IF($AI$69=$CJ96,"EA",IF($AI$72=$CJ96,"PE",""))</f>
        <v/>
      </c>
      <c r="DS96" s="109" t="str">
        <f>IF($AI$70=$CJ96,"EB","")</f>
        <v/>
      </c>
    </row>
    <row r="97" spans="1:123" hidden="1" x14ac:dyDescent="0.15">
      <c r="A97" s="109"/>
      <c r="B97" s="109"/>
      <c r="C97" s="109"/>
      <c r="D97" s="295"/>
      <c r="E97" s="109"/>
      <c r="F97" s="109"/>
      <c r="G97" s="109"/>
      <c r="H97" s="109"/>
      <c r="I97" s="109"/>
      <c r="J97" s="109"/>
      <c r="K97" s="308" t="s">
        <v>170</v>
      </c>
      <c r="L97" s="308" t="s">
        <v>170</v>
      </c>
      <c r="M97" s="308" t="s">
        <v>170</v>
      </c>
      <c r="N97" s="308" t="s">
        <v>170</v>
      </c>
      <c r="O97" s="308" t="s">
        <v>170</v>
      </c>
      <c r="P97" s="308" t="s">
        <v>170</v>
      </c>
      <c r="Q97" s="308" t="s">
        <v>170</v>
      </c>
      <c r="R97" s="308" t="s">
        <v>170</v>
      </c>
      <c r="S97" s="308" t="s">
        <v>170</v>
      </c>
      <c r="T97" s="308" t="s">
        <v>170</v>
      </c>
      <c r="U97" s="308" t="s">
        <v>170</v>
      </c>
      <c r="V97" s="308" t="s">
        <v>170</v>
      </c>
      <c r="W97" s="308" t="s">
        <v>170</v>
      </c>
      <c r="X97" s="308" t="s">
        <v>170</v>
      </c>
      <c r="Y97" s="308" t="s">
        <v>170</v>
      </c>
      <c r="Z97" s="308" t="s">
        <v>170</v>
      </c>
      <c r="AA97" s="308" t="s">
        <v>170</v>
      </c>
      <c r="AB97" s="308" t="s">
        <v>170</v>
      </c>
      <c r="AC97" s="308" t="s">
        <v>170</v>
      </c>
      <c r="AD97" s="308" t="s">
        <v>170</v>
      </c>
      <c r="AE97" s="308" t="s">
        <v>170</v>
      </c>
      <c r="AF97" s="308" t="s">
        <v>170</v>
      </c>
      <c r="AG97" s="308" t="s">
        <v>170</v>
      </c>
      <c r="AH97" s="308" t="s">
        <v>170</v>
      </c>
      <c r="AI97" s="109"/>
      <c r="AJ97" s="109"/>
      <c r="AK97" s="109"/>
      <c r="AL97" s="109"/>
      <c r="AM97" s="109"/>
      <c r="AN97" s="109"/>
      <c r="AO97" s="109"/>
      <c r="AP97" s="109"/>
      <c r="AQ97" s="109"/>
      <c r="AR97" s="109"/>
      <c r="AS97" s="109"/>
      <c r="AT97" s="109"/>
      <c r="AU97" s="109"/>
      <c r="AV97" s="109"/>
      <c r="AW97" s="109"/>
      <c r="AX97" s="109"/>
      <c r="AY97" s="109"/>
      <c r="AZ97" s="109"/>
      <c r="BA97" s="109"/>
      <c r="BT97" s="109"/>
      <c r="BU97" s="109"/>
      <c r="BV97" s="109"/>
      <c r="BW97" s="109"/>
      <c r="BX97" s="109"/>
      <c r="BY97" s="109"/>
      <c r="BZ97" s="109"/>
      <c r="CA97" s="109"/>
      <c r="CB97" s="109"/>
      <c r="CC97" s="109"/>
      <c r="CD97" s="109"/>
      <c r="CE97" s="109"/>
      <c r="CF97" s="109"/>
      <c r="CG97" s="109"/>
      <c r="CH97" s="109"/>
      <c r="CI97" s="109"/>
      <c r="CJ97" s="344" t="s">
        <v>707</v>
      </c>
      <c r="CK97" s="208"/>
      <c r="CL97" s="208"/>
      <c r="CM97" s="208" t="str">
        <f t="shared" ref="CM97:CM160" si="43">IF((COUNTIF($J$27:$AI$28,CJ97)+COUNTIF($J$63:$AI$72,CJ97))=0,"",(COUNTIF($J$27:$AI$28,CJ97)+COUNTIF($J$63:$AI$72,CJ97)))</f>
        <v/>
      </c>
      <c r="CN97" s="354" t="s">
        <v>617</v>
      </c>
      <c r="CO97" s="294" t="str">
        <f t="shared" si="29"/>
        <v/>
      </c>
      <c r="CP97" s="294" t="str">
        <f t="shared" ref="CP97:CP161" si="44">IF($J$69=$CJ97,"EA",IF($J$72=$CJ97,"PE",""))</f>
        <v/>
      </c>
      <c r="CQ97" s="294" t="str">
        <f t="shared" ref="CQ97:CQ161" si="45">IF($J$70=$CJ97,"EB","")</f>
        <v/>
      </c>
      <c r="CR97" s="295" t="str">
        <f t="shared" si="31"/>
        <v/>
      </c>
      <c r="CS97" s="295" t="str">
        <f t="shared" si="31"/>
        <v/>
      </c>
      <c r="CT97" s="295" t="str">
        <f t="shared" si="31"/>
        <v/>
      </c>
      <c r="CU97" s="295" t="str">
        <f t="shared" si="31"/>
        <v/>
      </c>
      <c r="CV97" s="295" t="str">
        <f t="shared" si="31"/>
        <v/>
      </c>
      <c r="CW97" s="295" t="str">
        <f t="shared" si="31"/>
        <v/>
      </c>
      <c r="CX97" s="295" t="str">
        <f t="shared" si="31"/>
        <v/>
      </c>
      <c r="CY97" s="295" t="str">
        <f t="shared" si="31"/>
        <v/>
      </c>
      <c r="CZ97" s="295" t="str">
        <f t="shared" si="31"/>
        <v/>
      </c>
      <c r="DA97" s="295" t="str">
        <f t="shared" si="31"/>
        <v/>
      </c>
      <c r="DB97" s="295" t="str">
        <f t="shared" si="31"/>
        <v/>
      </c>
      <c r="DC97" s="295" t="str">
        <f t="shared" si="31"/>
        <v/>
      </c>
      <c r="DD97" s="295"/>
      <c r="DE97" s="295"/>
      <c r="DF97" s="295"/>
      <c r="DG97" s="295"/>
      <c r="DH97" s="295"/>
      <c r="DI97" s="295"/>
      <c r="DJ97" s="295"/>
      <c r="DK97" s="295"/>
      <c r="DL97" s="295"/>
      <c r="DM97" s="295"/>
      <c r="DN97" s="295"/>
      <c r="DO97" s="295"/>
      <c r="DP97" s="295" t="str">
        <f t="shared" si="32"/>
        <v/>
      </c>
      <c r="DQ97" s="109" t="str">
        <f t="shared" si="33"/>
        <v/>
      </c>
      <c r="DR97" s="109" t="str">
        <f t="shared" ref="DR97:DR161" si="46">IF($AI$69=$CJ97,"EA",IF($AI$72=$CJ97,"PE",""))</f>
        <v/>
      </c>
      <c r="DS97" s="109" t="str">
        <f t="shared" ref="DS97:DS161" si="47">IF($AI$70=$CJ97,"EB","")</f>
        <v/>
      </c>
    </row>
    <row r="98" spans="1:123" hidden="1" x14ac:dyDescent="0.15">
      <c r="A98" s="109"/>
      <c r="B98" s="109"/>
      <c r="C98" s="109"/>
      <c r="D98" s="295"/>
      <c r="E98" s="109"/>
      <c r="F98" s="109"/>
      <c r="G98" s="109"/>
      <c r="H98" s="109"/>
      <c r="I98" s="109"/>
      <c r="J98" s="109"/>
      <c r="K98" s="308" t="str">
        <f>バルブ!$R$13</f>
        <v>5</v>
      </c>
      <c r="L98" s="308" t="str">
        <f>バルブ!$R$13</f>
        <v>5</v>
      </c>
      <c r="M98" s="308" t="str">
        <f>バルブ!$R$13</f>
        <v>5</v>
      </c>
      <c r="N98" s="308" t="str">
        <f>バルブ!$R$13</f>
        <v>5</v>
      </c>
      <c r="O98" s="308" t="str">
        <f>バルブ!$R$13</f>
        <v>5</v>
      </c>
      <c r="P98" s="308" t="str">
        <f>バルブ!$R$13</f>
        <v>5</v>
      </c>
      <c r="Q98" s="308" t="str">
        <f>バルブ!$R$13</f>
        <v>5</v>
      </c>
      <c r="R98" s="308" t="str">
        <f>バルブ!$R$13</f>
        <v>5</v>
      </c>
      <c r="S98" s="308" t="str">
        <f>バルブ!$R$13</f>
        <v>5</v>
      </c>
      <c r="T98" s="308" t="str">
        <f>バルブ!$R$13</f>
        <v>5</v>
      </c>
      <c r="U98" s="308" t="str">
        <f>バルブ!$R$13</f>
        <v>5</v>
      </c>
      <c r="V98" s="308" t="str">
        <f>バルブ!$R$13</f>
        <v>5</v>
      </c>
      <c r="W98" s="308" t="str">
        <f>バルブ!$R$13</f>
        <v>5</v>
      </c>
      <c r="X98" s="308" t="str">
        <f>バルブ!$R$13</f>
        <v>5</v>
      </c>
      <c r="Y98" s="308" t="str">
        <f>バルブ!$R$13</f>
        <v>5</v>
      </c>
      <c r="Z98" s="308" t="str">
        <f>バルブ!$R$13</f>
        <v>5</v>
      </c>
      <c r="AA98" s="308" t="str">
        <f>バルブ!$R$13</f>
        <v>5</v>
      </c>
      <c r="AB98" s="308" t="str">
        <f>バルブ!$R$13</f>
        <v>5</v>
      </c>
      <c r="AC98" s="308" t="str">
        <f>バルブ!$R$13</f>
        <v>5</v>
      </c>
      <c r="AD98" s="308" t="str">
        <f>バルブ!$R$13</f>
        <v>5</v>
      </c>
      <c r="AE98" s="308" t="str">
        <f>バルブ!$R$13</f>
        <v>5</v>
      </c>
      <c r="AF98" s="308" t="str">
        <f>バルブ!$R$13</f>
        <v>5</v>
      </c>
      <c r="AG98" s="308" t="str">
        <f>バルブ!$R$13</f>
        <v>5</v>
      </c>
      <c r="AH98" s="308" t="str">
        <f>バルブ!$R$13</f>
        <v>5</v>
      </c>
      <c r="AI98" s="109"/>
      <c r="AJ98" s="109"/>
      <c r="AK98" s="109"/>
      <c r="AL98" s="109"/>
      <c r="AM98" s="109"/>
      <c r="AN98" s="109"/>
      <c r="AO98" s="109"/>
      <c r="AP98" s="109"/>
      <c r="AQ98" s="109"/>
      <c r="AR98" s="109"/>
      <c r="AS98" s="109"/>
      <c r="AT98" s="109"/>
      <c r="AU98" s="109"/>
      <c r="AV98" s="109"/>
      <c r="AW98" s="109"/>
      <c r="AX98" s="109"/>
      <c r="AY98" s="109"/>
      <c r="AZ98" s="109"/>
      <c r="BA98" s="109"/>
      <c r="BT98" s="109"/>
      <c r="BU98" s="109"/>
      <c r="BV98" s="109"/>
      <c r="BW98" s="109"/>
      <c r="BX98" s="109"/>
      <c r="BY98" s="109"/>
      <c r="BZ98" s="109"/>
      <c r="CA98" s="109"/>
      <c r="CB98" s="109"/>
      <c r="CC98" s="109"/>
      <c r="CD98" s="109"/>
      <c r="CE98" s="109"/>
      <c r="CF98" s="109"/>
      <c r="CG98" s="109"/>
      <c r="CH98" s="109"/>
      <c r="CI98" s="109"/>
      <c r="CJ98" s="343" t="s">
        <v>708</v>
      </c>
      <c r="CK98" s="208"/>
      <c r="CL98" s="208"/>
      <c r="CM98" s="208" t="str">
        <f t="shared" si="43"/>
        <v/>
      </c>
      <c r="CN98" s="354" t="s">
        <v>620</v>
      </c>
      <c r="CO98" s="294" t="str">
        <f t="shared" si="29"/>
        <v/>
      </c>
      <c r="CP98" s="294" t="str">
        <f t="shared" si="44"/>
        <v/>
      </c>
      <c r="CQ98" s="294" t="str">
        <f t="shared" si="45"/>
        <v/>
      </c>
      <c r="CR98" s="295" t="str">
        <f t="shared" si="31"/>
        <v/>
      </c>
      <c r="CS98" s="295" t="str">
        <f t="shared" si="31"/>
        <v/>
      </c>
      <c r="CT98" s="295" t="str">
        <f t="shared" si="31"/>
        <v/>
      </c>
      <c r="CU98" s="295" t="str">
        <f t="shared" si="31"/>
        <v/>
      </c>
      <c r="CV98" s="295" t="str">
        <f t="shared" si="31"/>
        <v/>
      </c>
      <c r="CW98" s="295" t="str">
        <f t="shared" si="31"/>
        <v/>
      </c>
      <c r="CX98" s="295" t="str">
        <f t="shared" si="31"/>
        <v/>
      </c>
      <c r="CY98" s="295" t="str">
        <f t="shared" si="31"/>
        <v/>
      </c>
      <c r="CZ98" s="295" t="str">
        <f t="shared" si="31"/>
        <v/>
      </c>
      <c r="DA98" s="295" t="str">
        <f t="shared" si="31"/>
        <v/>
      </c>
      <c r="DB98" s="295" t="str">
        <f t="shared" si="31"/>
        <v/>
      </c>
      <c r="DC98" s="295" t="str">
        <f t="shared" si="31"/>
        <v/>
      </c>
      <c r="DD98" s="295"/>
      <c r="DE98" s="295"/>
      <c r="DF98" s="295"/>
      <c r="DG98" s="295"/>
      <c r="DH98" s="295"/>
      <c r="DI98" s="295"/>
      <c r="DJ98" s="295"/>
      <c r="DK98" s="295"/>
      <c r="DL98" s="295"/>
      <c r="DM98" s="295"/>
      <c r="DN98" s="295"/>
      <c r="DO98" s="295"/>
      <c r="DP98" s="295" t="str">
        <f t="shared" si="32"/>
        <v/>
      </c>
      <c r="DQ98" s="109" t="str">
        <f t="shared" si="33"/>
        <v/>
      </c>
      <c r="DR98" s="109" t="str">
        <f t="shared" si="46"/>
        <v/>
      </c>
      <c r="DS98" s="109" t="str">
        <f t="shared" si="47"/>
        <v/>
      </c>
    </row>
    <row r="99" spans="1:123" hidden="1" x14ac:dyDescent="0.15">
      <c r="A99" s="109"/>
      <c r="B99" s="109"/>
      <c r="C99" s="109"/>
      <c r="D99" s="109"/>
      <c r="E99" s="109"/>
      <c r="F99" s="109"/>
      <c r="G99" s="109"/>
      <c r="H99" s="109"/>
      <c r="I99" s="109"/>
      <c r="J99" s="109"/>
      <c r="K99" s="308" t="str">
        <f>IF(バルブ!$R$16="無記号","",バルブ!$R$16)</f>
        <v/>
      </c>
      <c r="L99" s="308" t="str">
        <f>IF(バルブ!$R$16="無記号","",バルブ!$R$16)</f>
        <v/>
      </c>
      <c r="M99" s="308" t="str">
        <f>IF(バルブ!$R$16="無記号","",バルブ!$R$16)</f>
        <v/>
      </c>
      <c r="N99" s="308" t="str">
        <f>IF(バルブ!$R$16="無記号","",バルブ!$R$16)</f>
        <v/>
      </c>
      <c r="O99" s="308" t="str">
        <f>IF(バルブ!$R$16="無記号","",バルブ!$R$16)</f>
        <v/>
      </c>
      <c r="P99" s="308" t="str">
        <f>IF(バルブ!$R$16="無記号","",バルブ!$R$16)</f>
        <v/>
      </c>
      <c r="Q99" s="308" t="str">
        <f>IF(バルブ!$R$16="無記号","",バルブ!$R$16)</f>
        <v/>
      </c>
      <c r="R99" s="308" t="str">
        <f>IF(バルブ!$R$16="無記号","",バルブ!$R$16)</f>
        <v/>
      </c>
      <c r="S99" s="308" t="str">
        <f>IF(バルブ!$R$16="無記号","",バルブ!$R$16)</f>
        <v/>
      </c>
      <c r="T99" s="308" t="str">
        <f>IF(バルブ!$R$16="無記号","",バルブ!$R$16)</f>
        <v/>
      </c>
      <c r="U99" s="308" t="str">
        <f>IF(バルブ!$R$16="無記号","",バルブ!$R$16)</f>
        <v/>
      </c>
      <c r="V99" s="308" t="str">
        <f>IF(バルブ!$R$16="無記号","",バルブ!$R$16)</f>
        <v/>
      </c>
      <c r="W99" s="308" t="str">
        <f>IF(バルブ!$R$16="無記号","",バルブ!$R$16)</f>
        <v/>
      </c>
      <c r="X99" s="308" t="str">
        <f>IF(バルブ!$R$16="無記号","",バルブ!$R$16)</f>
        <v/>
      </c>
      <c r="Y99" s="308" t="str">
        <f>IF(バルブ!$R$16="無記号","",バルブ!$R$16)</f>
        <v/>
      </c>
      <c r="Z99" s="308" t="str">
        <f>IF(バルブ!$R$16="無記号","",バルブ!$R$16)</f>
        <v/>
      </c>
      <c r="AA99" s="308" t="str">
        <f>IF(バルブ!$R$16="無記号","",バルブ!$R$16)</f>
        <v/>
      </c>
      <c r="AB99" s="308" t="str">
        <f>IF(バルブ!$R$16="無記号","",バルブ!$R$16)</f>
        <v/>
      </c>
      <c r="AC99" s="308" t="str">
        <f>IF(バルブ!$R$16="無記号","",バルブ!$R$16)</f>
        <v/>
      </c>
      <c r="AD99" s="308" t="str">
        <f>IF(バルブ!$R$16="無記号","",バルブ!$R$16)</f>
        <v/>
      </c>
      <c r="AE99" s="308" t="str">
        <f>IF(バルブ!$R$16="無記号","",バルブ!$R$16)</f>
        <v/>
      </c>
      <c r="AF99" s="308" t="str">
        <f>IF(バルブ!$R$16="無記号","",バルブ!$R$16)</f>
        <v/>
      </c>
      <c r="AG99" s="308" t="str">
        <f>IF(バルブ!$R$16="無記号","",バルブ!$R$16)</f>
        <v/>
      </c>
      <c r="AH99" s="308" t="str">
        <f>IF(バルブ!$R$16="無記号","",バルブ!$R$16)</f>
        <v/>
      </c>
      <c r="AI99" s="109"/>
      <c r="AJ99" s="109"/>
      <c r="AK99" s="109"/>
      <c r="AL99" s="109"/>
      <c r="AM99" s="109"/>
      <c r="AN99" s="109"/>
      <c r="AO99" s="109"/>
      <c r="AP99" s="109"/>
      <c r="AQ99" s="109"/>
      <c r="AR99" s="109"/>
      <c r="AS99" s="109"/>
      <c r="AT99" s="109"/>
      <c r="AU99" s="109"/>
      <c r="AV99" s="109"/>
      <c r="AW99" s="109"/>
      <c r="AX99" s="109"/>
      <c r="AY99" s="109"/>
      <c r="AZ99" s="109"/>
      <c r="BA99" s="109"/>
      <c r="BT99" s="109"/>
      <c r="BU99" s="109"/>
      <c r="BV99" s="109"/>
      <c r="BW99" s="109"/>
      <c r="BX99" s="109"/>
      <c r="BY99" s="109"/>
      <c r="BZ99" s="109"/>
      <c r="CA99" s="109"/>
      <c r="CB99" s="109"/>
      <c r="CC99" s="109"/>
      <c r="CD99" s="109"/>
      <c r="CE99" s="109"/>
      <c r="CF99" s="109"/>
      <c r="CG99" s="109"/>
      <c r="CH99" s="109"/>
      <c r="CI99" s="109"/>
      <c r="CJ99" s="343" t="s">
        <v>709</v>
      </c>
      <c r="CK99" s="208"/>
      <c r="CL99" s="208"/>
      <c r="CM99" s="208" t="str">
        <f t="shared" si="43"/>
        <v/>
      </c>
      <c r="CN99" s="354" t="s">
        <v>602</v>
      </c>
      <c r="CO99" s="294" t="str">
        <f t="shared" si="29"/>
        <v/>
      </c>
      <c r="CP99" s="294" t="str">
        <f t="shared" si="44"/>
        <v/>
      </c>
      <c r="CQ99" s="294" t="str">
        <f t="shared" si="45"/>
        <v/>
      </c>
      <c r="CR99" s="295" t="str">
        <f t="shared" si="31"/>
        <v/>
      </c>
      <c r="CS99" s="295" t="str">
        <f t="shared" si="31"/>
        <v/>
      </c>
      <c r="CT99" s="295" t="str">
        <f t="shared" si="31"/>
        <v/>
      </c>
      <c r="CU99" s="295" t="str">
        <f t="shared" si="31"/>
        <v/>
      </c>
      <c r="CV99" s="295" t="str">
        <f t="shared" si="31"/>
        <v/>
      </c>
      <c r="CW99" s="295" t="str">
        <f t="shared" si="31"/>
        <v/>
      </c>
      <c r="CX99" s="295" t="str">
        <f t="shared" si="31"/>
        <v/>
      </c>
      <c r="CY99" s="295" t="str">
        <f t="shared" si="31"/>
        <v/>
      </c>
      <c r="CZ99" s="295" t="str">
        <f t="shared" si="31"/>
        <v/>
      </c>
      <c r="DA99" s="295" t="str">
        <f t="shared" si="31"/>
        <v/>
      </c>
      <c r="DB99" s="295" t="str">
        <f t="shared" si="31"/>
        <v/>
      </c>
      <c r="DC99" s="295" t="str">
        <f t="shared" si="31"/>
        <v/>
      </c>
      <c r="DD99" s="295"/>
      <c r="DE99" s="295"/>
      <c r="DF99" s="295"/>
      <c r="DG99" s="295"/>
      <c r="DH99" s="295"/>
      <c r="DI99" s="295"/>
      <c r="DJ99" s="295"/>
      <c r="DK99" s="295"/>
      <c r="DL99" s="295"/>
      <c r="DM99" s="295"/>
      <c r="DN99" s="295"/>
      <c r="DO99" s="295"/>
      <c r="DP99" s="295" t="str">
        <f t="shared" si="32"/>
        <v/>
      </c>
      <c r="DQ99" s="109" t="str">
        <f t="shared" si="33"/>
        <v/>
      </c>
      <c r="DR99" s="109" t="str">
        <f t="shared" si="46"/>
        <v/>
      </c>
      <c r="DS99" s="109" t="str">
        <f t="shared" si="47"/>
        <v/>
      </c>
    </row>
    <row r="100" spans="1:123" hidden="1" x14ac:dyDescent="0.15">
      <c r="A100" s="109"/>
      <c r="B100" s="109"/>
      <c r="C100" s="109"/>
      <c r="D100" s="109"/>
      <c r="E100" s="109"/>
      <c r="F100" s="109"/>
      <c r="G100" s="109"/>
      <c r="H100" s="109"/>
      <c r="I100" s="109"/>
      <c r="J100" s="109"/>
      <c r="K100" s="308" t="str">
        <f>IF(バルブ!$T$19&lt;&gt;$AJ$100,バルブ!$T$19,IF(K15="","",K15))</f>
        <v/>
      </c>
      <c r="L100" s="308" t="str">
        <f>IF(バルブ!$T$19&lt;&gt;$AJ$100,バルブ!$T$19,IF(L15="","",L15))</f>
        <v/>
      </c>
      <c r="M100" s="308" t="str">
        <f>IF(バルブ!$T$19&lt;&gt;$AJ$100,バルブ!$T$19,IF(M15="","",M15))</f>
        <v/>
      </c>
      <c r="N100" s="308" t="str">
        <f>IF(バルブ!$T$19&lt;&gt;$AJ$100,バルブ!$T$19,IF(N15="","",N15))</f>
        <v/>
      </c>
      <c r="O100" s="308" t="str">
        <f>IF(バルブ!$T$19&lt;&gt;$AJ$100,バルブ!$T$19,IF(O15="","",O15))</f>
        <v/>
      </c>
      <c r="P100" s="308" t="str">
        <f>IF(バルブ!$T$19&lt;&gt;$AJ$100,バルブ!$T$19,IF(P15="","",P15))</f>
        <v/>
      </c>
      <c r="Q100" s="308" t="str">
        <f>IF(バルブ!$T$19&lt;&gt;$AJ$100,バルブ!$T$19,IF(Q15="","",Q15))</f>
        <v/>
      </c>
      <c r="R100" s="308" t="str">
        <f>IF(バルブ!$T$19&lt;&gt;$AJ$100,バルブ!$T$19,IF(R15="","",R15))</f>
        <v/>
      </c>
      <c r="S100" s="308" t="str">
        <f>IF(バルブ!$T$19&lt;&gt;$AJ$100,バルブ!$T$19,IF(S15="","",S15))</f>
        <v/>
      </c>
      <c r="T100" s="308" t="str">
        <f>IF(バルブ!$T$19&lt;&gt;$AJ$100,バルブ!$T$19,IF(T15="","",T15))</f>
        <v/>
      </c>
      <c r="U100" s="308" t="str">
        <f>IF(バルブ!$T$19&lt;&gt;$AJ$100,バルブ!$T$19,IF(U15="","",U15))</f>
        <v/>
      </c>
      <c r="V100" s="308" t="str">
        <f>IF(バルブ!$T$19&lt;&gt;$AJ$100,バルブ!$T$19,IF(V15="","",V15))</f>
        <v/>
      </c>
      <c r="W100" s="308" t="str">
        <f>IF(バルブ!$R$19="無記号","",バルブ!$R$19)</f>
        <v/>
      </c>
      <c r="X100" s="308" t="str">
        <f>IF(バルブ!$R$19="無記号","",バルブ!$R$19)</f>
        <v/>
      </c>
      <c r="Y100" s="308" t="str">
        <f>IF(バルブ!$R$19="無記号","",バルブ!$R$19)</f>
        <v/>
      </c>
      <c r="Z100" s="308" t="str">
        <f>IF(バルブ!$R$19="無記号","",バルブ!$R$19)</f>
        <v/>
      </c>
      <c r="AA100" s="308" t="str">
        <f>IF(バルブ!$R$19="無記号","",バルブ!$R$19)</f>
        <v/>
      </c>
      <c r="AB100" s="308" t="str">
        <f>IF(バルブ!$R$19="無記号","",バルブ!$R$19)</f>
        <v/>
      </c>
      <c r="AC100" s="308" t="str">
        <f>IF(バルブ!$R$19="無記号","",バルブ!$R$19)</f>
        <v/>
      </c>
      <c r="AD100" s="308" t="str">
        <f>IF(バルブ!$R$19="無記号","",バルブ!$R$19)</f>
        <v/>
      </c>
      <c r="AE100" s="308" t="str">
        <f>IF(バルブ!$R$19="無記号","",バルブ!$R$19)</f>
        <v/>
      </c>
      <c r="AF100" s="308" t="str">
        <f>IF(バルブ!$R$19="無記号","",バルブ!$R$19)</f>
        <v/>
      </c>
      <c r="AG100" s="308" t="str">
        <f>IF(バルブ!$R$19="無記号","",バルブ!$R$19)</f>
        <v/>
      </c>
      <c r="AH100" s="308" t="str">
        <f>IF(バルブ!$R$19="無記号","",バルブ!$R$19)</f>
        <v/>
      </c>
      <c r="AI100" s="109"/>
      <c r="AJ100" s="109" t="s">
        <v>710</v>
      </c>
      <c r="AK100" s="109"/>
      <c r="AL100" s="109"/>
      <c r="AM100" s="109"/>
      <c r="AN100" s="109"/>
      <c r="AO100" s="109"/>
      <c r="AP100" s="109"/>
      <c r="AQ100" s="109"/>
      <c r="AR100" s="109"/>
      <c r="AS100" s="109"/>
      <c r="AT100" s="109"/>
      <c r="AU100" s="109"/>
      <c r="AV100" s="109"/>
      <c r="AW100" s="109"/>
      <c r="AX100" s="109"/>
      <c r="AY100" s="109"/>
      <c r="AZ100" s="109"/>
      <c r="BA100" s="109"/>
      <c r="BT100" s="109"/>
      <c r="BU100" s="109"/>
      <c r="BV100" s="109"/>
      <c r="BW100" s="109"/>
      <c r="BX100" s="109"/>
      <c r="BY100" s="109"/>
      <c r="BZ100" s="109"/>
      <c r="CA100" s="109"/>
      <c r="CB100" s="109"/>
      <c r="CC100" s="109"/>
      <c r="CD100" s="109"/>
      <c r="CE100" s="109"/>
      <c r="CF100" s="109"/>
      <c r="CG100" s="109"/>
      <c r="CH100" s="109"/>
      <c r="CI100" s="109"/>
      <c r="CJ100" s="343" t="s">
        <v>711</v>
      </c>
      <c r="CK100" s="208"/>
      <c r="CL100" s="208"/>
      <c r="CM100" s="208" t="str">
        <f t="shared" si="43"/>
        <v/>
      </c>
      <c r="CN100" s="354" t="s">
        <v>601</v>
      </c>
      <c r="CO100" s="294" t="str">
        <f t="shared" si="29"/>
        <v/>
      </c>
      <c r="CP100" s="294" t="str">
        <f t="shared" si="44"/>
        <v/>
      </c>
      <c r="CQ100" s="294" t="str">
        <f t="shared" si="45"/>
        <v/>
      </c>
      <c r="CR100" s="295" t="str">
        <f t="shared" si="31"/>
        <v/>
      </c>
      <c r="CS100" s="295" t="str">
        <f t="shared" si="31"/>
        <v/>
      </c>
      <c r="CT100" s="295" t="str">
        <f t="shared" si="31"/>
        <v/>
      </c>
      <c r="CU100" s="295" t="str">
        <f t="shared" si="31"/>
        <v/>
      </c>
      <c r="CV100" s="295" t="str">
        <f t="shared" si="31"/>
        <v/>
      </c>
      <c r="CW100" s="295" t="str">
        <f t="shared" si="31"/>
        <v/>
      </c>
      <c r="CX100" s="295" t="str">
        <f t="shared" si="31"/>
        <v/>
      </c>
      <c r="CY100" s="295" t="str">
        <f t="shared" si="31"/>
        <v/>
      </c>
      <c r="CZ100" s="295" t="str">
        <f t="shared" si="31"/>
        <v/>
      </c>
      <c r="DA100" s="295" t="str">
        <f t="shared" si="31"/>
        <v/>
      </c>
      <c r="DB100" s="295" t="str">
        <f t="shared" si="31"/>
        <v/>
      </c>
      <c r="DC100" s="295" t="str">
        <f t="shared" si="31"/>
        <v/>
      </c>
      <c r="DD100" s="295"/>
      <c r="DE100" s="295"/>
      <c r="DF100" s="295"/>
      <c r="DG100" s="295"/>
      <c r="DH100" s="295"/>
      <c r="DI100" s="295"/>
      <c r="DJ100" s="295"/>
      <c r="DK100" s="295"/>
      <c r="DL100" s="295"/>
      <c r="DM100" s="295"/>
      <c r="DN100" s="295"/>
      <c r="DO100" s="295"/>
      <c r="DP100" s="295" t="str">
        <f t="shared" si="32"/>
        <v/>
      </c>
      <c r="DQ100" s="109" t="str">
        <f t="shared" si="33"/>
        <v/>
      </c>
      <c r="DR100" s="109" t="str">
        <f t="shared" si="46"/>
        <v/>
      </c>
      <c r="DS100" s="109" t="str">
        <f t="shared" si="47"/>
        <v/>
      </c>
    </row>
    <row r="101" spans="1:123" hidden="1" x14ac:dyDescent="0.15">
      <c r="A101" s="109"/>
      <c r="B101" s="109"/>
      <c r="C101" s="109"/>
      <c r="D101" s="109"/>
      <c r="E101" s="109"/>
      <c r="F101" s="109"/>
      <c r="G101" s="109"/>
      <c r="H101" s="109"/>
      <c r="I101" s="109"/>
      <c r="J101" s="109"/>
      <c r="K101" s="308">
        <v>1</v>
      </c>
      <c r="L101" s="308">
        <v>1</v>
      </c>
      <c r="M101" s="308">
        <v>1</v>
      </c>
      <c r="N101" s="308">
        <v>1</v>
      </c>
      <c r="O101" s="308">
        <v>1</v>
      </c>
      <c r="P101" s="308">
        <v>1</v>
      </c>
      <c r="Q101" s="308">
        <v>1</v>
      </c>
      <c r="R101" s="308">
        <v>1</v>
      </c>
      <c r="S101" s="308">
        <v>1</v>
      </c>
      <c r="T101" s="308">
        <v>1</v>
      </c>
      <c r="U101" s="308">
        <v>1</v>
      </c>
      <c r="V101" s="308">
        <v>1</v>
      </c>
      <c r="W101" s="308">
        <v>1</v>
      </c>
      <c r="X101" s="308">
        <v>1</v>
      </c>
      <c r="Y101" s="308">
        <v>1</v>
      </c>
      <c r="Z101" s="308">
        <v>1</v>
      </c>
      <c r="AA101" s="308">
        <v>1</v>
      </c>
      <c r="AB101" s="308">
        <v>1</v>
      </c>
      <c r="AC101" s="308">
        <v>1</v>
      </c>
      <c r="AD101" s="308">
        <v>1</v>
      </c>
      <c r="AE101" s="308">
        <v>1</v>
      </c>
      <c r="AF101" s="308">
        <v>1</v>
      </c>
      <c r="AG101" s="308">
        <v>1</v>
      </c>
      <c r="AH101" s="308">
        <v>1</v>
      </c>
      <c r="AI101" s="109"/>
      <c r="AJ101" s="109"/>
      <c r="AK101" s="109"/>
      <c r="AL101" s="109"/>
      <c r="AM101" s="109"/>
      <c r="AN101" s="109"/>
      <c r="AO101" s="109"/>
      <c r="AP101" s="109"/>
      <c r="AQ101" s="109"/>
      <c r="AR101" s="109"/>
      <c r="AS101" s="109"/>
      <c r="AT101" s="109"/>
      <c r="AU101" s="109"/>
      <c r="AV101" s="109"/>
      <c r="AW101" s="109"/>
      <c r="AX101" s="109"/>
      <c r="AY101" s="109"/>
      <c r="AZ101" s="109"/>
      <c r="BA101" s="109"/>
      <c r="BT101" s="109"/>
      <c r="BU101" s="109"/>
      <c r="BV101" s="109"/>
      <c r="BW101" s="109"/>
      <c r="BX101" s="109"/>
      <c r="BY101" s="109"/>
      <c r="BZ101" s="109"/>
      <c r="CA101" s="109"/>
      <c r="CB101" s="109"/>
      <c r="CC101" s="109"/>
      <c r="CD101" s="109"/>
      <c r="CE101" s="109"/>
      <c r="CF101" s="109"/>
      <c r="CG101" s="109"/>
      <c r="CH101" s="109"/>
      <c r="CI101" s="109"/>
      <c r="CJ101" s="343" t="s">
        <v>712</v>
      </c>
      <c r="CK101" s="208"/>
      <c r="CL101" s="208"/>
      <c r="CM101" s="208" t="str">
        <f t="shared" si="43"/>
        <v/>
      </c>
      <c r="CN101" s="354" t="s">
        <v>597</v>
      </c>
      <c r="CO101" s="294" t="str">
        <f t="shared" si="29"/>
        <v/>
      </c>
      <c r="CP101" s="294" t="str">
        <f t="shared" si="44"/>
        <v/>
      </c>
      <c r="CQ101" s="294" t="str">
        <f t="shared" si="45"/>
        <v/>
      </c>
      <c r="CR101" s="295" t="str">
        <f t="shared" si="31"/>
        <v/>
      </c>
      <c r="CS101" s="295" t="str">
        <f t="shared" si="31"/>
        <v/>
      </c>
      <c r="CT101" s="295" t="str">
        <f t="shared" si="31"/>
        <v/>
      </c>
      <c r="CU101" s="295" t="str">
        <f t="shared" si="31"/>
        <v/>
      </c>
      <c r="CV101" s="295" t="str">
        <f t="shared" si="31"/>
        <v/>
      </c>
      <c r="CW101" s="295" t="str">
        <f t="shared" si="31"/>
        <v/>
      </c>
      <c r="CX101" s="295" t="str">
        <f t="shared" si="31"/>
        <v/>
      </c>
      <c r="CY101" s="295" t="str">
        <f t="shared" si="31"/>
        <v/>
      </c>
      <c r="CZ101" s="295" t="str">
        <f t="shared" si="31"/>
        <v/>
      </c>
      <c r="DA101" s="295" t="str">
        <f t="shared" si="31"/>
        <v/>
      </c>
      <c r="DB101" s="295" t="str">
        <f t="shared" si="31"/>
        <v/>
      </c>
      <c r="DC101" s="295" t="str">
        <f t="shared" si="31"/>
        <v/>
      </c>
      <c r="DD101" s="295"/>
      <c r="DE101" s="295"/>
      <c r="DF101" s="295"/>
      <c r="DG101" s="295"/>
      <c r="DH101" s="295"/>
      <c r="DI101" s="295"/>
      <c r="DJ101" s="295"/>
      <c r="DK101" s="295"/>
      <c r="DL101" s="295"/>
      <c r="DM101" s="295"/>
      <c r="DN101" s="295"/>
      <c r="DO101" s="295"/>
      <c r="DP101" s="295" t="str">
        <f t="shared" si="32"/>
        <v/>
      </c>
      <c r="DQ101" s="109" t="str">
        <f t="shared" si="33"/>
        <v/>
      </c>
      <c r="DR101" s="109" t="str">
        <f t="shared" si="46"/>
        <v/>
      </c>
      <c r="DS101" s="109" t="str">
        <f t="shared" si="47"/>
        <v/>
      </c>
    </row>
    <row r="102" spans="1:123" hidden="1" x14ac:dyDescent="0.15">
      <c r="A102" s="109"/>
      <c r="B102" s="109"/>
      <c r="C102" s="109"/>
      <c r="D102" s="109"/>
      <c r="E102" s="109"/>
      <c r="F102" s="109"/>
      <c r="G102" s="109"/>
      <c r="H102" s="109"/>
      <c r="I102" s="109"/>
      <c r="J102" s="109"/>
      <c r="K102" s="308" t="str">
        <f t="shared" ref="K102:AH102" si="48">IF(K26="","","-"&amp;K26)</f>
        <v/>
      </c>
      <c r="L102" s="308" t="str">
        <f t="shared" si="48"/>
        <v/>
      </c>
      <c r="M102" s="308" t="str">
        <f t="shared" si="48"/>
        <v/>
      </c>
      <c r="N102" s="308" t="str">
        <f t="shared" si="48"/>
        <v/>
      </c>
      <c r="O102" s="308" t="str">
        <f t="shared" si="48"/>
        <v/>
      </c>
      <c r="P102" s="308" t="str">
        <f t="shared" si="48"/>
        <v/>
      </c>
      <c r="Q102" s="308" t="str">
        <f t="shared" si="48"/>
        <v/>
      </c>
      <c r="R102" s="308" t="str">
        <f t="shared" si="48"/>
        <v/>
      </c>
      <c r="S102" s="308" t="str">
        <f t="shared" si="48"/>
        <v/>
      </c>
      <c r="T102" s="308" t="str">
        <f t="shared" si="48"/>
        <v/>
      </c>
      <c r="U102" s="308" t="str">
        <f t="shared" si="48"/>
        <v/>
      </c>
      <c r="V102" s="308" t="str">
        <f t="shared" si="48"/>
        <v/>
      </c>
      <c r="W102" s="308" t="str">
        <f t="shared" si="48"/>
        <v/>
      </c>
      <c r="X102" s="308" t="str">
        <f t="shared" si="48"/>
        <v/>
      </c>
      <c r="Y102" s="308" t="str">
        <f t="shared" si="48"/>
        <v/>
      </c>
      <c r="Z102" s="308" t="str">
        <f t="shared" si="48"/>
        <v/>
      </c>
      <c r="AA102" s="308" t="str">
        <f t="shared" si="48"/>
        <v/>
      </c>
      <c r="AB102" s="308" t="str">
        <f t="shared" si="48"/>
        <v/>
      </c>
      <c r="AC102" s="308" t="str">
        <f t="shared" si="48"/>
        <v/>
      </c>
      <c r="AD102" s="308" t="str">
        <f t="shared" si="48"/>
        <v/>
      </c>
      <c r="AE102" s="308" t="str">
        <f t="shared" si="48"/>
        <v/>
      </c>
      <c r="AF102" s="308" t="str">
        <f t="shared" si="48"/>
        <v/>
      </c>
      <c r="AG102" s="308" t="str">
        <f t="shared" si="48"/>
        <v/>
      </c>
      <c r="AH102" s="308" t="str">
        <f t="shared" si="48"/>
        <v/>
      </c>
      <c r="AI102" s="109"/>
      <c r="AJ102" s="109"/>
      <c r="AK102" s="109"/>
      <c r="AL102" s="109"/>
      <c r="AM102" s="109"/>
      <c r="AN102" s="109"/>
      <c r="AO102" s="109"/>
      <c r="AP102" s="109"/>
      <c r="AQ102" s="109"/>
      <c r="AR102" s="109"/>
      <c r="AS102" s="109"/>
      <c r="AT102" s="109"/>
      <c r="AU102" s="109"/>
      <c r="AV102" s="109"/>
      <c r="AW102" s="109"/>
      <c r="AX102" s="109"/>
      <c r="AY102" s="109"/>
      <c r="AZ102" s="109"/>
      <c r="BA102" s="109"/>
      <c r="BT102" s="109"/>
      <c r="BU102" s="109"/>
      <c r="BV102" s="109"/>
      <c r="BW102" s="109"/>
      <c r="BX102" s="109"/>
      <c r="BY102" s="109"/>
      <c r="BZ102" s="109"/>
      <c r="CA102" s="109"/>
      <c r="CB102" s="109"/>
      <c r="CC102" s="109"/>
      <c r="CD102" s="109"/>
      <c r="CE102" s="109"/>
      <c r="CF102" s="109"/>
      <c r="CG102" s="109"/>
      <c r="CH102" s="109"/>
      <c r="CI102" s="109"/>
      <c r="CJ102" s="344" t="s">
        <v>713</v>
      </c>
      <c r="CK102" s="208"/>
      <c r="CL102" s="208"/>
      <c r="CM102" s="208" t="str">
        <f t="shared" si="43"/>
        <v/>
      </c>
      <c r="CN102" s="354" t="s">
        <v>628</v>
      </c>
      <c r="CO102" s="294" t="str">
        <f t="shared" si="29"/>
        <v/>
      </c>
      <c r="CP102" s="294" t="str">
        <f t="shared" si="44"/>
        <v/>
      </c>
      <c r="CQ102" s="294" t="str">
        <f t="shared" si="45"/>
        <v/>
      </c>
      <c r="CR102" s="295" t="str">
        <f t="shared" si="31"/>
        <v/>
      </c>
      <c r="CS102" s="295" t="str">
        <f t="shared" si="31"/>
        <v/>
      </c>
      <c r="CT102" s="295" t="str">
        <f t="shared" si="31"/>
        <v/>
      </c>
      <c r="CU102" s="295" t="str">
        <f t="shared" si="31"/>
        <v/>
      </c>
      <c r="CV102" s="295" t="str">
        <f t="shared" si="31"/>
        <v/>
      </c>
      <c r="CW102" s="295" t="str">
        <f t="shared" si="31"/>
        <v/>
      </c>
      <c r="CX102" s="295" t="str">
        <f t="shared" si="31"/>
        <v/>
      </c>
      <c r="CY102" s="295" t="str">
        <f t="shared" si="31"/>
        <v/>
      </c>
      <c r="CZ102" s="295" t="str">
        <f t="shared" si="31"/>
        <v/>
      </c>
      <c r="DA102" s="295" t="str">
        <f t="shared" si="31"/>
        <v/>
      </c>
      <c r="DB102" s="295" t="str">
        <f t="shared" si="31"/>
        <v/>
      </c>
      <c r="DC102" s="295" t="str">
        <f t="shared" si="31"/>
        <v/>
      </c>
      <c r="DD102" s="295"/>
      <c r="DE102" s="295"/>
      <c r="DF102" s="295"/>
      <c r="DG102" s="295"/>
      <c r="DH102" s="295"/>
      <c r="DI102" s="295"/>
      <c r="DJ102" s="295"/>
      <c r="DK102" s="295"/>
      <c r="DL102" s="295"/>
      <c r="DM102" s="295"/>
      <c r="DN102" s="295"/>
      <c r="DO102" s="295"/>
      <c r="DP102" s="295" t="str">
        <f t="shared" si="32"/>
        <v/>
      </c>
      <c r="DQ102" s="109" t="str">
        <f t="shared" si="33"/>
        <v/>
      </c>
      <c r="DR102" s="109" t="str">
        <f t="shared" si="46"/>
        <v/>
      </c>
      <c r="DS102" s="109" t="str">
        <f t="shared" si="47"/>
        <v/>
      </c>
    </row>
    <row r="103" spans="1:123" hidden="1" x14ac:dyDescent="0.15">
      <c r="A103" s="109"/>
      <c r="B103" s="109"/>
      <c r="C103" s="109"/>
      <c r="D103" s="109"/>
      <c r="E103" s="109"/>
      <c r="F103" s="109"/>
      <c r="G103" s="109"/>
      <c r="H103" s="109"/>
      <c r="I103" s="109"/>
      <c r="J103" s="109"/>
      <c r="K103" s="308" t="str">
        <f>IF(バルブ!$R$22="無記号","",IF(AND(K29="O",バルブ!$R$22="K"),"",IF(AND(K29="O",バルブ!$R$22="H"),"-B","-"&amp;バルブ!$R$22)))</f>
        <v/>
      </c>
      <c r="L103" s="308" t="str">
        <f>IF(バルブ!$R$22="無記号","",IF(AND(L29="O",バルブ!$R$22="K"),"",IF(AND(L29="O",バルブ!$R$22="H"),"-B","-"&amp;バルブ!$R$22)))</f>
        <v/>
      </c>
      <c r="M103" s="308" t="str">
        <f>IF(バルブ!$R$22="無記号","",IF(AND(M29="O",バルブ!$R$22="K"),"",IF(AND(M29="O",バルブ!$R$22="H"),"-B","-"&amp;バルブ!$R$22)))</f>
        <v/>
      </c>
      <c r="N103" s="308" t="str">
        <f>IF(バルブ!$R$22="無記号","",IF(AND(N29="O",バルブ!$R$22="K"),"",IF(AND(N29="O",バルブ!$R$22="H"),"-B","-"&amp;バルブ!$R$22)))</f>
        <v/>
      </c>
      <c r="O103" s="308" t="str">
        <f>IF(バルブ!$R$22="無記号","",IF(AND(O29="O",バルブ!$R$22="K"),"",IF(AND(O29="O",バルブ!$R$22="H"),"-B","-"&amp;バルブ!$R$22)))</f>
        <v/>
      </c>
      <c r="P103" s="308" t="str">
        <f>IF(バルブ!$R$22="無記号","",IF(AND(P29="O",バルブ!$R$22="K"),"",IF(AND(P29="O",バルブ!$R$22="H"),"-B","-"&amp;バルブ!$R$22)))</f>
        <v/>
      </c>
      <c r="Q103" s="308" t="str">
        <f>IF(バルブ!$R$22="無記号","",IF(AND(Q29="O",バルブ!$R$22="K"),"",IF(AND(Q29="O",バルブ!$R$22="H"),"-B","-"&amp;バルブ!$R$22)))</f>
        <v/>
      </c>
      <c r="R103" s="308" t="str">
        <f>IF(バルブ!$R$22="無記号","",IF(AND(R29="O",バルブ!$R$22="K"),"",IF(AND(R29="O",バルブ!$R$22="H"),"-B","-"&amp;バルブ!$R$22)))</f>
        <v/>
      </c>
      <c r="S103" s="308" t="str">
        <f>IF(バルブ!$R$22="無記号","",IF(AND(S29="O",バルブ!$R$22="K"),"",IF(AND(S29="O",バルブ!$R$22="H"),"-B","-"&amp;バルブ!$R$22)))</f>
        <v/>
      </c>
      <c r="T103" s="308" t="str">
        <f>IF(バルブ!$R$22="無記号","",IF(AND(T29="O",バルブ!$R$22="K"),"",IF(AND(T29="O",バルブ!$R$22="H"),"-B","-"&amp;バルブ!$R$22)))</f>
        <v/>
      </c>
      <c r="U103" s="308" t="str">
        <f>IF(バルブ!$R$22="無記号","",IF(AND(U29="O",バルブ!$R$22="K"),"",IF(AND(U29="O",バルブ!$R$22="H"),"-B","-"&amp;バルブ!$R$22)))</f>
        <v/>
      </c>
      <c r="V103" s="308" t="str">
        <f>IF(バルブ!$R$22="無記号","",IF(AND(V29="O",バルブ!$R$22="K"),"",IF(AND(V29="O",バルブ!$R$22="H"),"-B","-"&amp;バルブ!$R$22)))</f>
        <v/>
      </c>
      <c r="W103" s="308" t="str">
        <f>IF(バルブ!$R$22="無記号","","-"&amp;バルブ!$R$22)</f>
        <v/>
      </c>
      <c r="X103" s="308" t="str">
        <f>IF(バルブ!$R$22="無記号","","-"&amp;バルブ!$R$22)</f>
        <v/>
      </c>
      <c r="Y103" s="308" t="str">
        <f>IF(バルブ!$R$22="無記号","","-"&amp;バルブ!$R$22)</f>
        <v/>
      </c>
      <c r="Z103" s="308" t="str">
        <f>IF(バルブ!$R$22="無記号","","-"&amp;バルブ!$R$22)</f>
        <v/>
      </c>
      <c r="AA103" s="308" t="str">
        <f>IF(バルブ!$R$22="無記号","","-"&amp;バルブ!$R$22)</f>
        <v/>
      </c>
      <c r="AB103" s="308" t="str">
        <f>IF(バルブ!$R$22="無記号","","-"&amp;バルブ!$R$22)</f>
        <v/>
      </c>
      <c r="AC103" s="308" t="str">
        <f>IF(バルブ!$R$22="無記号","","-"&amp;バルブ!$R$22)</f>
        <v/>
      </c>
      <c r="AD103" s="308" t="str">
        <f>IF(バルブ!$R$22="無記号","","-"&amp;バルブ!$R$22)</f>
        <v/>
      </c>
      <c r="AE103" s="308" t="str">
        <f>IF(バルブ!$R$22="無記号","","-"&amp;バルブ!$R$22)</f>
        <v/>
      </c>
      <c r="AF103" s="308" t="str">
        <f>IF(バルブ!$R$22="無記号","","-"&amp;バルブ!$R$22)</f>
        <v/>
      </c>
      <c r="AG103" s="308" t="str">
        <f>IF(バルブ!$R$22="無記号","","-"&amp;バルブ!$R$22)</f>
        <v/>
      </c>
      <c r="AH103" s="308" t="str">
        <f>IF(バルブ!$R$22="無記号","","-"&amp;バルブ!$R$22)</f>
        <v/>
      </c>
      <c r="AI103" s="109"/>
      <c r="AJ103" s="109"/>
      <c r="AK103" s="109"/>
      <c r="AL103" s="109"/>
      <c r="AM103" s="109"/>
      <c r="AN103" s="109"/>
      <c r="AO103" s="109"/>
      <c r="AP103" s="109"/>
      <c r="AQ103" s="109"/>
      <c r="AR103" s="109"/>
      <c r="AS103" s="109"/>
      <c r="AT103" s="109"/>
      <c r="AU103" s="109"/>
      <c r="AV103" s="109"/>
      <c r="AW103" s="109"/>
      <c r="AX103" s="109"/>
      <c r="AY103" s="109"/>
      <c r="AZ103" s="109"/>
      <c r="BA103" s="109"/>
      <c r="BT103" s="109"/>
      <c r="BU103" s="109"/>
      <c r="BV103" s="109"/>
      <c r="BW103" s="109"/>
      <c r="BX103" s="109"/>
      <c r="BY103" s="109"/>
      <c r="BZ103" s="109"/>
      <c r="CA103" s="109"/>
      <c r="CB103" s="109"/>
      <c r="CC103" s="109"/>
      <c r="CD103" s="109"/>
      <c r="CE103" s="109"/>
      <c r="CF103" s="109"/>
      <c r="CG103" s="109"/>
      <c r="CH103" s="109"/>
      <c r="CI103" s="109"/>
      <c r="CJ103" s="344" t="s">
        <v>714</v>
      </c>
      <c r="CK103" s="208"/>
      <c r="CL103" s="208"/>
      <c r="CM103" s="208" t="str">
        <f t="shared" si="43"/>
        <v/>
      </c>
      <c r="CN103" s="354" t="s">
        <v>618</v>
      </c>
      <c r="CO103" s="294" t="str">
        <f t="shared" si="29"/>
        <v/>
      </c>
      <c r="CP103" s="294" t="str">
        <f t="shared" si="44"/>
        <v/>
      </c>
      <c r="CQ103" s="294" t="str">
        <f t="shared" si="45"/>
        <v/>
      </c>
      <c r="CR103" s="295" t="str">
        <f t="shared" ref="CR103:DC124" si="49">IF(K$66=$CJ103,"A","")&amp;IF(K$67=$CJ103,"B","")&amp;IF(K$27=$CJ103,"A'","")&amp;IF(K$28=$CJ103,"B'","")</f>
        <v/>
      </c>
      <c r="CS103" s="295" t="str">
        <f t="shared" si="49"/>
        <v/>
      </c>
      <c r="CT103" s="295" t="str">
        <f t="shared" si="49"/>
        <v/>
      </c>
      <c r="CU103" s="295" t="str">
        <f t="shared" si="49"/>
        <v/>
      </c>
      <c r="CV103" s="295" t="str">
        <f t="shared" si="49"/>
        <v/>
      </c>
      <c r="CW103" s="295" t="str">
        <f t="shared" si="49"/>
        <v/>
      </c>
      <c r="CX103" s="295" t="str">
        <f t="shared" si="49"/>
        <v/>
      </c>
      <c r="CY103" s="295" t="str">
        <f t="shared" si="49"/>
        <v/>
      </c>
      <c r="CZ103" s="295" t="str">
        <f t="shared" si="49"/>
        <v/>
      </c>
      <c r="DA103" s="295" t="str">
        <f t="shared" si="49"/>
        <v/>
      </c>
      <c r="DB103" s="295" t="str">
        <f t="shared" si="49"/>
        <v/>
      </c>
      <c r="DC103" s="295" t="str">
        <f t="shared" si="49"/>
        <v/>
      </c>
      <c r="DD103" s="295"/>
      <c r="DE103" s="295"/>
      <c r="DF103" s="295"/>
      <c r="DG103" s="295"/>
      <c r="DH103" s="295"/>
      <c r="DI103" s="295"/>
      <c r="DJ103" s="295"/>
      <c r="DK103" s="295"/>
      <c r="DL103" s="295"/>
      <c r="DM103" s="295"/>
      <c r="DN103" s="295"/>
      <c r="DO103" s="295"/>
      <c r="DP103" s="295" t="str">
        <f t="shared" si="32"/>
        <v/>
      </c>
      <c r="DQ103" s="109" t="str">
        <f t="shared" si="33"/>
        <v/>
      </c>
      <c r="DR103" s="109" t="str">
        <f t="shared" si="46"/>
        <v/>
      </c>
      <c r="DS103" s="109" t="str">
        <f t="shared" si="47"/>
        <v/>
      </c>
    </row>
    <row r="104" spans="1:123" hidden="1" x14ac:dyDescent="0.15">
      <c r="A104" s="109"/>
      <c r="B104" s="109"/>
      <c r="C104" s="109"/>
      <c r="D104" s="109"/>
      <c r="E104" s="109"/>
      <c r="F104" s="109"/>
      <c r="G104" s="109"/>
      <c r="H104" s="109"/>
      <c r="I104" s="109"/>
      <c r="J104" s="109"/>
      <c r="K104" s="308" t="str">
        <f>IF(バルブ!$R$25="無記号","",バルブ!$R$25)</f>
        <v/>
      </c>
      <c r="L104" s="308" t="str">
        <f>IF(バルブ!$R$25="無記号","",バルブ!$R$25)</f>
        <v/>
      </c>
      <c r="M104" s="308" t="str">
        <f>IF(バルブ!$R$25="無記号","",バルブ!$R$25)</f>
        <v/>
      </c>
      <c r="N104" s="308" t="str">
        <f>IF(バルブ!$R$25="無記号","",バルブ!$R$25)</f>
        <v/>
      </c>
      <c r="O104" s="308" t="str">
        <f>IF(バルブ!$R$25="無記号","",バルブ!$R$25)</f>
        <v/>
      </c>
      <c r="P104" s="308" t="str">
        <f>IF(バルブ!$R$25="無記号","",バルブ!$R$25)</f>
        <v/>
      </c>
      <c r="Q104" s="308" t="str">
        <f>IF(バルブ!$R$25="無記号","",バルブ!$R$25)</f>
        <v/>
      </c>
      <c r="R104" s="308" t="str">
        <f>IF(バルブ!$R$25="無記号","",バルブ!$R$25)</f>
        <v/>
      </c>
      <c r="S104" s="308" t="str">
        <f>IF(バルブ!$R$25="無記号","",バルブ!$R$25)</f>
        <v/>
      </c>
      <c r="T104" s="308" t="str">
        <f>IF(バルブ!$R$25="無記号","",バルブ!$R$25)</f>
        <v/>
      </c>
      <c r="U104" s="308" t="str">
        <f>IF(バルブ!$R$25="無記号","",バルブ!$R$25)</f>
        <v/>
      </c>
      <c r="V104" s="308" t="str">
        <f>IF(バルブ!$R$25="無記号","",バルブ!$R$25)</f>
        <v/>
      </c>
      <c r="W104" s="308" t="str">
        <f>IF(バルブ!$R$25="無記号","",バルブ!$R$25)</f>
        <v/>
      </c>
      <c r="X104" s="308" t="str">
        <f>IF(バルブ!$R$25="無記号","",バルブ!$R$25)</f>
        <v/>
      </c>
      <c r="Y104" s="308" t="str">
        <f>IF(バルブ!$R$25="無記号","",バルブ!$R$25)</f>
        <v/>
      </c>
      <c r="Z104" s="308" t="str">
        <f>IF(バルブ!$R$25="無記号","",バルブ!$R$25)</f>
        <v/>
      </c>
      <c r="AA104" s="308" t="str">
        <f>IF(バルブ!$R$25="無記号","",バルブ!$R$25)</f>
        <v/>
      </c>
      <c r="AB104" s="308" t="str">
        <f>IF(バルブ!$R$25="無記号","",バルブ!$R$25)</f>
        <v/>
      </c>
      <c r="AC104" s="308" t="str">
        <f>IF(バルブ!$R$25="無記号","",バルブ!$R$25)</f>
        <v/>
      </c>
      <c r="AD104" s="308" t="str">
        <f>IF(バルブ!$R$25="無記号","",バルブ!$R$25)</f>
        <v/>
      </c>
      <c r="AE104" s="308" t="str">
        <f>IF(バルブ!$R$25="無記号","",バルブ!$R$25)</f>
        <v/>
      </c>
      <c r="AF104" s="308" t="str">
        <f>IF(バルブ!$R$25="無記号","",バルブ!$R$25)</f>
        <v/>
      </c>
      <c r="AG104" s="308" t="str">
        <f>IF(バルブ!$R$25="無記号","",バルブ!$R$25)</f>
        <v/>
      </c>
      <c r="AH104" s="308" t="str">
        <f>IF(バルブ!$R$25="無記号","",バルブ!$R$25)</f>
        <v/>
      </c>
      <c r="AI104" s="109"/>
      <c r="AJ104" s="109"/>
      <c r="AK104" s="109"/>
      <c r="AL104" s="109"/>
      <c r="AM104" s="109"/>
      <c r="AN104" s="109"/>
      <c r="AO104" s="109"/>
      <c r="AP104" s="109"/>
      <c r="AQ104" s="109"/>
      <c r="AR104" s="109"/>
      <c r="AS104" s="109"/>
      <c r="AT104" s="109"/>
      <c r="AU104" s="109"/>
      <c r="AV104" s="109"/>
      <c r="AW104" s="109"/>
      <c r="AX104" s="109"/>
      <c r="AY104" s="109"/>
      <c r="AZ104" s="109"/>
      <c r="BA104" s="109"/>
      <c r="BT104" s="109"/>
      <c r="BU104" s="109"/>
      <c r="BV104" s="109"/>
      <c r="BW104" s="109"/>
      <c r="BX104" s="109"/>
      <c r="BY104" s="109"/>
      <c r="BZ104" s="109"/>
      <c r="CA104" s="109"/>
      <c r="CB104" s="109"/>
      <c r="CC104" s="109"/>
      <c r="CD104" s="109"/>
      <c r="CE104" s="109"/>
      <c r="CF104" s="109"/>
      <c r="CG104" s="109"/>
      <c r="CH104" s="109"/>
      <c r="CI104" s="109"/>
      <c r="CJ104" s="344" t="s">
        <v>715</v>
      </c>
      <c r="CK104" s="208"/>
      <c r="CL104" s="208"/>
      <c r="CM104" s="208" t="str">
        <f t="shared" si="43"/>
        <v/>
      </c>
      <c r="CN104" s="354" t="s">
        <v>603</v>
      </c>
      <c r="CO104" s="294" t="str">
        <f t="shared" si="29"/>
        <v/>
      </c>
      <c r="CP104" s="294" t="str">
        <f t="shared" si="44"/>
        <v/>
      </c>
      <c r="CQ104" s="294" t="str">
        <f t="shared" si="45"/>
        <v/>
      </c>
      <c r="CR104" s="295" t="str">
        <f t="shared" si="49"/>
        <v/>
      </c>
      <c r="CS104" s="295" t="str">
        <f t="shared" si="49"/>
        <v/>
      </c>
      <c r="CT104" s="295" t="str">
        <f t="shared" si="49"/>
        <v/>
      </c>
      <c r="CU104" s="295" t="str">
        <f t="shared" si="49"/>
        <v/>
      </c>
      <c r="CV104" s="295" t="str">
        <f t="shared" si="49"/>
        <v/>
      </c>
      <c r="CW104" s="295" t="str">
        <f t="shared" si="49"/>
        <v/>
      </c>
      <c r="CX104" s="295" t="str">
        <f t="shared" si="49"/>
        <v/>
      </c>
      <c r="CY104" s="295" t="str">
        <f t="shared" si="49"/>
        <v/>
      </c>
      <c r="CZ104" s="295" t="str">
        <f t="shared" si="49"/>
        <v/>
      </c>
      <c r="DA104" s="295" t="str">
        <f t="shared" si="49"/>
        <v/>
      </c>
      <c r="DB104" s="295" t="str">
        <f t="shared" si="49"/>
        <v/>
      </c>
      <c r="DC104" s="295" t="str">
        <f t="shared" si="49"/>
        <v/>
      </c>
      <c r="DD104" s="295"/>
      <c r="DE104" s="295"/>
      <c r="DF104" s="295"/>
      <c r="DG104" s="295"/>
      <c r="DH104" s="295"/>
      <c r="DI104" s="295"/>
      <c r="DJ104" s="295"/>
      <c r="DK104" s="295"/>
      <c r="DL104" s="295"/>
      <c r="DM104" s="295"/>
      <c r="DN104" s="295"/>
      <c r="DO104" s="295"/>
      <c r="DP104" s="295" t="str">
        <f t="shared" si="32"/>
        <v/>
      </c>
      <c r="DQ104" s="109" t="str">
        <f t="shared" si="33"/>
        <v/>
      </c>
      <c r="DR104" s="109" t="str">
        <f t="shared" si="46"/>
        <v/>
      </c>
      <c r="DS104" s="109" t="str">
        <f t="shared" si="47"/>
        <v/>
      </c>
    </row>
    <row r="105" spans="1:123" hidden="1" x14ac:dyDescent="0.15">
      <c r="A105" s="109"/>
      <c r="B105" s="109"/>
      <c r="C105" s="109"/>
      <c r="D105" s="109"/>
      <c r="E105" s="109"/>
      <c r="F105" s="109"/>
      <c r="G105" s="109"/>
      <c r="H105" s="109"/>
      <c r="I105" s="109"/>
      <c r="J105" s="109"/>
      <c r="K105" s="308" t="str">
        <f>IF(OR(K103="-B",K103=""),"","-K")</f>
        <v/>
      </c>
      <c r="L105" s="308" t="str">
        <f t="shared" ref="L105:V105" si="50">IF(OR(L103="-B",L103=""),"","-K")</f>
        <v/>
      </c>
      <c r="M105" s="308" t="str">
        <f t="shared" si="50"/>
        <v/>
      </c>
      <c r="N105" s="308" t="str">
        <f t="shared" si="50"/>
        <v/>
      </c>
      <c r="O105" s="308" t="str">
        <f t="shared" si="50"/>
        <v/>
      </c>
      <c r="P105" s="308" t="str">
        <f t="shared" si="50"/>
        <v/>
      </c>
      <c r="Q105" s="308" t="str">
        <f t="shared" si="50"/>
        <v/>
      </c>
      <c r="R105" s="308" t="str">
        <f t="shared" si="50"/>
        <v/>
      </c>
      <c r="S105" s="308" t="str">
        <f t="shared" si="50"/>
        <v/>
      </c>
      <c r="T105" s="308" t="str">
        <f t="shared" si="50"/>
        <v/>
      </c>
      <c r="U105" s="308" t="str">
        <f t="shared" si="50"/>
        <v/>
      </c>
      <c r="V105" s="308" t="str">
        <f t="shared" si="50"/>
        <v/>
      </c>
      <c r="W105" s="308"/>
      <c r="X105" s="308"/>
      <c r="Y105" s="308"/>
      <c r="Z105" s="308"/>
      <c r="AA105" s="308"/>
      <c r="AB105" s="308"/>
      <c r="AC105" s="308"/>
      <c r="AD105" s="308"/>
      <c r="AE105" s="308"/>
      <c r="AF105" s="308"/>
      <c r="AG105" s="308"/>
      <c r="AH105" s="308"/>
      <c r="AI105" s="109"/>
      <c r="AJ105" s="109"/>
      <c r="AK105" s="109"/>
      <c r="AL105" s="109"/>
      <c r="AM105" s="109"/>
      <c r="AN105" s="109"/>
      <c r="AO105" s="109"/>
      <c r="AP105" s="109"/>
      <c r="AQ105" s="109"/>
      <c r="AR105" s="109"/>
      <c r="AS105" s="109"/>
      <c r="AT105" s="109"/>
      <c r="AU105" s="109"/>
      <c r="AV105" s="109"/>
      <c r="AW105" s="109"/>
      <c r="AX105" s="109"/>
      <c r="AY105" s="109"/>
      <c r="AZ105" s="109"/>
      <c r="BA105" s="109"/>
      <c r="BT105" s="109"/>
      <c r="BU105" s="109"/>
      <c r="BV105" s="109"/>
      <c r="BW105" s="109"/>
      <c r="BX105" s="109"/>
      <c r="BY105" s="109"/>
      <c r="BZ105" s="109"/>
      <c r="CA105" s="109"/>
      <c r="CB105" s="109"/>
      <c r="CC105" s="109"/>
      <c r="CD105" s="109"/>
      <c r="CE105" s="109"/>
      <c r="CF105" s="109"/>
      <c r="CG105" s="109"/>
      <c r="CH105" s="109"/>
      <c r="CI105" s="109"/>
      <c r="CJ105" s="344" t="s">
        <v>716</v>
      </c>
      <c r="CK105" s="208"/>
      <c r="CL105" s="208"/>
      <c r="CM105" s="208" t="str">
        <f t="shared" si="43"/>
        <v/>
      </c>
      <c r="CN105" s="354" t="s">
        <v>599</v>
      </c>
      <c r="CO105" s="294" t="str">
        <f t="shared" si="29"/>
        <v/>
      </c>
      <c r="CP105" s="294" t="str">
        <f t="shared" si="44"/>
        <v/>
      </c>
      <c r="CQ105" s="294" t="str">
        <f t="shared" si="45"/>
        <v/>
      </c>
      <c r="CR105" s="295" t="str">
        <f t="shared" si="49"/>
        <v/>
      </c>
      <c r="CS105" s="295" t="str">
        <f t="shared" si="49"/>
        <v/>
      </c>
      <c r="CT105" s="295" t="str">
        <f t="shared" si="49"/>
        <v/>
      </c>
      <c r="CU105" s="295" t="str">
        <f t="shared" si="49"/>
        <v/>
      </c>
      <c r="CV105" s="295" t="str">
        <f t="shared" si="49"/>
        <v/>
      </c>
      <c r="CW105" s="295" t="str">
        <f t="shared" si="49"/>
        <v/>
      </c>
      <c r="CX105" s="295" t="str">
        <f t="shared" si="49"/>
        <v/>
      </c>
      <c r="CY105" s="295" t="str">
        <f t="shared" si="49"/>
        <v/>
      </c>
      <c r="CZ105" s="295" t="str">
        <f t="shared" si="49"/>
        <v/>
      </c>
      <c r="DA105" s="295" t="str">
        <f t="shared" si="49"/>
        <v/>
      </c>
      <c r="DB105" s="295" t="str">
        <f t="shared" si="49"/>
        <v/>
      </c>
      <c r="DC105" s="295" t="str">
        <f t="shared" si="49"/>
        <v/>
      </c>
      <c r="DD105" s="295"/>
      <c r="DE105" s="295"/>
      <c r="DF105" s="295"/>
      <c r="DG105" s="295"/>
      <c r="DH105" s="295"/>
      <c r="DI105" s="295"/>
      <c r="DJ105" s="295"/>
      <c r="DK105" s="295"/>
      <c r="DL105" s="295"/>
      <c r="DM105" s="295"/>
      <c r="DN105" s="295"/>
      <c r="DO105" s="295"/>
      <c r="DP105" s="295" t="str">
        <f t="shared" si="32"/>
        <v/>
      </c>
      <c r="DQ105" s="109" t="str">
        <f t="shared" si="33"/>
        <v/>
      </c>
      <c r="DR105" s="109" t="str">
        <f t="shared" si="46"/>
        <v/>
      </c>
      <c r="DS105" s="109" t="str">
        <f t="shared" si="47"/>
        <v/>
      </c>
    </row>
    <row r="106" spans="1:123" hidden="1" x14ac:dyDescent="0.15">
      <c r="A106" s="109"/>
      <c r="B106" s="109"/>
      <c r="C106" s="109"/>
      <c r="D106" s="109"/>
      <c r="E106" s="109"/>
      <c r="F106" s="109"/>
      <c r="G106" s="109"/>
      <c r="H106" s="109"/>
      <c r="I106" s="109"/>
      <c r="J106" s="109"/>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8"/>
      <c r="AG106" s="308"/>
      <c r="AH106" s="308"/>
      <c r="AI106" s="109"/>
      <c r="AJ106" s="109"/>
      <c r="AK106" s="109"/>
      <c r="AL106" s="109"/>
      <c r="AM106" s="109"/>
      <c r="AN106" s="109"/>
      <c r="AO106" s="109"/>
      <c r="AP106" s="109"/>
      <c r="AQ106" s="109"/>
      <c r="AR106" s="109"/>
      <c r="AS106" s="109"/>
      <c r="AT106" s="109"/>
      <c r="AU106" s="109"/>
      <c r="AV106" s="109"/>
      <c r="AW106" s="109"/>
      <c r="AX106" s="109"/>
      <c r="AY106" s="109"/>
      <c r="AZ106" s="109"/>
      <c r="BA106" s="109"/>
      <c r="BT106" s="109"/>
      <c r="BU106" s="109"/>
      <c r="BV106" s="109"/>
      <c r="BW106" s="109"/>
      <c r="BX106" s="109"/>
      <c r="BY106" s="109"/>
      <c r="BZ106" s="109"/>
      <c r="CA106" s="109"/>
      <c r="CB106" s="109"/>
      <c r="CC106" s="109"/>
      <c r="CD106" s="109"/>
      <c r="CE106" s="109"/>
      <c r="CF106" s="109"/>
      <c r="CG106" s="109"/>
      <c r="CH106" s="109"/>
      <c r="CI106" s="109"/>
      <c r="CJ106" s="344" t="s">
        <v>717</v>
      </c>
      <c r="CK106" s="208"/>
      <c r="CL106" s="208"/>
      <c r="CM106" s="208" t="str">
        <f t="shared" si="43"/>
        <v/>
      </c>
      <c r="CN106" s="354" t="s">
        <v>595</v>
      </c>
      <c r="CO106" s="294" t="str">
        <f t="shared" si="29"/>
        <v/>
      </c>
      <c r="CP106" s="294" t="str">
        <f t="shared" si="44"/>
        <v/>
      </c>
      <c r="CQ106" s="294" t="str">
        <f t="shared" si="45"/>
        <v/>
      </c>
      <c r="CR106" s="295" t="str">
        <f t="shared" si="49"/>
        <v/>
      </c>
      <c r="CS106" s="295" t="str">
        <f t="shared" si="49"/>
        <v/>
      </c>
      <c r="CT106" s="295" t="str">
        <f t="shared" si="49"/>
        <v/>
      </c>
      <c r="CU106" s="295" t="str">
        <f t="shared" si="49"/>
        <v/>
      </c>
      <c r="CV106" s="295" t="str">
        <f t="shared" si="49"/>
        <v/>
      </c>
      <c r="CW106" s="295" t="str">
        <f t="shared" si="49"/>
        <v/>
      </c>
      <c r="CX106" s="295" t="str">
        <f t="shared" si="49"/>
        <v/>
      </c>
      <c r="CY106" s="295" t="str">
        <f t="shared" si="49"/>
        <v/>
      </c>
      <c r="CZ106" s="295" t="str">
        <f t="shared" si="49"/>
        <v/>
      </c>
      <c r="DA106" s="295" t="str">
        <f t="shared" si="49"/>
        <v/>
      </c>
      <c r="DB106" s="295" t="str">
        <f t="shared" si="49"/>
        <v/>
      </c>
      <c r="DC106" s="295" t="str">
        <f t="shared" si="49"/>
        <v/>
      </c>
      <c r="DD106" s="295"/>
      <c r="DE106" s="295"/>
      <c r="DF106" s="295"/>
      <c r="DG106" s="295"/>
      <c r="DH106" s="295"/>
      <c r="DI106" s="295"/>
      <c r="DJ106" s="295"/>
      <c r="DK106" s="295"/>
      <c r="DL106" s="295"/>
      <c r="DM106" s="295"/>
      <c r="DN106" s="295"/>
      <c r="DO106" s="295"/>
      <c r="DP106" s="295" t="str">
        <f t="shared" si="32"/>
        <v/>
      </c>
      <c r="DQ106" s="109" t="str">
        <f t="shared" si="33"/>
        <v/>
      </c>
      <c r="DR106" s="109" t="str">
        <f t="shared" si="46"/>
        <v/>
      </c>
      <c r="DS106" s="109" t="str">
        <f t="shared" si="47"/>
        <v/>
      </c>
    </row>
    <row r="107" spans="1:123" hidden="1" x14ac:dyDescent="0.15">
      <c r="A107" s="109"/>
      <c r="B107" s="109"/>
      <c r="C107" s="109"/>
      <c r="D107" s="109"/>
      <c r="E107" s="109"/>
      <c r="F107" s="109"/>
      <c r="G107" s="109"/>
      <c r="H107" s="109"/>
      <c r="I107" s="109"/>
      <c r="J107" s="109"/>
      <c r="K107" s="308"/>
      <c r="L107" s="308"/>
      <c r="M107" s="308"/>
      <c r="N107" s="308"/>
      <c r="O107" s="308"/>
      <c r="P107" s="308"/>
      <c r="Q107" s="308"/>
      <c r="R107" s="308"/>
      <c r="S107" s="308"/>
      <c r="T107" s="308"/>
      <c r="U107" s="308"/>
      <c r="V107" s="308"/>
      <c r="W107" s="308"/>
      <c r="X107" s="308"/>
      <c r="Y107" s="308"/>
      <c r="Z107" s="308"/>
      <c r="AA107" s="308"/>
      <c r="AB107" s="308"/>
      <c r="AC107" s="308"/>
      <c r="AD107" s="308"/>
      <c r="AE107" s="308"/>
      <c r="AF107" s="308"/>
      <c r="AG107" s="308"/>
      <c r="AH107" s="308"/>
      <c r="AI107" s="109"/>
      <c r="AJ107" s="109"/>
      <c r="AK107" s="109"/>
      <c r="AL107" s="109"/>
      <c r="AM107" s="109"/>
      <c r="AN107" s="109"/>
      <c r="AO107" s="109"/>
      <c r="AP107" s="109"/>
      <c r="AQ107" s="109"/>
      <c r="AR107" s="109"/>
      <c r="AS107" s="109"/>
      <c r="AT107" s="109"/>
      <c r="AU107" s="109"/>
      <c r="AV107" s="109"/>
      <c r="AW107" s="109"/>
      <c r="AX107" s="109"/>
      <c r="AY107" s="109"/>
      <c r="AZ107" s="109"/>
      <c r="BA107" s="109"/>
      <c r="BT107" s="109"/>
      <c r="BU107" s="109"/>
      <c r="BV107" s="109"/>
      <c r="BW107" s="109"/>
      <c r="BX107" s="109"/>
      <c r="BY107" s="109"/>
      <c r="BZ107" s="109"/>
      <c r="CA107" s="109"/>
      <c r="CB107" s="109"/>
      <c r="CC107" s="109"/>
      <c r="CD107" s="109"/>
      <c r="CE107" s="109"/>
      <c r="CF107" s="109"/>
      <c r="CG107" s="109"/>
      <c r="CH107" s="109"/>
      <c r="CI107" s="109"/>
      <c r="CJ107" s="345" t="s">
        <v>718</v>
      </c>
      <c r="CK107" s="208"/>
      <c r="CL107" s="208"/>
      <c r="CM107" s="208" t="str">
        <f t="shared" si="43"/>
        <v/>
      </c>
      <c r="CN107" s="354" t="s">
        <v>626</v>
      </c>
      <c r="CO107" s="294" t="str">
        <f t="shared" si="29"/>
        <v/>
      </c>
      <c r="CP107" s="294" t="str">
        <f t="shared" si="44"/>
        <v/>
      </c>
      <c r="CQ107" s="294" t="str">
        <f t="shared" si="45"/>
        <v/>
      </c>
      <c r="CR107" s="295" t="str">
        <f t="shared" si="49"/>
        <v/>
      </c>
      <c r="CS107" s="295" t="str">
        <f t="shared" si="49"/>
        <v/>
      </c>
      <c r="CT107" s="295" t="str">
        <f t="shared" si="49"/>
        <v/>
      </c>
      <c r="CU107" s="295" t="str">
        <f t="shared" si="49"/>
        <v/>
      </c>
      <c r="CV107" s="295" t="str">
        <f t="shared" si="49"/>
        <v/>
      </c>
      <c r="CW107" s="295" t="str">
        <f t="shared" si="49"/>
        <v/>
      </c>
      <c r="CX107" s="295" t="str">
        <f t="shared" si="49"/>
        <v/>
      </c>
      <c r="CY107" s="295" t="str">
        <f t="shared" si="49"/>
        <v/>
      </c>
      <c r="CZ107" s="295" t="str">
        <f t="shared" si="49"/>
        <v/>
      </c>
      <c r="DA107" s="295" t="str">
        <f t="shared" si="49"/>
        <v/>
      </c>
      <c r="DB107" s="295" t="str">
        <f t="shared" si="49"/>
        <v/>
      </c>
      <c r="DC107" s="295" t="str">
        <f t="shared" si="49"/>
        <v/>
      </c>
      <c r="DD107" s="295"/>
      <c r="DE107" s="295"/>
      <c r="DF107" s="295"/>
      <c r="DG107" s="295"/>
      <c r="DH107" s="295"/>
      <c r="DI107" s="295"/>
      <c r="DJ107" s="295"/>
      <c r="DK107" s="295"/>
      <c r="DL107" s="295"/>
      <c r="DM107" s="295"/>
      <c r="DN107" s="295"/>
      <c r="DO107" s="295"/>
      <c r="DP107" s="295" t="str">
        <f t="shared" si="32"/>
        <v/>
      </c>
      <c r="DQ107" s="109" t="str">
        <f t="shared" si="33"/>
        <v/>
      </c>
      <c r="DR107" s="109" t="str">
        <f t="shared" si="46"/>
        <v/>
      </c>
      <c r="DS107" s="109" t="str">
        <f t="shared" si="47"/>
        <v/>
      </c>
    </row>
    <row r="108" spans="1:123" hidden="1" x14ac:dyDescent="0.15">
      <c r="A108" s="109"/>
      <c r="B108" s="109"/>
      <c r="C108" s="109"/>
      <c r="D108" s="109"/>
      <c r="E108" s="109"/>
      <c r="F108" s="109"/>
      <c r="G108" s="109"/>
      <c r="H108" s="109"/>
      <c r="I108" s="109"/>
      <c r="J108" s="109"/>
      <c r="K108" s="308"/>
      <c r="L108" s="308"/>
      <c r="M108" s="308"/>
      <c r="N108" s="308"/>
      <c r="O108" s="308"/>
      <c r="P108" s="308"/>
      <c r="Q108" s="308"/>
      <c r="R108" s="308"/>
      <c r="S108" s="308"/>
      <c r="T108" s="308"/>
      <c r="U108" s="308"/>
      <c r="V108" s="308"/>
      <c r="W108" s="308"/>
      <c r="X108" s="308"/>
      <c r="Y108" s="308"/>
      <c r="Z108" s="308"/>
      <c r="AA108" s="308"/>
      <c r="AB108" s="308"/>
      <c r="AC108" s="308"/>
      <c r="AD108" s="308"/>
      <c r="AE108" s="308"/>
      <c r="AF108" s="308"/>
      <c r="AG108" s="308"/>
      <c r="AH108" s="308"/>
      <c r="AI108" s="109"/>
      <c r="AJ108" s="109"/>
      <c r="AK108" s="109"/>
      <c r="AL108" s="109"/>
      <c r="AM108" s="109"/>
      <c r="AN108" s="109"/>
      <c r="AO108" s="109"/>
      <c r="AP108" s="109"/>
      <c r="AQ108" s="109"/>
      <c r="AR108" s="109"/>
      <c r="AS108" s="109"/>
      <c r="AT108" s="109"/>
      <c r="AU108" s="109"/>
      <c r="AV108" s="109"/>
      <c r="AW108" s="109"/>
      <c r="AX108" s="109"/>
      <c r="AY108" s="109"/>
      <c r="AZ108" s="109"/>
      <c r="BA108" s="109"/>
      <c r="BT108" s="109"/>
      <c r="BU108" s="109"/>
      <c r="BV108" s="109"/>
      <c r="BW108" s="109"/>
      <c r="BX108" s="109"/>
      <c r="BY108" s="109"/>
      <c r="BZ108" s="109"/>
      <c r="CA108" s="109"/>
      <c r="CB108" s="109"/>
      <c r="CC108" s="109"/>
      <c r="CD108" s="109"/>
      <c r="CE108" s="109"/>
      <c r="CF108" s="109"/>
      <c r="CG108" s="109"/>
      <c r="CH108" s="109"/>
      <c r="CI108" s="109"/>
      <c r="CJ108" s="344" t="s">
        <v>719</v>
      </c>
      <c r="CK108" s="208"/>
      <c r="CL108" s="208"/>
      <c r="CM108" s="208" t="str">
        <f t="shared" si="43"/>
        <v/>
      </c>
      <c r="CN108" s="354" t="s">
        <v>616</v>
      </c>
      <c r="CO108" s="294" t="str">
        <f t="shared" si="29"/>
        <v/>
      </c>
      <c r="CP108" s="294" t="str">
        <f t="shared" si="44"/>
        <v/>
      </c>
      <c r="CQ108" s="294" t="str">
        <f t="shared" si="45"/>
        <v/>
      </c>
      <c r="CR108" s="295" t="str">
        <f t="shared" si="49"/>
        <v/>
      </c>
      <c r="CS108" s="295" t="str">
        <f t="shared" si="49"/>
        <v/>
      </c>
      <c r="CT108" s="295" t="str">
        <f t="shared" si="49"/>
        <v/>
      </c>
      <c r="CU108" s="295" t="str">
        <f t="shared" si="49"/>
        <v/>
      </c>
      <c r="CV108" s="295" t="str">
        <f t="shared" si="49"/>
        <v/>
      </c>
      <c r="CW108" s="295" t="str">
        <f t="shared" si="49"/>
        <v/>
      </c>
      <c r="CX108" s="295" t="str">
        <f t="shared" si="49"/>
        <v/>
      </c>
      <c r="CY108" s="295" t="str">
        <f t="shared" si="49"/>
        <v/>
      </c>
      <c r="CZ108" s="295" t="str">
        <f t="shared" si="49"/>
        <v/>
      </c>
      <c r="DA108" s="295" t="str">
        <f t="shared" si="49"/>
        <v/>
      </c>
      <c r="DB108" s="295" t="str">
        <f t="shared" si="49"/>
        <v/>
      </c>
      <c r="DC108" s="295" t="str">
        <f t="shared" si="49"/>
        <v/>
      </c>
      <c r="DD108" s="295"/>
      <c r="DE108" s="295"/>
      <c r="DF108" s="295"/>
      <c r="DG108" s="295"/>
      <c r="DH108" s="295"/>
      <c r="DI108" s="295"/>
      <c r="DJ108" s="295"/>
      <c r="DK108" s="295"/>
      <c r="DL108" s="295"/>
      <c r="DM108" s="295"/>
      <c r="DN108" s="295"/>
      <c r="DO108" s="295"/>
      <c r="DP108" s="295" t="str">
        <f t="shared" si="32"/>
        <v/>
      </c>
      <c r="DQ108" s="109" t="str">
        <f t="shared" si="33"/>
        <v/>
      </c>
      <c r="DR108" s="109" t="str">
        <f t="shared" si="46"/>
        <v/>
      </c>
      <c r="DS108" s="109" t="str">
        <f t="shared" si="47"/>
        <v/>
      </c>
    </row>
    <row r="109" spans="1:123" hidden="1" x14ac:dyDescent="0.15">
      <c r="A109" s="109"/>
      <c r="B109" s="109"/>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c r="AA109" s="109"/>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09"/>
      <c r="BT109" s="109"/>
      <c r="BU109" s="109"/>
      <c r="BV109" s="109"/>
      <c r="BW109" s="109"/>
      <c r="BX109" s="109"/>
      <c r="BY109" s="109"/>
      <c r="BZ109" s="109"/>
      <c r="CA109" s="109"/>
      <c r="CB109" s="109"/>
      <c r="CC109" s="109"/>
      <c r="CD109" s="109"/>
      <c r="CE109" s="109"/>
      <c r="CF109" s="109"/>
      <c r="CG109" s="109"/>
      <c r="CH109" s="109"/>
      <c r="CI109" s="109"/>
      <c r="CJ109" s="344" t="s">
        <v>720</v>
      </c>
      <c r="CK109" s="208"/>
      <c r="CL109" s="208"/>
      <c r="CM109" s="208" t="str">
        <f t="shared" si="43"/>
        <v/>
      </c>
      <c r="CN109" s="354" t="s">
        <v>623</v>
      </c>
      <c r="CO109" s="294" t="str">
        <f t="shared" si="29"/>
        <v/>
      </c>
      <c r="CP109" s="294" t="str">
        <f t="shared" si="44"/>
        <v/>
      </c>
      <c r="CQ109" s="294" t="str">
        <f t="shared" si="45"/>
        <v/>
      </c>
      <c r="CR109" s="295" t="str">
        <f t="shared" si="49"/>
        <v/>
      </c>
      <c r="CS109" s="295" t="str">
        <f t="shared" si="49"/>
        <v/>
      </c>
      <c r="CT109" s="295" t="str">
        <f t="shared" si="49"/>
        <v/>
      </c>
      <c r="CU109" s="295" t="str">
        <f t="shared" si="49"/>
        <v/>
      </c>
      <c r="CV109" s="295" t="str">
        <f t="shared" si="49"/>
        <v/>
      </c>
      <c r="CW109" s="295" t="str">
        <f t="shared" si="49"/>
        <v/>
      </c>
      <c r="CX109" s="295" t="str">
        <f t="shared" si="49"/>
        <v/>
      </c>
      <c r="CY109" s="295" t="str">
        <f t="shared" si="49"/>
        <v/>
      </c>
      <c r="CZ109" s="295" t="str">
        <f t="shared" si="49"/>
        <v/>
      </c>
      <c r="DA109" s="295" t="str">
        <f t="shared" si="49"/>
        <v/>
      </c>
      <c r="DB109" s="295" t="str">
        <f t="shared" si="49"/>
        <v/>
      </c>
      <c r="DC109" s="295" t="str">
        <f t="shared" si="49"/>
        <v/>
      </c>
      <c r="DD109" s="295"/>
      <c r="DE109" s="295"/>
      <c r="DF109" s="295"/>
      <c r="DG109" s="295"/>
      <c r="DH109" s="295"/>
      <c r="DI109" s="295"/>
      <c r="DJ109" s="295"/>
      <c r="DK109" s="295"/>
      <c r="DL109" s="295"/>
      <c r="DM109" s="295"/>
      <c r="DN109" s="295"/>
      <c r="DO109" s="295"/>
      <c r="DP109" s="295" t="str">
        <f t="shared" si="32"/>
        <v/>
      </c>
      <c r="DQ109" s="109" t="str">
        <f t="shared" si="33"/>
        <v/>
      </c>
      <c r="DR109" s="109" t="str">
        <f t="shared" si="46"/>
        <v/>
      </c>
      <c r="DS109" s="109" t="str">
        <f t="shared" si="47"/>
        <v/>
      </c>
    </row>
    <row r="110" spans="1:123" hidden="1" x14ac:dyDescent="0.15">
      <c r="A110" s="109"/>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09"/>
      <c r="BT110" s="109"/>
      <c r="BU110" s="109"/>
      <c r="BV110" s="109"/>
      <c r="BW110" s="109"/>
      <c r="BX110" s="109"/>
      <c r="BY110" s="109"/>
      <c r="BZ110" s="109"/>
      <c r="CA110" s="109"/>
      <c r="CB110" s="109"/>
      <c r="CC110" s="109"/>
      <c r="CD110" s="109"/>
      <c r="CE110" s="109"/>
      <c r="CF110" s="109"/>
      <c r="CG110" s="109"/>
      <c r="CH110" s="109"/>
      <c r="CI110" s="109"/>
      <c r="CJ110" s="344" t="s">
        <v>721</v>
      </c>
      <c r="CK110" s="208"/>
      <c r="CL110" s="208"/>
      <c r="CM110" s="208" t="str">
        <f t="shared" si="43"/>
        <v/>
      </c>
      <c r="CN110" s="354" t="s">
        <v>619</v>
      </c>
      <c r="CO110" s="294" t="str">
        <f t="shared" si="29"/>
        <v/>
      </c>
      <c r="CP110" s="294" t="str">
        <f t="shared" si="44"/>
        <v/>
      </c>
      <c r="CQ110" s="294" t="str">
        <f t="shared" si="45"/>
        <v/>
      </c>
      <c r="CR110" s="295" t="str">
        <f t="shared" si="49"/>
        <v/>
      </c>
      <c r="CS110" s="295" t="str">
        <f t="shared" si="49"/>
        <v/>
      </c>
      <c r="CT110" s="295" t="str">
        <f t="shared" si="49"/>
        <v/>
      </c>
      <c r="CU110" s="295" t="str">
        <f t="shared" si="49"/>
        <v/>
      </c>
      <c r="CV110" s="295" t="str">
        <f t="shared" si="49"/>
        <v/>
      </c>
      <c r="CW110" s="295" t="str">
        <f t="shared" si="49"/>
        <v/>
      </c>
      <c r="CX110" s="295" t="str">
        <f t="shared" si="49"/>
        <v/>
      </c>
      <c r="CY110" s="295" t="str">
        <f t="shared" si="49"/>
        <v/>
      </c>
      <c r="CZ110" s="295" t="str">
        <f t="shared" si="49"/>
        <v/>
      </c>
      <c r="DA110" s="295" t="str">
        <f t="shared" si="49"/>
        <v/>
      </c>
      <c r="DB110" s="295" t="str">
        <f t="shared" si="49"/>
        <v/>
      </c>
      <c r="DC110" s="295" t="str">
        <f t="shared" si="49"/>
        <v/>
      </c>
      <c r="DD110" s="295"/>
      <c r="DE110" s="295"/>
      <c r="DF110" s="295"/>
      <c r="DG110" s="295"/>
      <c r="DH110" s="295"/>
      <c r="DI110" s="295"/>
      <c r="DJ110" s="295"/>
      <c r="DK110" s="295"/>
      <c r="DL110" s="295"/>
      <c r="DM110" s="295"/>
      <c r="DN110" s="295"/>
      <c r="DO110" s="295"/>
      <c r="DP110" s="295" t="str">
        <f t="shared" si="32"/>
        <v/>
      </c>
      <c r="DQ110" s="109" t="str">
        <f t="shared" si="33"/>
        <v/>
      </c>
      <c r="DR110" s="109" t="str">
        <f t="shared" si="46"/>
        <v/>
      </c>
      <c r="DS110" s="109" t="str">
        <f t="shared" si="47"/>
        <v/>
      </c>
    </row>
    <row r="111" spans="1:123" hidden="1" x14ac:dyDescent="0.15">
      <c r="A111" s="99"/>
      <c r="B111" s="109"/>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c r="AA111" s="109"/>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09"/>
      <c r="BT111" s="109"/>
      <c r="BU111" s="109"/>
      <c r="BV111" s="109"/>
      <c r="BW111" s="109"/>
      <c r="BX111" s="109"/>
      <c r="BY111" s="109"/>
      <c r="BZ111" s="109"/>
      <c r="CA111" s="109"/>
      <c r="CB111" s="109"/>
      <c r="CC111" s="109"/>
      <c r="CD111" s="109"/>
      <c r="CE111" s="109"/>
      <c r="CF111" s="109"/>
      <c r="CG111" s="109"/>
      <c r="CH111" s="109"/>
      <c r="CI111" s="109"/>
      <c r="CJ111" s="344" t="s">
        <v>722</v>
      </c>
      <c r="CK111" s="208"/>
      <c r="CL111" s="208"/>
      <c r="CM111" s="208" t="str">
        <f t="shared" si="43"/>
        <v/>
      </c>
      <c r="CN111" s="354" t="s">
        <v>614</v>
      </c>
      <c r="CO111" s="294" t="str">
        <f t="shared" si="29"/>
        <v/>
      </c>
      <c r="CP111" s="294" t="str">
        <f t="shared" si="44"/>
        <v/>
      </c>
      <c r="CQ111" s="294" t="str">
        <f t="shared" si="45"/>
        <v/>
      </c>
      <c r="CR111" s="295" t="str">
        <f t="shared" si="49"/>
        <v/>
      </c>
      <c r="CS111" s="295" t="str">
        <f t="shared" si="49"/>
        <v/>
      </c>
      <c r="CT111" s="295" t="str">
        <f t="shared" si="49"/>
        <v/>
      </c>
      <c r="CU111" s="295" t="str">
        <f t="shared" si="49"/>
        <v/>
      </c>
      <c r="CV111" s="295" t="str">
        <f t="shared" si="49"/>
        <v/>
      </c>
      <c r="CW111" s="295" t="str">
        <f t="shared" si="49"/>
        <v/>
      </c>
      <c r="CX111" s="295" t="str">
        <f t="shared" si="49"/>
        <v/>
      </c>
      <c r="CY111" s="295" t="str">
        <f t="shared" si="49"/>
        <v/>
      </c>
      <c r="CZ111" s="295" t="str">
        <f t="shared" si="49"/>
        <v/>
      </c>
      <c r="DA111" s="295" t="str">
        <f t="shared" si="49"/>
        <v/>
      </c>
      <c r="DB111" s="295" t="str">
        <f t="shared" si="49"/>
        <v/>
      </c>
      <c r="DC111" s="295" t="str">
        <f t="shared" si="49"/>
        <v/>
      </c>
      <c r="DD111" s="295"/>
      <c r="DE111" s="295"/>
      <c r="DF111" s="295"/>
      <c r="DG111" s="295"/>
      <c r="DH111" s="295"/>
      <c r="DI111" s="295"/>
      <c r="DJ111" s="295"/>
      <c r="DK111" s="295"/>
      <c r="DL111" s="295"/>
      <c r="DM111" s="295"/>
      <c r="DN111" s="295"/>
      <c r="DO111" s="295"/>
      <c r="DP111" s="295" t="str">
        <f t="shared" si="32"/>
        <v/>
      </c>
      <c r="DQ111" s="109" t="str">
        <f t="shared" si="33"/>
        <v/>
      </c>
      <c r="DR111" s="109" t="str">
        <f t="shared" si="46"/>
        <v/>
      </c>
      <c r="DS111" s="109" t="str">
        <f t="shared" si="47"/>
        <v/>
      </c>
    </row>
    <row r="112" spans="1:123" ht="13.5" hidden="1" customHeight="1" x14ac:dyDescent="0.15">
      <c r="A112" s="109"/>
      <c r="B112" s="109"/>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09"/>
      <c r="BT112" s="109"/>
      <c r="BU112" s="109"/>
      <c r="BV112" s="109"/>
      <c r="BW112" s="109"/>
      <c r="BX112" s="109"/>
      <c r="BY112" s="109"/>
      <c r="BZ112" s="109"/>
      <c r="CA112" s="109"/>
      <c r="CB112" s="109"/>
      <c r="CC112" s="109"/>
      <c r="CD112" s="109"/>
      <c r="CE112" s="109"/>
      <c r="CF112" s="109"/>
      <c r="CG112" s="109"/>
      <c r="CH112" s="109"/>
      <c r="CI112" s="109"/>
      <c r="CJ112" s="344" t="s">
        <v>723</v>
      </c>
      <c r="CK112" s="208"/>
      <c r="CL112" s="208"/>
      <c r="CM112" s="208" t="str">
        <f t="shared" si="43"/>
        <v/>
      </c>
      <c r="CN112" s="354" t="s">
        <v>600</v>
      </c>
      <c r="CO112" s="294" t="str">
        <f t="shared" si="29"/>
        <v/>
      </c>
      <c r="CP112" s="294" t="str">
        <f t="shared" si="44"/>
        <v/>
      </c>
      <c r="CQ112" s="294" t="str">
        <f t="shared" si="45"/>
        <v/>
      </c>
      <c r="CR112" s="295" t="str">
        <f t="shared" si="49"/>
        <v/>
      </c>
      <c r="CS112" s="295" t="str">
        <f t="shared" si="49"/>
        <v/>
      </c>
      <c r="CT112" s="295" t="str">
        <f t="shared" si="49"/>
        <v/>
      </c>
      <c r="CU112" s="295" t="str">
        <f t="shared" si="49"/>
        <v/>
      </c>
      <c r="CV112" s="295" t="str">
        <f t="shared" si="49"/>
        <v/>
      </c>
      <c r="CW112" s="295" t="str">
        <f t="shared" si="49"/>
        <v/>
      </c>
      <c r="CX112" s="295" t="str">
        <f t="shared" si="49"/>
        <v/>
      </c>
      <c r="CY112" s="295" t="str">
        <f t="shared" si="49"/>
        <v/>
      </c>
      <c r="CZ112" s="295" t="str">
        <f t="shared" si="49"/>
        <v/>
      </c>
      <c r="DA112" s="295" t="str">
        <f t="shared" si="49"/>
        <v/>
      </c>
      <c r="DB112" s="295" t="str">
        <f t="shared" si="49"/>
        <v/>
      </c>
      <c r="DC112" s="295" t="str">
        <f t="shared" si="49"/>
        <v/>
      </c>
      <c r="DD112" s="295"/>
      <c r="DE112" s="295"/>
      <c r="DF112" s="295"/>
      <c r="DG112" s="295"/>
      <c r="DH112" s="295"/>
      <c r="DI112" s="295"/>
      <c r="DJ112" s="295"/>
      <c r="DK112" s="295"/>
      <c r="DL112" s="295"/>
      <c r="DM112" s="295"/>
      <c r="DN112" s="295"/>
      <c r="DO112" s="295"/>
      <c r="DP112" s="295" t="str">
        <f t="shared" si="32"/>
        <v/>
      </c>
      <c r="DQ112" s="109" t="str">
        <f t="shared" si="33"/>
        <v/>
      </c>
      <c r="DR112" s="109" t="str">
        <f t="shared" si="46"/>
        <v/>
      </c>
      <c r="DS112" s="109" t="str">
        <f t="shared" si="47"/>
        <v/>
      </c>
    </row>
    <row r="113" spans="1:191" ht="13.5" hidden="1" customHeight="1" x14ac:dyDescent="0.15">
      <c r="A113" s="109"/>
      <c r="B113" s="109"/>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09"/>
      <c r="BT113" s="109"/>
      <c r="BU113" s="109"/>
      <c r="BV113" s="109"/>
      <c r="BW113" s="109"/>
      <c r="BX113" s="109"/>
      <c r="BY113" s="109"/>
      <c r="BZ113" s="109"/>
      <c r="CA113" s="109"/>
      <c r="CB113" s="109"/>
      <c r="CC113" s="109"/>
      <c r="CD113" s="109"/>
      <c r="CE113" s="109"/>
      <c r="CF113" s="109"/>
      <c r="CG113" s="109"/>
      <c r="CH113" s="109"/>
      <c r="CI113" s="109"/>
      <c r="CJ113" s="344" t="s">
        <v>724</v>
      </c>
      <c r="CK113" s="208"/>
      <c r="CL113" s="208"/>
      <c r="CM113" s="208" t="str">
        <f t="shared" si="43"/>
        <v/>
      </c>
      <c r="CN113" s="354" t="s">
        <v>596</v>
      </c>
      <c r="CO113" s="294" t="str">
        <f t="shared" si="29"/>
        <v/>
      </c>
      <c r="CP113" s="294" t="str">
        <f t="shared" si="44"/>
        <v/>
      </c>
      <c r="CQ113" s="294" t="str">
        <f t="shared" si="45"/>
        <v/>
      </c>
      <c r="CR113" s="295" t="str">
        <f t="shared" si="49"/>
        <v/>
      </c>
      <c r="CS113" s="295" t="str">
        <f t="shared" si="49"/>
        <v/>
      </c>
      <c r="CT113" s="295" t="str">
        <f t="shared" si="49"/>
        <v/>
      </c>
      <c r="CU113" s="295" t="str">
        <f t="shared" si="49"/>
        <v/>
      </c>
      <c r="CV113" s="295" t="str">
        <f t="shared" si="49"/>
        <v/>
      </c>
      <c r="CW113" s="295" t="str">
        <f t="shared" si="49"/>
        <v/>
      </c>
      <c r="CX113" s="295" t="str">
        <f t="shared" si="49"/>
        <v/>
      </c>
      <c r="CY113" s="295" t="str">
        <f t="shared" si="49"/>
        <v/>
      </c>
      <c r="CZ113" s="295" t="str">
        <f t="shared" si="49"/>
        <v/>
      </c>
      <c r="DA113" s="295" t="str">
        <f t="shared" si="49"/>
        <v/>
      </c>
      <c r="DB113" s="295" t="str">
        <f t="shared" si="49"/>
        <v/>
      </c>
      <c r="DC113" s="295" t="str">
        <f t="shared" si="49"/>
        <v/>
      </c>
      <c r="DD113" s="295"/>
      <c r="DE113" s="295"/>
      <c r="DF113" s="295"/>
      <c r="DG113" s="295"/>
      <c r="DH113" s="295"/>
      <c r="DI113" s="295"/>
      <c r="DJ113" s="295"/>
      <c r="DK113" s="295"/>
      <c r="DL113" s="295"/>
      <c r="DM113" s="295"/>
      <c r="DN113" s="295"/>
      <c r="DO113" s="295"/>
      <c r="DP113" s="295" t="str">
        <f t="shared" si="32"/>
        <v/>
      </c>
      <c r="DQ113" s="109" t="str">
        <f t="shared" si="33"/>
        <v/>
      </c>
      <c r="DR113" s="109" t="str">
        <f t="shared" si="46"/>
        <v/>
      </c>
      <c r="DS113" s="109" t="str">
        <f t="shared" si="47"/>
        <v/>
      </c>
    </row>
    <row r="114" spans="1:191" ht="3.75" hidden="1" customHeight="1" x14ac:dyDescent="0.15">
      <c r="A114" s="109"/>
      <c r="B114" s="109"/>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09"/>
      <c r="BT114" s="109"/>
      <c r="BU114" s="109"/>
      <c r="BV114" s="109"/>
      <c r="BW114" s="109"/>
      <c r="BX114" s="109"/>
      <c r="BY114" s="109"/>
      <c r="BZ114" s="109"/>
      <c r="CA114" s="109"/>
      <c r="CB114" s="109"/>
      <c r="CC114" s="109"/>
      <c r="CD114" s="109"/>
      <c r="CE114" s="109"/>
      <c r="CF114" s="109"/>
      <c r="CG114" s="109"/>
      <c r="CH114" s="109"/>
      <c r="CI114" s="109"/>
      <c r="CJ114" s="345" t="s">
        <v>725</v>
      </c>
      <c r="CK114" s="208"/>
      <c r="CL114" s="208"/>
      <c r="CM114" s="208" t="str">
        <f t="shared" si="43"/>
        <v/>
      </c>
      <c r="CN114" s="354" t="s">
        <v>627</v>
      </c>
      <c r="CO114" s="294" t="str">
        <f t="shared" si="29"/>
        <v/>
      </c>
      <c r="CP114" s="294" t="str">
        <f t="shared" si="44"/>
        <v/>
      </c>
      <c r="CQ114" s="294" t="str">
        <f t="shared" si="45"/>
        <v/>
      </c>
      <c r="CR114" s="295" t="str">
        <f t="shared" si="49"/>
        <v/>
      </c>
      <c r="CS114" s="295" t="str">
        <f t="shared" si="49"/>
        <v/>
      </c>
      <c r="CT114" s="295" t="str">
        <f t="shared" si="49"/>
        <v/>
      </c>
      <c r="CU114" s="295" t="str">
        <f t="shared" si="49"/>
        <v/>
      </c>
      <c r="CV114" s="295" t="str">
        <f t="shared" si="49"/>
        <v/>
      </c>
      <c r="CW114" s="295" t="str">
        <f t="shared" si="49"/>
        <v/>
      </c>
      <c r="CX114" s="295" t="str">
        <f t="shared" si="49"/>
        <v/>
      </c>
      <c r="CY114" s="295" t="str">
        <f t="shared" si="49"/>
        <v/>
      </c>
      <c r="CZ114" s="295" t="str">
        <f t="shared" si="49"/>
        <v/>
      </c>
      <c r="DA114" s="295" t="str">
        <f t="shared" si="49"/>
        <v/>
      </c>
      <c r="DB114" s="295" t="str">
        <f t="shared" si="49"/>
        <v/>
      </c>
      <c r="DC114" s="295" t="str">
        <f t="shared" si="49"/>
        <v/>
      </c>
      <c r="DD114" s="295"/>
      <c r="DE114" s="295"/>
      <c r="DF114" s="295"/>
      <c r="DG114" s="295"/>
      <c r="DH114" s="295"/>
      <c r="DI114" s="295"/>
      <c r="DJ114" s="295"/>
      <c r="DK114" s="295"/>
      <c r="DL114" s="295"/>
      <c r="DM114" s="295"/>
      <c r="DN114" s="295"/>
      <c r="DO114" s="295"/>
      <c r="DP114" s="295" t="str">
        <f t="shared" si="32"/>
        <v/>
      </c>
      <c r="DQ114" s="109" t="str">
        <f t="shared" si="33"/>
        <v/>
      </c>
      <c r="DR114" s="109" t="str">
        <f t="shared" si="46"/>
        <v/>
      </c>
      <c r="DS114" s="109" t="str">
        <f t="shared" si="47"/>
        <v/>
      </c>
    </row>
    <row r="115" spans="1:191" hidden="1" x14ac:dyDescent="0.15">
      <c r="A115" s="109"/>
      <c r="B115" s="109"/>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09"/>
      <c r="BT115" s="109"/>
      <c r="BU115" s="109"/>
      <c r="BV115" s="109"/>
      <c r="BW115" s="109"/>
      <c r="BX115" s="109"/>
      <c r="BY115" s="109"/>
      <c r="BZ115" s="109"/>
      <c r="CA115" s="109"/>
      <c r="CB115" s="109"/>
      <c r="CC115" s="109"/>
      <c r="CD115" s="109"/>
      <c r="CE115" s="109"/>
      <c r="CF115" s="109"/>
      <c r="CG115" s="109"/>
      <c r="CH115" s="109"/>
      <c r="CI115" s="109"/>
      <c r="CJ115" s="344" t="s">
        <v>726</v>
      </c>
      <c r="CK115" s="208"/>
      <c r="CL115" s="208"/>
      <c r="CM115" s="208" t="str">
        <f t="shared" si="43"/>
        <v/>
      </c>
      <c r="CN115" s="354" t="s">
        <v>622</v>
      </c>
      <c r="CO115" s="294" t="str">
        <f t="shared" si="29"/>
        <v/>
      </c>
      <c r="CP115" s="294" t="str">
        <f t="shared" si="44"/>
        <v/>
      </c>
      <c r="CQ115" s="294" t="str">
        <f t="shared" si="45"/>
        <v/>
      </c>
      <c r="CR115" s="295" t="str">
        <f t="shared" si="49"/>
        <v/>
      </c>
      <c r="CS115" s="295" t="str">
        <f t="shared" si="49"/>
        <v/>
      </c>
      <c r="CT115" s="295" t="str">
        <f t="shared" si="49"/>
        <v/>
      </c>
      <c r="CU115" s="295" t="str">
        <f t="shared" si="49"/>
        <v/>
      </c>
      <c r="CV115" s="295" t="str">
        <f t="shared" si="49"/>
        <v/>
      </c>
      <c r="CW115" s="295" t="str">
        <f t="shared" si="49"/>
        <v/>
      </c>
      <c r="CX115" s="295" t="str">
        <f t="shared" si="49"/>
        <v/>
      </c>
      <c r="CY115" s="295" t="str">
        <f t="shared" si="49"/>
        <v/>
      </c>
      <c r="CZ115" s="295" t="str">
        <f t="shared" si="49"/>
        <v/>
      </c>
      <c r="DA115" s="295" t="str">
        <f t="shared" si="49"/>
        <v/>
      </c>
      <c r="DB115" s="295" t="str">
        <f t="shared" si="49"/>
        <v/>
      </c>
      <c r="DC115" s="295" t="str">
        <f t="shared" si="49"/>
        <v/>
      </c>
      <c r="DD115" s="295"/>
      <c r="DE115" s="295"/>
      <c r="DF115" s="295"/>
      <c r="DG115" s="295"/>
      <c r="DH115" s="295"/>
      <c r="DI115" s="295"/>
      <c r="DJ115" s="295"/>
      <c r="DK115" s="295"/>
      <c r="DL115" s="295"/>
      <c r="DM115" s="295"/>
      <c r="DN115" s="295"/>
      <c r="DO115" s="295"/>
      <c r="DP115" s="295" t="str">
        <f t="shared" si="32"/>
        <v/>
      </c>
      <c r="DQ115" s="109" t="str">
        <f t="shared" si="33"/>
        <v/>
      </c>
      <c r="DR115" s="109" t="str">
        <f t="shared" si="46"/>
        <v/>
      </c>
      <c r="DS115" s="109" t="str">
        <f t="shared" si="47"/>
        <v/>
      </c>
    </row>
    <row r="116" spans="1:191" ht="3.75" hidden="1" customHeight="1" x14ac:dyDescent="0.15">
      <c r="A116" s="109"/>
      <c r="B116" s="109"/>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c r="AA116" s="109"/>
      <c r="AB116" s="109"/>
      <c r="AC116" s="109"/>
      <c r="AD116" s="109"/>
      <c r="AE116" s="109"/>
      <c r="AF116" s="109"/>
      <c r="AG116" s="109"/>
      <c r="AH116" s="109"/>
      <c r="AI116" s="109"/>
      <c r="AJ116" s="109"/>
      <c r="AK116" s="109"/>
      <c r="AL116" s="109"/>
      <c r="AM116" s="109"/>
      <c r="AN116" s="109"/>
      <c r="AO116" s="109"/>
      <c r="AP116" s="109"/>
      <c r="AQ116" s="109"/>
      <c r="AR116" s="109"/>
      <c r="AS116" s="109"/>
      <c r="AT116" s="109"/>
      <c r="AU116" s="109"/>
      <c r="AV116" s="109"/>
      <c r="AW116" s="109"/>
      <c r="AX116" s="109"/>
      <c r="AY116" s="109"/>
      <c r="AZ116" s="109"/>
      <c r="BA116" s="109"/>
      <c r="BT116" s="109"/>
      <c r="BU116" s="109"/>
      <c r="BV116" s="109"/>
      <c r="BW116" s="109"/>
      <c r="BX116" s="109"/>
      <c r="BY116" s="109"/>
      <c r="BZ116" s="109"/>
      <c r="CA116" s="109"/>
      <c r="CB116" s="109"/>
      <c r="CC116" s="109"/>
      <c r="CD116" s="109"/>
      <c r="CE116" s="109"/>
      <c r="CF116" s="109"/>
      <c r="CG116" s="109"/>
      <c r="CH116" s="109"/>
      <c r="CI116" s="109"/>
      <c r="CJ116" s="344" t="s">
        <v>727</v>
      </c>
      <c r="CK116" s="208"/>
      <c r="CL116" s="208"/>
      <c r="CM116" s="208" t="str">
        <f t="shared" si="43"/>
        <v/>
      </c>
      <c r="CN116" s="354" t="s">
        <v>606</v>
      </c>
      <c r="CO116" s="294" t="str">
        <f t="shared" si="29"/>
        <v/>
      </c>
      <c r="CP116" s="294" t="str">
        <f t="shared" si="44"/>
        <v/>
      </c>
      <c r="CQ116" s="294" t="str">
        <f t="shared" si="45"/>
        <v/>
      </c>
      <c r="CR116" s="295" t="str">
        <f t="shared" si="49"/>
        <v/>
      </c>
      <c r="CS116" s="295" t="str">
        <f t="shared" si="49"/>
        <v/>
      </c>
      <c r="CT116" s="295" t="str">
        <f t="shared" si="49"/>
        <v/>
      </c>
      <c r="CU116" s="295" t="str">
        <f t="shared" si="49"/>
        <v/>
      </c>
      <c r="CV116" s="295" t="str">
        <f t="shared" si="49"/>
        <v/>
      </c>
      <c r="CW116" s="295" t="str">
        <f t="shared" si="49"/>
        <v/>
      </c>
      <c r="CX116" s="295" t="str">
        <f t="shared" si="49"/>
        <v/>
      </c>
      <c r="CY116" s="295" t="str">
        <f t="shared" si="49"/>
        <v/>
      </c>
      <c r="CZ116" s="295" t="str">
        <f t="shared" si="49"/>
        <v/>
      </c>
      <c r="DA116" s="295" t="str">
        <f t="shared" si="49"/>
        <v/>
      </c>
      <c r="DB116" s="295" t="str">
        <f t="shared" si="49"/>
        <v/>
      </c>
      <c r="DC116" s="295" t="str">
        <f t="shared" si="49"/>
        <v/>
      </c>
      <c r="DD116" s="295"/>
      <c r="DE116" s="295"/>
      <c r="DF116" s="295"/>
      <c r="DG116" s="295"/>
      <c r="DH116" s="295"/>
      <c r="DI116" s="295"/>
      <c r="DJ116" s="295"/>
      <c r="DK116" s="295"/>
      <c r="DL116" s="295"/>
      <c r="DM116" s="295"/>
      <c r="DN116" s="295"/>
      <c r="DO116" s="295"/>
      <c r="DP116" s="295" t="str">
        <f t="shared" si="32"/>
        <v/>
      </c>
      <c r="DQ116" s="109" t="str">
        <f t="shared" si="33"/>
        <v/>
      </c>
      <c r="DR116" s="109" t="str">
        <f t="shared" si="46"/>
        <v/>
      </c>
      <c r="DS116" s="109" t="str">
        <f t="shared" si="47"/>
        <v/>
      </c>
    </row>
    <row r="117" spans="1:191" ht="13.5" hidden="1" customHeight="1" x14ac:dyDescent="0.15">
      <c r="A117" s="109"/>
      <c r="B117" s="109"/>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09"/>
      <c r="AB117" s="109"/>
      <c r="AC117" s="109"/>
      <c r="AD117" s="109"/>
      <c r="AE117" s="109"/>
      <c r="AF117" s="109"/>
      <c r="AG117" s="109"/>
      <c r="AH117" s="109"/>
      <c r="AI117" s="109"/>
      <c r="AJ117" s="109"/>
      <c r="AK117" s="109"/>
      <c r="AL117" s="109"/>
      <c r="AM117" s="109"/>
      <c r="AN117" s="109"/>
      <c r="AO117" s="109"/>
      <c r="AP117" s="109"/>
      <c r="AQ117" s="109"/>
      <c r="AR117" s="109"/>
      <c r="AS117" s="109"/>
      <c r="AT117" s="109"/>
      <c r="AU117" s="109"/>
      <c r="AV117" s="109"/>
      <c r="AW117" s="109"/>
      <c r="AX117" s="109"/>
      <c r="AY117" s="109"/>
      <c r="AZ117" s="109"/>
      <c r="BA117" s="109"/>
      <c r="BT117" s="109"/>
      <c r="BU117" s="109"/>
      <c r="BV117" s="109"/>
      <c r="BW117" s="109"/>
      <c r="BX117" s="109"/>
      <c r="BY117" s="109"/>
      <c r="BZ117" s="109"/>
      <c r="CA117" s="109"/>
      <c r="CB117" s="109"/>
      <c r="CC117" s="109"/>
      <c r="CD117" s="109"/>
      <c r="CE117" s="109"/>
      <c r="CF117" s="109"/>
      <c r="CG117" s="109"/>
      <c r="CH117" s="109"/>
      <c r="CI117" s="109"/>
      <c r="CJ117" s="344" t="s">
        <v>728</v>
      </c>
      <c r="CK117" s="208"/>
      <c r="CL117" s="208"/>
      <c r="CM117" s="208" t="str">
        <f t="shared" si="43"/>
        <v/>
      </c>
      <c r="CN117" s="354" t="s">
        <v>583</v>
      </c>
      <c r="CO117" s="294" t="str">
        <f t="shared" si="29"/>
        <v/>
      </c>
      <c r="CP117" s="294" t="str">
        <f t="shared" si="44"/>
        <v/>
      </c>
      <c r="CQ117" s="294" t="str">
        <f t="shared" si="45"/>
        <v/>
      </c>
      <c r="CR117" s="295" t="str">
        <f t="shared" si="49"/>
        <v/>
      </c>
      <c r="CS117" s="295" t="str">
        <f t="shared" si="49"/>
        <v/>
      </c>
      <c r="CT117" s="295" t="str">
        <f t="shared" si="49"/>
        <v/>
      </c>
      <c r="CU117" s="295" t="str">
        <f t="shared" si="49"/>
        <v/>
      </c>
      <c r="CV117" s="295" t="str">
        <f t="shared" si="49"/>
        <v/>
      </c>
      <c r="CW117" s="295" t="str">
        <f t="shared" si="49"/>
        <v/>
      </c>
      <c r="CX117" s="295" t="str">
        <f t="shared" si="49"/>
        <v/>
      </c>
      <c r="CY117" s="295" t="str">
        <f t="shared" si="49"/>
        <v/>
      </c>
      <c r="CZ117" s="295" t="str">
        <f t="shared" si="49"/>
        <v/>
      </c>
      <c r="DA117" s="295" t="str">
        <f t="shared" si="49"/>
        <v/>
      </c>
      <c r="DB117" s="295" t="str">
        <f t="shared" si="49"/>
        <v/>
      </c>
      <c r="DC117" s="295" t="str">
        <f t="shared" si="49"/>
        <v/>
      </c>
      <c r="DD117" s="295"/>
      <c r="DE117" s="295"/>
      <c r="DF117" s="295"/>
      <c r="DG117" s="295"/>
      <c r="DH117" s="295"/>
      <c r="DI117" s="295"/>
      <c r="DJ117" s="295"/>
      <c r="DK117" s="295"/>
      <c r="DL117" s="295"/>
      <c r="DM117" s="295"/>
      <c r="DN117" s="295"/>
      <c r="DO117" s="295"/>
      <c r="DP117" s="295" t="str">
        <f t="shared" si="32"/>
        <v/>
      </c>
      <c r="DQ117" s="109" t="str">
        <f t="shared" si="33"/>
        <v/>
      </c>
      <c r="DR117" s="109" t="str">
        <f t="shared" si="46"/>
        <v/>
      </c>
      <c r="DS117" s="109" t="str">
        <f t="shared" si="47"/>
        <v/>
      </c>
    </row>
    <row r="118" spans="1:191" ht="12" hidden="1" customHeight="1" x14ac:dyDescent="0.15">
      <c r="A118" s="109"/>
      <c r="B118" s="109"/>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09"/>
      <c r="AB118" s="109"/>
      <c r="AC118" s="109"/>
      <c r="AD118" s="109"/>
      <c r="AE118" s="109"/>
      <c r="AF118" s="109"/>
      <c r="AG118" s="109"/>
      <c r="AH118" s="109"/>
      <c r="AI118" s="109"/>
      <c r="AJ118" s="109"/>
      <c r="AK118" s="109"/>
      <c r="AL118" s="109"/>
      <c r="AM118" s="109"/>
      <c r="AN118" s="109"/>
      <c r="AO118" s="109"/>
      <c r="AP118" s="109"/>
      <c r="AQ118" s="109"/>
      <c r="AR118" s="109"/>
      <c r="AS118" s="109"/>
      <c r="AT118" s="109"/>
      <c r="AU118" s="109"/>
      <c r="AV118" s="109"/>
      <c r="AW118" s="109"/>
      <c r="AX118" s="109"/>
      <c r="AY118" s="109"/>
      <c r="AZ118" s="109"/>
      <c r="BA118" s="109"/>
      <c r="BT118" s="109"/>
      <c r="BU118" s="109"/>
      <c r="BV118" s="109"/>
      <c r="BW118" s="109"/>
      <c r="BX118" s="109"/>
      <c r="BY118" s="109"/>
      <c r="BZ118" s="109"/>
      <c r="CA118" s="109"/>
      <c r="CB118" s="109"/>
      <c r="CC118" s="109"/>
      <c r="CD118" s="109"/>
      <c r="CE118" s="109"/>
      <c r="CF118" s="109"/>
      <c r="CG118" s="109"/>
      <c r="CH118" s="109"/>
      <c r="CI118" s="109"/>
      <c r="CJ118" s="344" t="s">
        <v>729</v>
      </c>
      <c r="CK118" s="208"/>
      <c r="CL118" s="208"/>
      <c r="CM118" s="208" t="str">
        <f t="shared" si="43"/>
        <v/>
      </c>
      <c r="CN118" s="354" t="s">
        <v>511</v>
      </c>
      <c r="CO118" s="294" t="str">
        <f t="shared" si="29"/>
        <v/>
      </c>
      <c r="CP118" s="294" t="str">
        <f t="shared" si="44"/>
        <v/>
      </c>
      <c r="CQ118" s="294" t="str">
        <f t="shared" si="45"/>
        <v/>
      </c>
      <c r="CR118" s="295" t="str">
        <f t="shared" si="49"/>
        <v/>
      </c>
      <c r="CS118" s="295" t="str">
        <f t="shared" si="49"/>
        <v/>
      </c>
      <c r="CT118" s="295" t="str">
        <f t="shared" si="49"/>
        <v/>
      </c>
      <c r="CU118" s="295" t="str">
        <f t="shared" si="49"/>
        <v/>
      </c>
      <c r="CV118" s="295" t="str">
        <f t="shared" si="49"/>
        <v/>
      </c>
      <c r="CW118" s="295" t="str">
        <f t="shared" si="49"/>
        <v/>
      </c>
      <c r="CX118" s="295" t="str">
        <f t="shared" si="49"/>
        <v/>
      </c>
      <c r="CY118" s="295" t="str">
        <f t="shared" si="49"/>
        <v/>
      </c>
      <c r="CZ118" s="295" t="str">
        <f t="shared" si="49"/>
        <v/>
      </c>
      <c r="DA118" s="295" t="str">
        <f t="shared" si="49"/>
        <v/>
      </c>
      <c r="DB118" s="295" t="str">
        <f t="shared" si="49"/>
        <v/>
      </c>
      <c r="DC118" s="295" t="str">
        <f t="shared" si="49"/>
        <v/>
      </c>
      <c r="DD118" s="295"/>
      <c r="DE118" s="295"/>
      <c r="DF118" s="295"/>
      <c r="DG118" s="295"/>
      <c r="DH118" s="295"/>
      <c r="DI118" s="295"/>
      <c r="DJ118" s="295"/>
      <c r="DK118" s="295"/>
      <c r="DL118" s="295"/>
      <c r="DM118" s="295"/>
      <c r="DN118" s="295"/>
      <c r="DO118" s="295"/>
      <c r="DP118" s="295" t="str">
        <f t="shared" si="32"/>
        <v/>
      </c>
      <c r="DQ118" s="109" t="str">
        <f t="shared" si="33"/>
        <v/>
      </c>
      <c r="DR118" s="109" t="str">
        <f t="shared" si="46"/>
        <v/>
      </c>
      <c r="DS118" s="109" t="str">
        <f t="shared" si="47"/>
        <v/>
      </c>
    </row>
    <row r="119" spans="1:191" ht="10.5" hidden="1" customHeight="1" x14ac:dyDescent="0.15">
      <c r="A119" s="109"/>
      <c r="B119" s="109"/>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09"/>
      <c r="AB119" s="109"/>
      <c r="AC119" s="109"/>
      <c r="AD119" s="109"/>
      <c r="AE119" s="109"/>
      <c r="AF119" s="109"/>
      <c r="AG119" s="109"/>
      <c r="AH119" s="109"/>
      <c r="AI119" s="109"/>
      <c r="AJ119" s="109"/>
      <c r="AK119" s="109"/>
      <c r="AL119" s="109"/>
      <c r="AM119" s="109"/>
      <c r="AN119" s="109"/>
      <c r="AO119" s="109"/>
      <c r="AP119" s="109"/>
      <c r="AQ119" s="109"/>
      <c r="AR119" s="109"/>
      <c r="AS119" s="109"/>
      <c r="AT119" s="109"/>
      <c r="AU119" s="109"/>
      <c r="AV119" s="109"/>
      <c r="AW119" s="109"/>
      <c r="AX119" s="109"/>
      <c r="AY119" s="109"/>
      <c r="AZ119" s="109"/>
      <c r="BA119" s="109"/>
      <c r="BT119" s="109"/>
      <c r="BU119" s="109"/>
      <c r="BV119" s="109"/>
      <c r="BW119" s="109"/>
      <c r="BX119" s="109"/>
      <c r="BY119" s="109"/>
      <c r="BZ119" s="109"/>
      <c r="CA119" s="109"/>
      <c r="CB119" s="109"/>
      <c r="CC119" s="109"/>
      <c r="CD119" s="109"/>
      <c r="CE119" s="109"/>
      <c r="CF119" s="109"/>
      <c r="CG119" s="109"/>
      <c r="CH119" s="109"/>
      <c r="CI119" s="109"/>
      <c r="CJ119" s="344" t="s">
        <v>730</v>
      </c>
      <c r="CK119" s="208"/>
      <c r="CL119" s="208"/>
      <c r="CM119" s="208" t="str">
        <f t="shared" si="43"/>
        <v/>
      </c>
      <c r="CN119" s="354" t="s">
        <v>584</v>
      </c>
      <c r="CO119" s="294" t="str">
        <f t="shared" si="29"/>
        <v/>
      </c>
      <c r="CP119" s="294" t="str">
        <f t="shared" si="44"/>
        <v/>
      </c>
      <c r="CQ119" s="294" t="str">
        <f t="shared" si="45"/>
        <v/>
      </c>
      <c r="CR119" s="295" t="str">
        <f t="shared" si="49"/>
        <v/>
      </c>
      <c r="CS119" s="295" t="str">
        <f t="shared" si="49"/>
        <v/>
      </c>
      <c r="CT119" s="295" t="str">
        <f t="shared" si="49"/>
        <v/>
      </c>
      <c r="CU119" s="295" t="str">
        <f t="shared" si="49"/>
        <v/>
      </c>
      <c r="CV119" s="295" t="str">
        <f t="shared" si="49"/>
        <v/>
      </c>
      <c r="CW119" s="295" t="str">
        <f t="shared" si="49"/>
        <v/>
      </c>
      <c r="CX119" s="295" t="str">
        <f t="shared" si="49"/>
        <v/>
      </c>
      <c r="CY119" s="295" t="str">
        <f t="shared" si="49"/>
        <v/>
      </c>
      <c r="CZ119" s="295" t="str">
        <f t="shared" si="49"/>
        <v/>
      </c>
      <c r="DA119" s="295" t="str">
        <f t="shared" si="49"/>
        <v/>
      </c>
      <c r="DB119" s="295" t="str">
        <f t="shared" si="49"/>
        <v/>
      </c>
      <c r="DC119" s="295" t="str">
        <f t="shared" si="49"/>
        <v/>
      </c>
      <c r="DD119" s="295"/>
      <c r="DE119" s="295"/>
      <c r="DF119" s="295"/>
      <c r="DG119" s="295"/>
      <c r="DH119" s="295"/>
      <c r="DI119" s="295"/>
      <c r="DJ119" s="295"/>
      <c r="DK119" s="295"/>
      <c r="DL119" s="295"/>
      <c r="DM119" s="295"/>
      <c r="DN119" s="295"/>
      <c r="DO119" s="295"/>
      <c r="DP119" s="295" t="str">
        <f t="shared" si="32"/>
        <v/>
      </c>
      <c r="DQ119" s="109" t="str">
        <f t="shared" si="33"/>
        <v/>
      </c>
      <c r="DR119" s="109" t="str">
        <f t="shared" si="46"/>
        <v/>
      </c>
      <c r="DS119" s="109" t="str">
        <f t="shared" si="47"/>
        <v/>
      </c>
    </row>
    <row r="120" spans="1:191" ht="11.25" hidden="1" customHeight="1" x14ac:dyDescent="0.15">
      <c r="A120" s="109"/>
      <c r="B120" s="109"/>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c r="AA120" s="109"/>
      <c r="AB120" s="109"/>
      <c r="AC120" s="109"/>
      <c r="AD120" s="109"/>
      <c r="AE120" s="109"/>
      <c r="AF120" s="109"/>
      <c r="AG120" s="109"/>
      <c r="AH120" s="109"/>
      <c r="AI120" s="109"/>
      <c r="AJ120" s="109"/>
      <c r="AK120" s="109"/>
      <c r="AL120" s="109"/>
      <c r="AM120" s="109"/>
      <c r="AN120" s="109"/>
      <c r="AO120" s="109"/>
      <c r="AP120" s="109"/>
      <c r="AQ120" s="109"/>
      <c r="AR120" s="109"/>
      <c r="AS120" s="109"/>
      <c r="AT120" s="109"/>
      <c r="AU120" s="109"/>
      <c r="AV120" s="109"/>
      <c r="AW120" s="109"/>
      <c r="AX120" s="109"/>
      <c r="AY120" s="109"/>
      <c r="AZ120" s="109"/>
      <c r="BA120" s="109"/>
      <c r="BT120" s="109"/>
      <c r="BU120" s="109"/>
      <c r="BV120" s="109"/>
      <c r="BW120" s="109"/>
      <c r="BX120" s="109"/>
      <c r="BY120" s="109"/>
      <c r="BZ120" s="109"/>
      <c r="CA120" s="109"/>
      <c r="CB120" s="109"/>
      <c r="CC120" s="109"/>
      <c r="CD120" s="109"/>
      <c r="CE120" s="109"/>
      <c r="CF120" s="109"/>
      <c r="CG120" s="109"/>
      <c r="CH120" s="109"/>
      <c r="CI120" s="109"/>
      <c r="CJ120" s="344" t="s">
        <v>731</v>
      </c>
      <c r="CK120" s="208"/>
      <c r="CL120" s="208"/>
      <c r="CM120" s="208" t="str">
        <f t="shared" si="43"/>
        <v/>
      </c>
      <c r="CN120" s="354" t="s">
        <v>928</v>
      </c>
      <c r="CO120" s="294" t="str">
        <f t="shared" si="29"/>
        <v/>
      </c>
      <c r="CP120" s="294" t="str">
        <f t="shared" si="44"/>
        <v/>
      </c>
      <c r="CQ120" s="294" t="str">
        <f t="shared" si="45"/>
        <v/>
      </c>
      <c r="CR120" s="295" t="str">
        <f t="shared" si="49"/>
        <v/>
      </c>
      <c r="CS120" s="295" t="str">
        <f t="shared" si="49"/>
        <v/>
      </c>
      <c r="CT120" s="295" t="str">
        <f t="shared" si="49"/>
        <v/>
      </c>
      <c r="CU120" s="295" t="str">
        <f t="shared" si="49"/>
        <v/>
      </c>
      <c r="CV120" s="295" t="str">
        <f t="shared" si="49"/>
        <v/>
      </c>
      <c r="CW120" s="295" t="str">
        <f t="shared" si="49"/>
        <v/>
      </c>
      <c r="CX120" s="295" t="str">
        <f t="shared" si="49"/>
        <v/>
      </c>
      <c r="CY120" s="295" t="str">
        <f t="shared" si="49"/>
        <v/>
      </c>
      <c r="CZ120" s="295" t="str">
        <f t="shared" si="49"/>
        <v/>
      </c>
      <c r="DA120" s="295" t="str">
        <f t="shared" si="49"/>
        <v/>
      </c>
      <c r="DB120" s="295" t="str">
        <f t="shared" si="49"/>
        <v/>
      </c>
      <c r="DC120" s="295" t="str">
        <f t="shared" si="49"/>
        <v/>
      </c>
      <c r="DD120" s="295"/>
      <c r="DE120" s="295"/>
      <c r="DF120" s="295"/>
      <c r="DG120" s="295"/>
      <c r="DH120" s="295"/>
      <c r="DI120" s="295"/>
      <c r="DJ120" s="295"/>
      <c r="DK120" s="295"/>
      <c r="DL120" s="295"/>
      <c r="DM120" s="295"/>
      <c r="DN120" s="295"/>
      <c r="DO120" s="295"/>
      <c r="DP120" s="295" t="str">
        <f t="shared" si="32"/>
        <v/>
      </c>
      <c r="DQ120" s="109" t="str">
        <f t="shared" si="33"/>
        <v/>
      </c>
      <c r="DR120" s="109" t="str">
        <f t="shared" si="46"/>
        <v/>
      </c>
      <c r="DS120" s="109" t="str">
        <f t="shared" si="47"/>
        <v/>
      </c>
    </row>
    <row r="121" spans="1:191" hidden="1" x14ac:dyDescent="0.15">
      <c r="A121" s="109"/>
      <c r="B121" s="109"/>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09"/>
      <c r="AB121" s="109"/>
      <c r="AC121" s="109"/>
      <c r="AD121" s="109"/>
      <c r="AE121" s="109"/>
      <c r="AF121" s="109"/>
      <c r="AG121" s="109"/>
      <c r="AH121" s="109"/>
      <c r="AI121" s="109"/>
      <c r="AJ121" s="109"/>
      <c r="AK121" s="109"/>
      <c r="AL121" s="109"/>
      <c r="AM121" s="109"/>
      <c r="AN121" s="109"/>
      <c r="AO121" s="109"/>
      <c r="AP121" s="109"/>
      <c r="AQ121" s="109"/>
      <c r="AR121" s="109"/>
      <c r="AS121" s="109"/>
      <c r="AT121" s="109"/>
      <c r="AU121" s="109"/>
      <c r="AV121" s="109"/>
      <c r="AW121" s="109"/>
      <c r="AX121" s="109"/>
      <c r="AY121" s="109"/>
      <c r="AZ121" s="109"/>
      <c r="BA121" s="109"/>
      <c r="BT121" s="109"/>
      <c r="BU121" s="109"/>
      <c r="BV121" s="109"/>
      <c r="BW121" s="109"/>
      <c r="BX121" s="109"/>
      <c r="BY121" s="109"/>
      <c r="BZ121" s="109"/>
      <c r="CA121" s="109"/>
      <c r="CB121" s="109"/>
      <c r="CC121" s="109"/>
      <c r="CD121" s="109"/>
      <c r="CE121" s="109"/>
      <c r="CF121" s="109"/>
      <c r="CG121" s="109"/>
      <c r="CH121" s="109"/>
      <c r="CI121" s="109"/>
      <c r="CJ121" s="344" t="s">
        <v>732</v>
      </c>
      <c r="CK121" s="208"/>
      <c r="CL121" s="208"/>
      <c r="CM121" s="208" t="str">
        <f t="shared" si="43"/>
        <v/>
      </c>
      <c r="CN121" s="354" t="s">
        <v>608</v>
      </c>
      <c r="CO121" s="294" t="str">
        <f t="shared" si="29"/>
        <v/>
      </c>
      <c r="CP121" s="294" t="str">
        <f t="shared" si="44"/>
        <v/>
      </c>
      <c r="CQ121" s="294" t="str">
        <f t="shared" si="45"/>
        <v/>
      </c>
      <c r="CR121" s="295" t="str">
        <f t="shared" si="49"/>
        <v/>
      </c>
      <c r="CS121" s="295" t="str">
        <f t="shared" si="49"/>
        <v/>
      </c>
      <c r="CT121" s="295" t="str">
        <f t="shared" si="49"/>
        <v/>
      </c>
      <c r="CU121" s="295" t="str">
        <f t="shared" si="49"/>
        <v/>
      </c>
      <c r="CV121" s="295" t="str">
        <f t="shared" si="49"/>
        <v/>
      </c>
      <c r="CW121" s="295" t="str">
        <f t="shared" si="49"/>
        <v/>
      </c>
      <c r="CX121" s="295" t="str">
        <f t="shared" si="49"/>
        <v/>
      </c>
      <c r="CY121" s="295" t="str">
        <f t="shared" si="49"/>
        <v/>
      </c>
      <c r="CZ121" s="295" t="str">
        <f t="shared" si="49"/>
        <v/>
      </c>
      <c r="DA121" s="295" t="str">
        <f t="shared" si="49"/>
        <v/>
      </c>
      <c r="DB121" s="295" t="str">
        <f t="shared" si="49"/>
        <v/>
      </c>
      <c r="DC121" s="295" t="str">
        <f t="shared" si="49"/>
        <v/>
      </c>
      <c r="DD121" s="295"/>
      <c r="DE121" s="295"/>
      <c r="DF121" s="295"/>
      <c r="DG121" s="295"/>
      <c r="DH121" s="295"/>
      <c r="DI121" s="295"/>
      <c r="DJ121" s="295"/>
      <c r="DK121" s="295"/>
      <c r="DL121" s="295"/>
      <c r="DM121" s="295"/>
      <c r="DN121" s="295"/>
      <c r="DO121" s="295"/>
      <c r="DP121" s="295" t="str">
        <f t="shared" si="32"/>
        <v/>
      </c>
      <c r="DQ121" s="109" t="str">
        <f t="shared" si="33"/>
        <v/>
      </c>
      <c r="DR121" s="109" t="str">
        <f t="shared" si="46"/>
        <v/>
      </c>
      <c r="DS121" s="109" t="str">
        <f t="shared" si="47"/>
        <v/>
      </c>
    </row>
    <row r="122" spans="1:191" s="109" customFormat="1" hidden="1" x14ac:dyDescent="0.15">
      <c r="BB122" s="342"/>
      <c r="BC122" s="342"/>
      <c r="BD122" s="342"/>
      <c r="BE122" s="342"/>
      <c r="BF122" s="342"/>
      <c r="BG122" s="379"/>
      <c r="BH122" s="379"/>
      <c r="BI122" s="379"/>
      <c r="BJ122" s="379"/>
      <c r="BK122" s="379"/>
      <c r="BL122" s="379"/>
      <c r="BM122" s="379"/>
      <c r="BN122" s="379"/>
      <c r="BO122" s="379"/>
      <c r="BP122" s="379"/>
      <c r="BQ122" s="379"/>
      <c r="BR122" s="379"/>
      <c r="BS122" s="379"/>
      <c r="CJ122" s="344" t="s">
        <v>733</v>
      </c>
      <c r="CK122" s="208"/>
      <c r="CL122" s="208"/>
      <c r="CM122" s="208" t="str">
        <f t="shared" si="43"/>
        <v/>
      </c>
      <c r="CN122" s="354" t="s">
        <v>605</v>
      </c>
      <c r="CO122" s="294" t="str">
        <f t="shared" si="29"/>
        <v/>
      </c>
      <c r="CP122" s="294" t="str">
        <f t="shared" si="44"/>
        <v/>
      </c>
      <c r="CQ122" s="294" t="str">
        <f t="shared" si="45"/>
        <v/>
      </c>
      <c r="CR122" s="295" t="str">
        <f t="shared" si="49"/>
        <v/>
      </c>
      <c r="CS122" s="295" t="str">
        <f t="shared" si="49"/>
        <v/>
      </c>
      <c r="CT122" s="295" t="str">
        <f t="shared" si="49"/>
        <v/>
      </c>
      <c r="CU122" s="295" t="str">
        <f t="shared" si="49"/>
        <v/>
      </c>
      <c r="CV122" s="295" t="str">
        <f t="shared" si="49"/>
        <v/>
      </c>
      <c r="CW122" s="295" t="str">
        <f t="shared" si="49"/>
        <v/>
      </c>
      <c r="CX122" s="295" t="str">
        <f t="shared" si="49"/>
        <v/>
      </c>
      <c r="CY122" s="295" t="str">
        <f t="shared" si="49"/>
        <v/>
      </c>
      <c r="CZ122" s="295" t="str">
        <f t="shared" si="49"/>
        <v/>
      </c>
      <c r="DA122" s="295" t="str">
        <f t="shared" si="49"/>
        <v/>
      </c>
      <c r="DB122" s="295" t="str">
        <f t="shared" si="49"/>
        <v/>
      </c>
      <c r="DC122" s="295" t="str">
        <f t="shared" si="49"/>
        <v/>
      </c>
      <c r="DD122" s="295"/>
      <c r="DE122" s="295"/>
      <c r="DF122" s="295"/>
      <c r="DG122" s="295"/>
      <c r="DH122" s="295"/>
      <c r="DI122" s="295"/>
      <c r="DJ122" s="295"/>
      <c r="DK122" s="295"/>
      <c r="DL122" s="295"/>
      <c r="DM122" s="295"/>
      <c r="DN122" s="295"/>
      <c r="DO122" s="295"/>
      <c r="DP122" s="295" t="str">
        <f t="shared" si="32"/>
        <v/>
      </c>
      <c r="DQ122" s="109" t="str">
        <f t="shared" si="33"/>
        <v/>
      </c>
      <c r="DR122" s="109" t="str">
        <f t="shared" si="46"/>
        <v/>
      </c>
      <c r="DS122" s="109" t="str">
        <f t="shared" si="47"/>
        <v/>
      </c>
    </row>
    <row r="123" spans="1:191" hidden="1" x14ac:dyDescent="0.15">
      <c r="AQ123" s="109"/>
      <c r="AR123" s="109"/>
      <c r="AS123" s="109"/>
      <c r="AT123" s="109"/>
      <c r="AU123" s="109"/>
      <c r="AV123" s="109"/>
      <c r="AW123" s="109"/>
      <c r="AX123" s="109"/>
      <c r="AY123" s="109"/>
      <c r="AZ123" s="109"/>
      <c r="BA123" s="109"/>
      <c r="BT123" s="109"/>
      <c r="BU123" s="109"/>
      <c r="BV123" s="109"/>
      <c r="BW123" s="109"/>
      <c r="BX123" s="109"/>
      <c r="BY123" s="109"/>
      <c r="BZ123" s="109"/>
      <c r="CA123" s="109"/>
      <c r="CB123" s="109"/>
      <c r="CC123" s="109"/>
      <c r="CD123" s="109"/>
      <c r="CE123" s="109"/>
      <c r="CF123" s="109"/>
      <c r="CG123" s="109"/>
      <c r="CH123" s="109"/>
      <c r="CI123" s="109"/>
      <c r="CJ123" s="344" t="s">
        <v>734</v>
      </c>
      <c r="CK123" s="99"/>
      <c r="CL123" s="99"/>
      <c r="CM123" s="208" t="str">
        <f t="shared" si="43"/>
        <v/>
      </c>
      <c r="CN123" s="354" t="s">
        <v>581</v>
      </c>
      <c r="CO123" s="294" t="str">
        <f t="shared" si="29"/>
        <v/>
      </c>
      <c r="CP123" s="294" t="str">
        <f t="shared" si="44"/>
        <v/>
      </c>
      <c r="CQ123" s="294" t="str">
        <f t="shared" si="45"/>
        <v/>
      </c>
      <c r="CR123" s="295" t="str">
        <f t="shared" si="49"/>
        <v/>
      </c>
      <c r="CS123" s="295" t="str">
        <f t="shared" si="49"/>
        <v/>
      </c>
      <c r="CT123" s="295" t="str">
        <f t="shared" si="49"/>
        <v/>
      </c>
      <c r="CU123" s="295" t="str">
        <f t="shared" si="49"/>
        <v/>
      </c>
      <c r="CV123" s="295" t="str">
        <f t="shared" si="49"/>
        <v/>
      </c>
      <c r="CW123" s="295" t="str">
        <f t="shared" si="49"/>
        <v/>
      </c>
      <c r="CX123" s="295" t="str">
        <f t="shared" si="49"/>
        <v/>
      </c>
      <c r="CY123" s="295" t="str">
        <f t="shared" si="49"/>
        <v/>
      </c>
      <c r="CZ123" s="295" t="str">
        <f t="shared" si="49"/>
        <v/>
      </c>
      <c r="DA123" s="295" t="str">
        <f t="shared" si="49"/>
        <v/>
      </c>
      <c r="DB123" s="295" t="str">
        <f t="shared" si="49"/>
        <v/>
      </c>
      <c r="DC123" s="295" t="str">
        <f t="shared" si="49"/>
        <v/>
      </c>
      <c r="DD123" s="295"/>
      <c r="DE123" s="295"/>
      <c r="DF123" s="295"/>
      <c r="DG123" s="295"/>
      <c r="DH123" s="295"/>
      <c r="DI123" s="295"/>
      <c r="DJ123" s="295"/>
      <c r="DK123" s="295"/>
      <c r="DL123" s="295"/>
      <c r="DM123" s="295"/>
      <c r="DN123" s="295"/>
      <c r="DO123" s="295"/>
      <c r="DP123" s="295" t="str">
        <f t="shared" si="32"/>
        <v/>
      </c>
      <c r="DQ123" s="109" t="str">
        <f t="shared" si="33"/>
        <v/>
      </c>
      <c r="DR123" s="109" t="str">
        <f t="shared" si="46"/>
        <v/>
      </c>
      <c r="DS123" s="109" t="str">
        <f t="shared" si="47"/>
        <v/>
      </c>
      <c r="FZ123" s="96"/>
      <c r="GA123" s="96"/>
      <c r="GB123" s="96"/>
      <c r="GC123" s="96"/>
      <c r="GD123" s="96"/>
      <c r="GE123" s="96"/>
      <c r="GF123" s="96"/>
      <c r="GG123" s="96"/>
      <c r="GH123" s="96"/>
      <c r="GI123" s="96"/>
    </row>
    <row r="124" spans="1:191" hidden="1" x14ac:dyDescent="0.15">
      <c r="B124" s="11"/>
      <c r="AQ124" s="109"/>
      <c r="AR124" s="109"/>
      <c r="AS124" s="109"/>
      <c r="AT124" s="109"/>
      <c r="AU124" s="109"/>
      <c r="AV124" s="109"/>
      <c r="AW124" s="109"/>
      <c r="AX124" s="109"/>
      <c r="AY124" s="109"/>
      <c r="AZ124" s="109"/>
      <c r="BA124" s="109"/>
      <c r="BT124" s="109"/>
      <c r="BU124" s="109"/>
      <c r="BV124" s="109"/>
      <c r="BW124" s="109"/>
      <c r="BX124" s="109"/>
      <c r="BY124" s="109"/>
      <c r="BZ124" s="109"/>
      <c r="CA124" s="109"/>
      <c r="CB124" s="109"/>
      <c r="CC124" s="109"/>
      <c r="CD124" s="109"/>
      <c r="CE124" s="109"/>
      <c r="CF124" s="109"/>
      <c r="CG124" s="109"/>
      <c r="CH124" s="109"/>
      <c r="CI124" s="109"/>
      <c r="CJ124" s="344" t="s">
        <v>735</v>
      </c>
      <c r="CK124" s="99"/>
      <c r="CL124" s="99"/>
      <c r="CM124" s="208" t="str">
        <f t="shared" si="43"/>
        <v/>
      </c>
      <c r="CN124" s="354" t="s">
        <v>507</v>
      </c>
      <c r="CO124" s="294" t="str">
        <f t="shared" si="29"/>
        <v/>
      </c>
      <c r="CP124" s="294" t="str">
        <f t="shared" si="44"/>
        <v/>
      </c>
      <c r="CQ124" s="294" t="str">
        <f t="shared" si="45"/>
        <v/>
      </c>
      <c r="CR124" s="295" t="str">
        <f t="shared" si="49"/>
        <v/>
      </c>
      <c r="CS124" s="295" t="str">
        <f t="shared" si="49"/>
        <v/>
      </c>
      <c r="CT124" s="295" t="str">
        <f t="shared" si="49"/>
        <v/>
      </c>
      <c r="CU124" s="295" t="str">
        <f t="shared" ref="CU124:DC152" si="51">IF(N$66=$CJ124,"A","")&amp;IF(N$67=$CJ124,"B","")&amp;IF(N$27=$CJ124,"A'","")&amp;IF(N$28=$CJ124,"B'","")</f>
        <v/>
      </c>
      <c r="CV124" s="295" t="str">
        <f t="shared" si="51"/>
        <v/>
      </c>
      <c r="CW124" s="295" t="str">
        <f t="shared" si="51"/>
        <v/>
      </c>
      <c r="CX124" s="295" t="str">
        <f t="shared" si="51"/>
        <v/>
      </c>
      <c r="CY124" s="295" t="str">
        <f t="shared" si="51"/>
        <v/>
      </c>
      <c r="CZ124" s="295" t="str">
        <f t="shared" si="51"/>
        <v/>
      </c>
      <c r="DA124" s="295" t="str">
        <f t="shared" si="51"/>
        <v/>
      </c>
      <c r="DB124" s="295" t="str">
        <f t="shared" si="51"/>
        <v/>
      </c>
      <c r="DC124" s="295" t="str">
        <f t="shared" si="51"/>
        <v/>
      </c>
      <c r="DD124" s="295"/>
      <c r="DE124" s="295"/>
      <c r="DF124" s="295"/>
      <c r="DG124" s="295"/>
      <c r="DH124" s="295"/>
      <c r="DI124" s="295"/>
      <c r="DJ124" s="295"/>
      <c r="DK124" s="295"/>
      <c r="DL124" s="295"/>
      <c r="DM124" s="295"/>
      <c r="DN124" s="295"/>
      <c r="DO124" s="295"/>
      <c r="DP124" s="295" t="str">
        <f t="shared" si="32"/>
        <v/>
      </c>
      <c r="DQ124" s="109" t="str">
        <f t="shared" si="33"/>
        <v/>
      </c>
      <c r="DR124" s="109" t="str">
        <f t="shared" si="46"/>
        <v/>
      </c>
      <c r="DS124" s="109" t="str">
        <f t="shared" si="47"/>
        <v/>
      </c>
      <c r="FZ124" s="96"/>
      <c r="GA124" s="96"/>
      <c r="GB124" s="96"/>
      <c r="GC124" s="96"/>
      <c r="GD124" s="96"/>
      <c r="GE124" s="96"/>
      <c r="GF124" s="96"/>
      <c r="GG124" s="96"/>
      <c r="GH124" s="96"/>
      <c r="GI124" s="96"/>
    </row>
    <row r="125" spans="1:191" hidden="1" x14ac:dyDescent="0.15">
      <c r="B125" s="11"/>
      <c r="R125" s="108"/>
      <c r="S125" s="108"/>
      <c r="AQ125" s="109"/>
      <c r="AR125" s="109"/>
      <c r="AS125" s="109"/>
      <c r="AT125" s="109"/>
      <c r="AU125" s="109"/>
      <c r="AV125" s="109"/>
      <c r="AW125" s="109"/>
      <c r="AX125" s="109"/>
      <c r="AY125" s="109"/>
      <c r="AZ125" s="109"/>
      <c r="BA125" s="109"/>
      <c r="BT125" s="109"/>
      <c r="BU125" s="109"/>
      <c r="BV125" s="109"/>
      <c r="BW125" s="109"/>
      <c r="BX125" s="109"/>
      <c r="BY125" s="109"/>
      <c r="BZ125" s="109"/>
      <c r="CA125" s="109"/>
      <c r="CB125" s="109"/>
      <c r="CC125" s="109"/>
      <c r="CD125" s="109"/>
      <c r="CE125" s="109"/>
      <c r="CF125" s="109"/>
      <c r="CG125" s="109"/>
      <c r="CH125" s="109"/>
      <c r="CI125" s="109"/>
      <c r="CJ125" s="344" t="s">
        <v>736</v>
      </c>
      <c r="CK125" s="99"/>
      <c r="CL125" s="99"/>
      <c r="CM125" s="208" t="str">
        <f t="shared" si="43"/>
        <v/>
      </c>
      <c r="CN125" s="354" t="s">
        <v>582</v>
      </c>
      <c r="CO125" s="294" t="str">
        <f t="shared" si="29"/>
        <v/>
      </c>
      <c r="CP125" s="294" t="str">
        <f t="shared" si="44"/>
        <v/>
      </c>
      <c r="CQ125" s="294" t="str">
        <f t="shared" si="45"/>
        <v/>
      </c>
      <c r="CR125" s="295" t="str">
        <f t="shared" ref="CR125:CW153" si="52">IF(K$66=$CJ125,"A","")&amp;IF(K$67=$CJ125,"B","")&amp;IF(K$27=$CJ125,"A'","")&amp;IF(K$28=$CJ125,"B'","")</f>
        <v/>
      </c>
      <c r="CS125" s="295" t="str">
        <f t="shared" si="52"/>
        <v/>
      </c>
      <c r="CT125" s="295" t="str">
        <f t="shared" si="52"/>
        <v/>
      </c>
      <c r="CU125" s="295" t="str">
        <f t="shared" si="51"/>
        <v/>
      </c>
      <c r="CV125" s="295" t="str">
        <f t="shared" si="51"/>
        <v/>
      </c>
      <c r="CW125" s="295" t="str">
        <f t="shared" si="51"/>
        <v/>
      </c>
      <c r="CX125" s="295" t="str">
        <f t="shared" si="51"/>
        <v/>
      </c>
      <c r="CY125" s="295" t="str">
        <f t="shared" si="51"/>
        <v/>
      </c>
      <c r="CZ125" s="295" t="str">
        <f t="shared" si="51"/>
        <v/>
      </c>
      <c r="DA125" s="295" t="str">
        <f t="shared" si="51"/>
        <v/>
      </c>
      <c r="DB125" s="295" t="str">
        <f t="shared" si="51"/>
        <v/>
      </c>
      <c r="DC125" s="295" t="str">
        <f t="shared" si="51"/>
        <v/>
      </c>
      <c r="DD125" s="295"/>
      <c r="DE125" s="295"/>
      <c r="DF125" s="295"/>
      <c r="DG125" s="295"/>
      <c r="DH125" s="295"/>
      <c r="DI125" s="295"/>
      <c r="DJ125" s="295"/>
      <c r="DK125" s="295"/>
      <c r="DL125" s="295"/>
      <c r="DM125" s="295"/>
      <c r="DN125" s="295"/>
      <c r="DO125" s="295"/>
      <c r="DP125" s="295" t="str">
        <f t="shared" si="32"/>
        <v/>
      </c>
      <c r="DQ125" s="109" t="str">
        <f t="shared" si="33"/>
        <v/>
      </c>
      <c r="DR125" s="109" t="str">
        <f t="shared" si="46"/>
        <v/>
      </c>
      <c r="DS125" s="109" t="str">
        <f t="shared" si="47"/>
        <v/>
      </c>
      <c r="FZ125" s="96"/>
      <c r="GA125" s="96"/>
      <c r="GB125" s="96"/>
      <c r="GC125" s="96"/>
      <c r="GD125" s="96"/>
      <c r="GE125" s="96"/>
      <c r="GF125" s="96"/>
      <c r="GG125" s="96"/>
      <c r="GH125" s="96"/>
      <c r="GI125" s="96"/>
    </row>
    <row r="126" spans="1:191" hidden="1" x14ac:dyDescent="0.15">
      <c r="B126" s="11"/>
      <c r="C126" s="11"/>
      <c r="D126" s="11"/>
      <c r="E126" s="11"/>
      <c r="F126" s="11"/>
      <c r="G126" s="11"/>
      <c r="H126" s="11"/>
      <c r="I126" s="11"/>
      <c r="J126" s="11"/>
      <c r="K126" s="11"/>
      <c r="L126" s="11"/>
      <c r="M126" s="11"/>
      <c r="N126" s="11"/>
      <c r="O126" s="11"/>
      <c r="R126" s="108"/>
      <c r="S126" s="108"/>
      <c r="AQ126" s="109"/>
      <c r="AR126" s="109"/>
      <c r="AS126" s="109"/>
      <c r="AT126" s="109"/>
      <c r="AU126" s="109"/>
      <c r="AV126" s="109"/>
      <c r="AW126" s="109"/>
      <c r="AX126" s="109"/>
      <c r="AY126" s="109"/>
      <c r="AZ126" s="109"/>
      <c r="BA126" s="109"/>
      <c r="BT126" s="109"/>
      <c r="BU126" s="109"/>
      <c r="BV126" s="109"/>
      <c r="BW126" s="109"/>
      <c r="BX126" s="109"/>
      <c r="BY126" s="109"/>
      <c r="BZ126" s="109"/>
      <c r="CA126" s="109"/>
      <c r="CB126" s="109"/>
      <c r="CC126" s="109"/>
      <c r="CD126" s="109"/>
      <c r="CE126" s="109"/>
      <c r="CF126" s="109"/>
      <c r="CG126" s="109"/>
      <c r="CH126" s="109"/>
      <c r="CI126" s="109"/>
      <c r="CJ126" s="344" t="s">
        <v>737</v>
      </c>
      <c r="CK126" s="99"/>
      <c r="CL126" s="99"/>
      <c r="CM126" s="208" t="str">
        <f t="shared" si="43"/>
        <v/>
      </c>
      <c r="CN126" s="354" t="s">
        <v>610</v>
      </c>
      <c r="CO126" s="294" t="str">
        <f t="shared" si="29"/>
        <v/>
      </c>
      <c r="CP126" s="294" t="str">
        <f t="shared" si="44"/>
        <v/>
      </c>
      <c r="CQ126" s="294" t="str">
        <f t="shared" si="45"/>
        <v/>
      </c>
      <c r="CR126" s="295" t="str">
        <f t="shared" si="52"/>
        <v/>
      </c>
      <c r="CS126" s="295" t="str">
        <f t="shared" si="52"/>
        <v/>
      </c>
      <c r="CT126" s="295" t="str">
        <f t="shared" si="52"/>
        <v/>
      </c>
      <c r="CU126" s="295" t="str">
        <f t="shared" si="51"/>
        <v/>
      </c>
      <c r="CV126" s="295" t="str">
        <f t="shared" si="51"/>
        <v/>
      </c>
      <c r="CW126" s="295" t="str">
        <f t="shared" si="51"/>
        <v/>
      </c>
      <c r="CX126" s="295" t="str">
        <f t="shared" si="51"/>
        <v/>
      </c>
      <c r="CY126" s="295" t="str">
        <f t="shared" si="51"/>
        <v/>
      </c>
      <c r="CZ126" s="295" t="str">
        <f t="shared" si="51"/>
        <v/>
      </c>
      <c r="DA126" s="295" t="str">
        <f t="shared" si="51"/>
        <v/>
      </c>
      <c r="DB126" s="295" t="str">
        <f t="shared" si="51"/>
        <v/>
      </c>
      <c r="DC126" s="295" t="str">
        <f t="shared" si="51"/>
        <v/>
      </c>
      <c r="DD126" s="295"/>
      <c r="DE126" s="295"/>
      <c r="DF126" s="295"/>
      <c r="DG126" s="295"/>
      <c r="DH126" s="295"/>
      <c r="DI126" s="295"/>
      <c r="DJ126" s="295"/>
      <c r="DK126" s="295"/>
      <c r="DL126" s="295"/>
      <c r="DM126" s="295"/>
      <c r="DN126" s="295"/>
      <c r="DO126" s="295"/>
      <c r="DP126" s="295" t="str">
        <f t="shared" si="32"/>
        <v/>
      </c>
      <c r="DQ126" s="109" t="str">
        <f t="shared" si="33"/>
        <v/>
      </c>
      <c r="DR126" s="109" t="str">
        <f t="shared" si="46"/>
        <v/>
      </c>
      <c r="DS126" s="109" t="str">
        <f t="shared" si="47"/>
        <v/>
      </c>
      <c r="FZ126" s="96"/>
      <c r="GA126" s="96"/>
      <c r="GB126" s="96"/>
      <c r="GC126" s="96"/>
      <c r="GD126" s="96"/>
      <c r="GE126" s="96"/>
      <c r="GF126" s="96"/>
      <c r="GG126" s="96"/>
      <c r="GH126" s="96"/>
      <c r="GI126" s="96"/>
    </row>
    <row r="127" spans="1:191" ht="32.25" hidden="1" x14ac:dyDescent="0.15">
      <c r="B127" s="11"/>
      <c r="C127" s="11"/>
      <c r="D127" s="11"/>
      <c r="E127" s="11"/>
      <c r="F127" s="11"/>
      <c r="G127" s="11"/>
      <c r="H127" s="11"/>
      <c r="I127" s="11"/>
      <c r="J127" s="11"/>
      <c r="K127" s="11"/>
      <c r="L127" s="11"/>
      <c r="M127" s="11"/>
      <c r="N127" s="11"/>
      <c r="O127" s="11"/>
      <c r="R127" s="108"/>
      <c r="S127" s="108"/>
      <c r="T127" s="110"/>
      <c r="U127" s="336"/>
      <c r="V127" s="336"/>
      <c r="W127" s="336"/>
      <c r="X127" s="336"/>
      <c r="Y127" s="336"/>
      <c r="Z127" s="110"/>
      <c r="AA127" s="337"/>
      <c r="AB127" s="337"/>
      <c r="AC127" s="337"/>
      <c r="AD127" s="108"/>
      <c r="AE127" s="337"/>
      <c r="AF127" s="337"/>
      <c r="AG127" s="337"/>
      <c r="AH127" s="337"/>
      <c r="AI127" s="337"/>
      <c r="AJ127" s="108"/>
      <c r="AK127" s="337"/>
      <c r="AL127" s="337"/>
      <c r="AM127" s="337"/>
      <c r="AN127" s="337"/>
      <c r="AO127" s="337"/>
      <c r="AP127" s="338"/>
      <c r="AQ127" s="109"/>
      <c r="AR127" s="109"/>
      <c r="AS127" s="109"/>
      <c r="AT127" s="109"/>
      <c r="AU127" s="109"/>
      <c r="AV127" s="109"/>
      <c r="AW127" s="109"/>
      <c r="AX127" s="109"/>
      <c r="AY127" s="109"/>
      <c r="AZ127" s="109"/>
      <c r="BA127" s="109"/>
      <c r="BT127" s="109"/>
      <c r="BU127" s="109"/>
      <c r="BV127" s="109"/>
      <c r="BW127" s="109"/>
      <c r="BX127" s="109"/>
      <c r="BY127" s="109"/>
      <c r="BZ127" s="109"/>
      <c r="CA127" s="109"/>
      <c r="CB127" s="109"/>
      <c r="CC127" s="109"/>
      <c r="CD127" s="109"/>
      <c r="CE127" s="109"/>
      <c r="CF127" s="109"/>
      <c r="CG127" s="109"/>
      <c r="CH127" s="109"/>
      <c r="CI127" s="109"/>
      <c r="CJ127" s="344" t="s">
        <v>738</v>
      </c>
      <c r="CK127" s="99"/>
      <c r="CL127" s="99"/>
      <c r="CM127" s="208" t="str">
        <f t="shared" si="43"/>
        <v/>
      </c>
      <c r="CN127" s="354" t="s">
        <v>607</v>
      </c>
      <c r="CO127" s="294" t="str">
        <f t="shared" si="29"/>
        <v/>
      </c>
      <c r="CP127" s="294" t="str">
        <f t="shared" si="44"/>
        <v/>
      </c>
      <c r="CQ127" s="294" t="str">
        <f t="shared" si="45"/>
        <v/>
      </c>
      <c r="CR127" s="295" t="str">
        <f t="shared" si="52"/>
        <v/>
      </c>
      <c r="CS127" s="295" t="str">
        <f t="shared" si="52"/>
        <v/>
      </c>
      <c r="CT127" s="295" t="str">
        <f t="shared" si="52"/>
        <v/>
      </c>
      <c r="CU127" s="295" t="str">
        <f t="shared" si="51"/>
        <v/>
      </c>
      <c r="CV127" s="295" t="str">
        <f t="shared" si="51"/>
        <v/>
      </c>
      <c r="CW127" s="295" t="str">
        <f t="shared" si="51"/>
        <v/>
      </c>
      <c r="CX127" s="295" t="str">
        <f t="shared" si="51"/>
        <v/>
      </c>
      <c r="CY127" s="295" t="str">
        <f t="shared" si="51"/>
        <v/>
      </c>
      <c r="CZ127" s="295" t="str">
        <f t="shared" si="51"/>
        <v/>
      </c>
      <c r="DA127" s="295" t="str">
        <f t="shared" si="51"/>
        <v/>
      </c>
      <c r="DB127" s="295" t="str">
        <f t="shared" si="51"/>
        <v/>
      </c>
      <c r="DC127" s="295" t="str">
        <f t="shared" si="51"/>
        <v/>
      </c>
      <c r="DD127" s="295"/>
      <c r="DE127" s="295"/>
      <c r="DF127" s="295"/>
      <c r="DG127" s="295"/>
      <c r="DH127" s="295"/>
      <c r="DI127" s="295"/>
      <c r="DJ127" s="295"/>
      <c r="DK127" s="295"/>
      <c r="DL127" s="295"/>
      <c r="DM127" s="295"/>
      <c r="DN127" s="295"/>
      <c r="DO127" s="295"/>
      <c r="DP127" s="295" t="str">
        <f t="shared" si="32"/>
        <v/>
      </c>
      <c r="DQ127" s="109" t="str">
        <f t="shared" si="33"/>
        <v/>
      </c>
      <c r="DR127" s="109" t="str">
        <f t="shared" si="46"/>
        <v/>
      </c>
      <c r="DS127" s="109" t="str">
        <f t="shared" si="47"/>
        <v/>
      </c>
      <c r="FZ127" s="96"/>
      <c r="GA127" s="96"/>
      <c r="GB127" s="96"/>
      <c r="GC127" s="96"/>
      <c r="GD127" s="96"/>
      <c r="GE127" s="96"/>
      <c r="GF127" s="96"/>
      <c r="GG127" s="96"/>
      <c r="GH127" s="96"/>
      <c r="GI127" s="96"/>
    </row>
    <row r="128" spans="1:191" ht="32.25" hidden="1" x14ac:dyDescent="0.15">
      <c r="B128" s="11"/>
      <c r="C128" s="11"/>
      <c r="D128" s="11"/>
      <c r="E128" s="11"/>
      <c r="F128" s="11"/>
      <c r="G128" s="11"/>
      <c r="H128" s="11"/>
      <c r="I128" s="11"/>
      <c r="J128" s="11"/>
      <c r="K128" s="11"/>
      <c r="L128" s="41"/>
      <c r="M128" s="41"/>
      <c r="N128" s="339"/>
      <c r="O128" s="315"/>
      <c r="P128" s="232"/>
      <c r="Q128" s="232"/>
      <c r="R128" s="108"/>
      <c r="S128" s="108"/>
      <c r="T128" s="110"/>
      <c r="U128" s="336"/>
      <c r="V128" s="336"/>
      <c r="W128" s="336"/>
      <c r="X128" s="336"/>
      <c r="Y128" s="336"/>
      <c r="Z128" s="110"/>
      <c r="AA128" s="337"/>
      <c r="AB128" s="337"/>
      <c r="AC128" s="337"/>
      <c r="AD128" s="108"/>
      <c r="AE128" s="337"/>
      <c r="AF128" s="337"/>
      <c r="AG128" s="337"/>
      <c r="AH128" s="337"/>
      <c r="AI128" s="337"/>
      <c r="AJ128" s="108"/>
      <c r="AK128" s="337"/>
      <c r="AL128" s="337"/>
      <c r="AM128" s="337"/>
      <c r="AN128" s="337"/>
      <c r="AO128" s="337"/>
      <c r="AP128" s="338"/>
      <c r="AQ128" s="109"/>
      <c r="AR128" s="109"/>
      <c r="AS128" s="109"/>
      <c r="AT128" s="109"/>
      <c r="AU128" s="109"/>
      <c r="AV128" s="109"/>
      <c r="AW128" s="109"/>
      <c r="AX128" s="109"/>
      <c r="AY128" s="109"/>
      <c r="AZ128" s="109"/>
      <c r="BA128" s="109"/>
      <c r="BT128" s="109"/>
      <c r="BU128" s="109"/>
      <c r="BV128" s="109"/>
      <c r="BW128" s="109"/>
      <c r="BX128" s="109"/>
      <c r="BY128" s="109"/>
      <c r="BZ128" s="109"/>
      <c r="CA128" s="109"/>
      <c r="CB128" s="109"/>
      <c r="CC128" s="109"/>
      <c r="CD128" s="109"/>
      <c r="CE128" s="109"/>
      <c r="CF128" s="109"/>
      <c r="CG128" s="109"/>
      <c r="CH128" s="109"/>
      <c r="CI128" s="109"/>
      <c r="CJ128" s="344" t="s">
        <v>739</v>
      </c>
      <c r="CK128" s="99"/>
      <c r="CL128" s="99"/>
      <c r="CM128" s="208" t="str">
        <f t="shared" si="43"/>
        <v/>
      </c>
      <c r="CN128" s="354" t="s">
        <v>604</v>
      </c>
      <c r="CO128" s="294" t="str">
        <f t="shared" si="29"/>
        <v/>
      </c>
      <c r="CP128" s="294" t="str">
        <f t="shared" si="44"/>
        <v/>
      </c>
      <c r="CQ128" s="294" t="str">
        <f t="shared" si="45"/>
        <v/>
      </c>
      <c r="CR128" s="295" t="str">
        <f t="shared" si="52"/>
        <v/>
      </c>
      <c r="CS128" s="295" t="str">
        <f t="shared" si="52"/>
        <v/>
      </c>
      <c r="CT128" s="295" t="str">
        <f t="shared" si="52"/>
        <v/>
      </c>
      <c r="CU128" s="295" t="str">
        <f t="shared" si="51"/>
        <v/>
      </c>
      <c r="CV128" s="295" t="str">
        <f t="shared" si="51"/>
        <v/>
      </c>
      <c r="CW128" s="295" t="str">
        <f t="shared" si="51"/>
        <v/>
      </c>
      <c r="CX128" s="295" t="str">
        <f t="shared" si="51"/>
        <v/>
      </c>
      <c r="CY128" s="295" t="str">
        <f t="shared" si="51"/>
        <v/>
      </c>
      <c r="CZ128" s="295" t="str">
        <f t="shared" si="51"/>
        <v/>
      </c>
      <c r="DA128" s="295" t="str">
        <f t="shared" si="51"/>
        <v/>
      </c>
      <c r="DB128" s="295" t="str">
        <f t="shared" si="51"/>
        <v/>
      </c>
      <c r="DC128" s="295" t="str">
        <f t="shared" si="51"/>
        <v/>
      </c>
      <c r="DD128" s="295"/>
      <c r="DE128" s="295"/>
      <c r="DF128" s="295"/>
      <c r="DG128" s="295"/>
      <c r="DH128" s="295"/>
      <c r="DI128" s="295"/>
      <c r="DJ128" s="295"/>
      <c r="DK128" s="295"/>
      <c r="DL128" s="295"/>
      <c r="DM128" s="295"/>
      <c r="DN128" s="295"/>
      <c r="DO128" s="295"/>
      <c r="DP128" s="295" t="str">
        <f t="shared" si="32"/>
        <v/>
      </c>
      <c r="DQ128" s="109" t="str">
        <f t="shared" si="33"/>
        <v/>
      </c>
      <c r="DR128" s="109" t="str">
        <f t="shared" si="46"/>
        <v/>
      </c>
      <c r="DS128" s="109" t="str">
        <f t="shared" si="47"/>
        <v/>
      </c>
      <c r="FZ128" s="96"/>
      <c r="GA128" s="96"/>
      <c r="GB128" s="96"/>
      <c r="GC128" s="96"/>
      <c r="GD128" s="96"/>
      <c r="GE128" s="96"/>
      <c r="GF128" s="96"/>
      <c r="GG128" s="96"/>
      <c r="GH128" s="96"/>
      <c r="GI128" s="96"/>
    </row>
    <row r="129" spans="2:191" hidden="1" x14ac:dyDescent="0.15">
      <c r="B129" s="70"/>
      <c r="AQ129" s="109"/>
      <c r="AR129" s="109"/>
      <c r="AS129" s="109"/>
      <c r="AT129" s="109"/>
      <c r="AU129" s="109"/>
      <c r="AV129" s="109"/>
      <c r="AW129" s="109"/>
      <c r="AX129" s="109"/>
      <c r="AY129" s="109"/>
      <c r="AZ129" s="109"/>
      <c r="BA129" s="109"/>
      <c r="BT129" s="109"/>
      <c r="BU129" s="109"/>
      <c r="BV129" s="109"/>
      <c r="BW129" s="109"/>
      <c r="BX129" s="109"/>
      <c r="BY129" s="109"/>
      <c r="BZ129" s="109"/>
      <c r="CA129" s="109"/>
      <c r="CB129" s="109"/>
      <c r="CC129" s="109"/>
      <c r="CD129" s="109"/>
      <c r="CE129" s="109"/>
      <c r="CF129" s="109"/>
      <c r="CG129" s="109"/>
      <c r="CH129" s="109"/>
      <c r="CI129" s="109"/>
      <c r="CJ129" s="344" t="s">
        <v>740</v>
      </c>
      <c r="CK129" s="99"/>
      <c r="CL129" s="99"/>
      <c r="CM129" s="208" t="str">
        <f t="shared" si="43"/>
        <v/>
      </c>
      <c r="CN129" s="354" t="s">
        <v>631</v>
      </c>
      <c r="CO129" s="294" t="str">
        <f t="shared" si="29"/>
        <v/>
      </c>
      <c r="CP129" s="294" t="str">
        <f t="shared" si="44"/>
        <v/>
      </c>
      <c r="CQ129" s="294" t="str">
        <f t="shared" si="45"/>
        <v/>
      </c>
      <c r="CR129" s="295" t="str">
        <f t="shared" si="52"/>
        <v/>
      </c>
      <c r="CS129" s="295" t="str">
        <f t="shared" si="52"/>
        <v/>
      </c>
      <c r="CT129" s="295" t="str">
        <f t="shared" si="52"/>
        <v/>
      </c>
      <c r="CU129" s="295" t="str">
        <f t="shared" si="51"/>
        <v/>
      </c>
      <c r="CV129" s="295" t="str">
        <f t="shared" si="51"/>
        <v/>
      </c>
      <c r="CW129" s="295" t="str">
        <f t="shared" si="51"/>
        <v/>
      </c>
      <c r="CX129" s="295" t="str">
        <f t="shared" si="51"/>
        <v/>
      </c>
      <c r="CY129" s="295" t="str">
        <f t="shared" si="51"/>
        <v/>
      </c>
      <c r="CZ129" s="295" t="str">
        <f t="shared" si="51"/>
        <v/>
      </c>
      <c r="DA129" s="295" t="str">
        <f t="shared" si="51"/>
        <v/>
      </c>
      <c r="DB129" s="295" t="str">
        <f t="shared" si="51"/>
        <v/>
      </c>
      <c r="DC129" s="295" t="str">
        <f t="shared" si="51"/>
        <v/>
      </c>
      <c r="DD129" s="295"/>
      <c r="DE129" s="295"/>
      <c r="DF129" s="295"/>
      <c r="DG129" s="295"/>
      <c r="DH129" s="295"/>
      <c r="DI129" s="295"/>
      <c r="DJ129" s="295"/>
      <c r="DK129" s="295"/>
      <c r="DL129" s="295"/>
      <c r="DM129" s="295"/>
      <c r="DN129" s="295"/>
      <c r="DO129" s="295"/>
      <c r="DP129" s="295" t="str">
        <f t="shared" si="32"/>
        <v/>
      </c>
      <c r="DQ129" s="109" t="str">
        <f t="shared" si="33"/>
        <v/>
      </c>
      <c r="DR129" s="109" t="str">
        <f t="shared" si="46"/>
        <v/>
      </c>
      <c r="DS129" s="109" t="str">
        <f t="shared" si="47"/>
        <v/>
      </c>
      <c r="FZ129" s="96"/>
      <c r="GA129" s="96"/>
      <c r="GB129" s="96"/>
      <c r="GC129" s="96"/>
      <c r="GD129" s="96"/>
      <c r="GE129" s="96"/>
      <c r="GF129" s="96"/>
      <c r="GG129" s="96"/>
      <c r="GH129" s="96"/>
      <c r="GI129" s="96"/>
    </row>
    <row r="130" spans="2:191" ht="17.25" hidden="1" x14ac:dyDescent="0.15">
      <c r="B130" s="29"/>
      <c r="C130" s="70"/>
      <c r="D130" s="70"/>
      <c r="E130" s="70"/>
      <c r="F130" s="33"/>
      <c r="G130" s="33"/>
      <c r="H130" s="33"/>
      <c r="I130" s="33"/>
      <c r="J130" s="33"/>
      <c r="K130" s="33"/>
      <c r="L130" s="33"/>
      <c r="M130" s="33"/>
      <c r="N130" s="33"/>
      <c r="O130" s="33"/>
      <c r="P130" s="33"/>
      <c r="Q130" s="33"/>
      <c r="S130" s="70"/>
      <c r="T130" s="70"/>
      <c r="U130" s="70"/>
      <c r="V130" s="70"/>
      <c r="Y130" s="70"/>
      <c r="Z130" s="70"/>
      <c r="AA130" s="70"/>
      <c r="AB130" s="70"/>
      <c r="AC130" s="33"/>
      <c r="AD130" s="33"/>
      <c r="AE130" s="33"/>
      <c r="AF130" s="33"/>
      <c r="AG130" s="33"/>
      <c r="AH130" s="33"/>
      <c r="AI130" s="33"/>
      <c r="AJ130" s="33"/>
      <c r="AK130" s="33"/>
      <c r="AL130" s="33"/>
      <c r="AM130" s="33"/>
      <c r="AN130" s="33"/>
      <c r="AO130" s="33"/>
      <c r="AQ130" s="109"/>
      <c r="AR130" s="109"/>
      <c r="AS130" s="109"/>
      <c r="AT130" s="109"/>
      <c r="AU130" s="109"/>
      <c r="AV130" s="109"/>
      <c r="AW130" s="109"/>
      <c r="AX130" s="109"/>
      <c r="AY130" s="109"/>
      <c r="AZ130" s="109"/>
      <c r="BA130" s="109"/>
      <c r="BT130" s="109"/>
      <c r="BU130" s="109"/>
      <c r="BV130" s="109"/>
      <c r="BW130" s="109"/>
      <c r="BX130" s="109"/>
      <c r="BY130" s="109"/>
      <c r="BZ130" s="109"/>
      <c r="CA130" s="109"/>
      <c r="CB130" s="109"/>
      <c r="CC130" s="109"/>
      <c r="CD130" s="109"/>
      <c r="CE130" s="109"/>
      <c r="CF130" s="109"/>
      <c r="CG130" s="109"/>
      <c r="CH130" s="109"/>
      <c r="CI130" s="109"/>
      <c r="CJ130" s="344" t="s">
        <v>741</v>
      </c>
      <c r="CK130" s="99"/>
      <c r="CL130" s="99"/>
      <c r="CM130" s="208" t="str">
        <f t="shared" si="43"/>
        <v/>
      </c>
      <c r="CN130" s="354" t="s">
        <v>630</v>
      </c>
      <c r="CO130" s="294" t="str">
        <f t="shared" si="29"/>
        <v/>
      </c>
      <c r="CP130" s="294" t="str">
        <f t="shared" si="44"/>
        <v/>
      </c>
      <c r="CQ130" s="294" t="str">
        <f t="shared" si="45"/>
        <v/>
      </c>
      <c r="CR130" s="295" t="str">
        <f t="shared" si="52"/>
        <v/>
      </c>
      <c r="CS130" s="295" t="str">
        <f t="shared" si="52"/>
        <v/>
      </c>
      <c r="CT130" s="295" t="str">
        <f t="shared" si="52"/>
        <v/>
      </c>
      <c r="CU130" s="295" t="str">
        <f t="shared" si="51"/>
        <v/>
      </c>
      <c r="CV130" s="295" t="str">
        <f t="shared" si="51"/>
        <v/>
      </c>
      <c r="CW130" s="295" t="str">
        <f t="shared" si="51"/>
        <v/>
      </c>
      <c r="CX130" s="295" t="str">
        <f t="shared" si="51"/>
        <v/>
      </c>
      <c r="CY130" s="295" t="str">
        <f t="shared" si="51"/>
        <v/>
      </c>
      <c r="CZ130" s="295" t="str">
        <f t="shared" si="51"/>
        <v/>
      </c>
      <c r="DA130" s="295" t="str">
        <f t="shared" si="51"/>
        <v/>
      </c>
      <c r="DB130" s="295" t="str">
        <f t="shared" si="51"/>
        <v/>
      </c>
      <c r="DC130" s="295" t="str">
        <f t="shared" si="51"/>
        <v/>
      </c>
      <c r="DD130" s="295"/>
      <c r="DE130" s="295"/>
      <c r="DF130" s="295"/>
      <c r="DG130" s="295"/>
      <c r="DH130" s="295"/>
      <c r="DI130" s="295"/>
      <c r="DJ130" s="295"/>
      <c r="DK130" s="295"/>
      <c r="DL130" s="295"/>
      <c r="DM130" s="295"/>
      <c r="DN130" s="295"/>
      <c r="DO130" s="295"/>
      <c r="DP130" s="295" t="str">
        <f t="shared" si="32"/>
        <v/>
      </c>
      <c r="DQ130" s="109" t="str">
        <f t="shared" si="33"/>
        <v/>
      </c>
      <c r="DR130" s="109" t="str">
        <f t="shared" si="46"/>
        <v/>
      </c>
      <c r="DS130" s="109" t="str">
        <f t="shared" si="47"/>
        <v/>
      </c>
      <c r="FZ130" s="96"/>
      <c r="GA130" s="96"/>
      <c r="GB130" s="96"/>
      <c r="GC130" s="96"/>
      <c r="GD130" s="96"/>
      <c r="GE130" s="96"/>
      <c r="GF130" s="96"/>
      <c r="GG130" s="96"/>
      <c r="GH130" s="96"/>
      <c r="GI130" s="96"/>
    </row>
    <row r="131" spans="2:191" ht="17.25" hidden="1" x14ac:dyDescent="0.15">
      <c r="B131" s="243"/>
      <c r="C131" s="29"/>
      <c r="D131" s="29"/>
      <c r="E131" s="29"/>
      <c r="F131" s="114"/>
      <c r="G131" s="114"/>
      <c r="H131" s="114"/>
      <c r="I131" s="114"/>
      <c r="J131" s="114"/>
      <c r="K131" s="114"/>
      <c r="L131" s="114"/>
      <c r="M131" s="114"/>
      <c r="N131" s="114"/>
      <c r="O131" s="114"/>
      <c r="P131" s="114"/>
      <c r="Q131" s="114"/>
      <c r="S131" s="29"/>
      <c r="T131" s="29"/>
      <c r="U131" s="29"/>
      <c r="V131" s="29"/>
      <c r="W131" s="256"/>
      <c r="Y131" s="29"/>
      <c r="Z131" s="29"/>
      <c r="AA131" s="29"/>
      <c r="AB131" s="29"/>
      <c r="AC131" s="115"/>
      <c r="AD131" s="115"/>
      <c r="AE131" s="115"/>
      <c r="AF131" s="115"/>
      <c r="AG131" s="115"/>
      <c r="AH131" s="115"/>
      <c r="AI131" s="115"/>
      <c r="AJ131" s="115"/>
      <c r="AK131" s="115"/>
      <c r="AL131" s="115"/>
      <c r="AM131" s="115"/>
      <c r="AN131" s="115"/>
      <c r="AO131" s="115"/>
      <c r="AQ131" s="109"/>
      <c r="AR131" s="109"/>
      <c r="AS131" s="109"/>
      <c r="AT131" s="109"/>
      <c r="AU131" s="109"/>
      <c r="AV131" s="109"/>
      <c r="AW131" s="109"/>
      <c r="AX131" s="109"/>
      <c r="AY131" s="109"/>
      <c r="AZ131" s="109"/>
      <c r="BA131" s="109"/>
      <c r="BT131" s="109"/>
      <c r="BU131" s="109"/>
      <c r="BV131" s="109"/>
      <c r="BW131" s="109"/>
      <c r="BX131" s="109"/>
      <c r="BY131" s="109"/>
      <c r="BZ131" s="109"/>
      <c r="CA131" s="109"/>
      <c r="CB131" s="109"/>
      <c r="CC131" s="109"/>
      <c r="CD131" s="109"/>
      <c r="CE131" s="109"/>
      <c r="CF131" s="109"/>
      <c r="CG131" s="109"/>
      <c r="CH131" s="109"/>
      <c r="CI131" s="109"/>
      <c r="CJ131" s="344" t="s">
        <v>742</v>
      </c>
      <c r="CK131" s="99"/>
      <c r="CL131" s="99"/>
      <c r="CM131" s="208" t="str">
        <f t="shared" si="43"/>
        <v/>
      </c>
      <c r="CN131" s="354" t="s">
        <v>629</v>
      </c>
      <c r="CO131" s="294" t="str">
        <f t="shared" si="29"/>
        <v/>
      </c>
      <c r="CP131" s="294" t="str">
        <f t="shared" si="44"/>
        <v/>
      </c>
      <c r="CQ131" s="294" t="str">
        <f t="shared" si="45"/>
        <v/>
      </c>
      <c r="CR131" s="295" t="str">
        <f t="shared" si="52"/>
        <v/>
      </c>
      <c r="CS131" s="295" t="str">
        <f t="shared" si="52"/>
        <v/>
      </c>
      <c r="CT131" s="295" t="str">
        <f t="shared" si="52"/>
        <v/>
      </c>
      <c r="CU131" s="295" t="str">
        <f t="shared" si="51"/>
        <v/>
      </c>
      <c r="CV131" s="295" t="str">
        <f t="shared" si="51"/>
        <v/>
      </c>
      <c r="CW131" s="295" t="str">
        <f t="shared" si="51"/>
        <v/>
      </c>
      <c r="CX131" s="295" t="str">
        <f t="shared" si="51"/>
        <v/>
      </c>
      <c r="CY131" s="295" t="str">
        <f t="shared" si="51"/>
        <v/>
      </c>
      <c r="CZ131" s="295" t="str">
        <f t="shared" si="51"/>
        <v/>
      </c>
      <c r="DA131" s="295" t="str">
        <f t="shared" si="51"/>
        <v/>
      </c>
      <c r="DB131" s="295" t="str">
        <f t="shared" si="51"/>
        <v/>
      </c>
      <c r="DC131" s="295" t="str">
        <f t="shared" si="51"/>
        <v/>
      </c>
      <c r="DD131" s="295"/>
      <c r="DE131" s="295"/>
      <c r="DF131" s="295"/>
      <c r="DG131" s="295"/>
      <c r="DH131" s="295"/>
      <c r="DI131" s="295"/>
      <c r="DJ131" s="295"/>
      <c r="DK131" s="295"/>
      <c r="DL131" s="295"/>
      <c r="DM131" s="295"/>
      <c r="DN131" s="295"/>
      <c r="DO131" s="295"/>
      <c r="DP131" s="295" t="str">
        <f t="shared" si="32"/>
        <v/>
      </c>
      <c r="DQ131" s="109" t="str">
        <f t="shared" si="33"/>
        <v/>
      </c>
      <c r="DR131" s="109" t="str">
        <f t="shared" si="46"/>
        <v/>
      </c>
      <c r="DS131" s="109" t="str">
        <f t="shared" si="47"/>
        <v/>
      </c>
      <c r="FZ131" s="96"/>
      <c r="GA131" s="96"/>
      <c r="GB131" s="96"/>
      <c r="GC131" s="96"/>
      <c r="GD131" s="96"/>
      <c r="GE131" s="96"/>
      <c r="GF131" s="96"/>
      <c r="GG131" s="96"/>
      <c r="GH131" s="96"/>
      <c r="GI131" s="96"/>
    </row>
    <row r="132" spans="2:191" x14ac:dyDescent="0.15">
      <c r="B132" s="243"/>
      <c r="C132" s="243"/>
      <c r="D132" s="243"/>
      <c r="E132" s="243"/>
      <c r="F132" s="243"/>
      <c r="G132" s="243"/>
      <c r="H132" s="243"/>
      <c r="I132" s="243"/>
      <c r="K132" s="340"/>
      <c r="L132" s="340"/>
      <c r="M132" s="340"/>
      <c r="N132" s="340"/>
      <c r="O132" s="340"/>
      <c r="P132" s="340"/>
      <c r="Q132" s="340"/>
      <c r="R132" s="340"/>
      <c r="S132" s="340"/>
      <c r="T132" s="340"/>
      <c r="U132" s="340"/>
      <c r="V132" s="340"/>
      <c r="W132" s="340"/>
      <c r="X132" s="340"/>
      <c r="Y132" s="340"/>
      <c r="Z132" s="340"/>
      <c r="AA132" s="340"/>
      <c r="AB132" s="340"/>
      <c r="AC132" s="340"/>
      <c r="AD132" s="340"/>
      <c r="AE132" s="340"/>
      <c r="AF132" s="340"/>
      <c r="AG132" s="340"/>
      <c r="AH132" s="340"/>
      <c r="AI132" s="341"/>
      <c r="AJ132" s="108"/>
      <c r="AK132" s="108"/>
      <c r="AL132" s="108"/>
      <c r="AM132" s="108"/>
      <c r="AN132" s="108"/>
      <c r="AO132" s="108"/>
      <c r="AQ132" s="109"/>
      <c r="AR132" s="109"/>
      <c r="AS132" s="109"/>
      <c r="AT132" s="109"/>
      <c r="AU132" s="109"/>
      <c r="AV132" s="109"/>
      <c r="AW132" s="109"/>
      <c r="AX132" s="109"/>
      <c r="AY132" s="109"/>
      <c r="AZ132" s="109"/>
      <c r="BA132" s="109"/>
      <c r="BT132" s="109"/>
      <c r="BU132" s="109"/>
      <c r="BV132" s="109"/>
      <c r="BW132" s="109"/>
      <c r="BX132" s="109"/>
      <c r="BY132" s="109"/>
      <c r="BZ132" s="109"/>
      <c r="CA132" s="109"/>
      <c r="CB132" s="109"/>
      <c r="CC132" s="109"/>
      <c r="CD132" s="109"/>
      <c r="CE132" s="109"/>
      <c r="CF132" s="109"/>
      <c r="CG132" s="109"/>
      <c r="CH132" s="109"/>
      <c r="CI132" s="109"/>
      <c r="CJ132" s="344" t="s">
        <v>743</v>
      </c>
      <c r="CK132" s="109"/>
      <c r="CL132" s="109"/>
      <c r="CM132" s="208" t="str">
        <f t="shared" si="43"/>
        <v/>
      </c>
      <c r="CN132" s="354" t="s">
        <v>505</v>
      </c>
      <c r="CO132" s="294" t="str">
        <f t="shared" si="29"/>
        <v/>
      </c>
      <c r="CP132" s="294" t="str">
        <f t="shared" si="44"/>
        <v/>
      </c>
      <c r="CQ132" s="294" t="str">
        <f t="shared" si="45"/>
        <v/>
      </c>
      <c r="CR132" s="295" t="str">
        <f t="shared" si="52"/>
        <v/>
      </c>
      <c r="CS132" s="295" t="str">
        <f t="shared" si="52"/>
        <v/>
      </c>
      <c r="CT132" s="295" t="str">
        <f t="shared" si="52"/>
        <v/>
      </c>
      <c r="CU132" s="295" t="str">
        <f t="shared" si="51"/>
        <v/>
      </c>
      <c r="CV132" s="295" t="str">
        <f t="shared" si="51"/>
        <v/>
      </c>
      <c r="CW132" s="295" t="str">
        <f t="shared" si="51"/>
        <v/>
      </c>
      <c r="CX132" s="295" t="str">
        <f t="shared" si="51"/>
        <v/>
      </c>
      <c r="CY132" s="295" t="str">
        <f t="shared" si="51"/>
        <v/>
      </c>
      <c r="CZ132" s="295" t="str">
        <f t="shared" si="51"/>
        <v/>
      </c>
      <c r="DA132" s="295" t="str">
        <f t="shared" si="51"/>
        <v/>
      </c>
      <c r="DB132" s="295" t="str">
        <f t="shared" si="51"/>
        <v/>
      </c>
      <c r="DC132" s="295" t="str">
        <f t="shared" si="51"/>
        <v/>
      </c>
      <c r="DD132" s="295"/>
      <c r="DE132" s="295"/>
      <c r="DF132" s="295"/>
      <c r="DG132" s="295"/>
      <c r="DH132" s="295"/>
      <c r="DI132" s="295"/>
      <c r="DJ132" s="295"/>
      <c r="DK132" s="295"/>
      <c r="DL132" s="295"/>
      <c r="DM132" s="295"/>
      <c r="DN132" s="295"/>
      <c r="DO132" s="295"/>
      <c r="DP132" s="295" t="str">
        <f t="shared" si="32"/>
        <v/>
      </c>
      <c r="DQ132" s="109" t="str">
        <f t="shared" si="33"/>
        <v/>
      </c>
      <c r="DR132" s="109" t="str">
        <f t="shared" si="46"/>
        <v/>
      </c>
      <c r="DS132" s="109" t="str">
        <f t="shared" si="47"/>
        <v/>
      </c>
      <c r="FZ132" s="96"/>
      <c r="GA132" s="96"/>
      <c r="GB132" s="96"/>
      <c r="GC132" s="96"/>
      <c r="GD132" s="96"/>
      <c r="GE132" s="96"/>
      <c r="GF132" s="96"/>
      <c r="GG132" s="96"/>
      <c r="GH132" s="96"/>
      <c r="GI132" s="96"/>
    </row>
    <row r="133" spans="2:191" ht="14.25" x14ac:dyDescent="0.15">
      <c r="B133" s="243"/>
      <c r="C133" s="243"/>
      <c r="D133" s="244"/>
      <c r="E133" s="244"/>
      <c r="F133" s="243"/>
      <c r="G133" s="243"/>
      <c r="H133" s="243"/>
      <c r="I133" s="243"/>
      <c r="J133" s="11"/>
      <c r="K133" s="68"/>
      <c r="L133" s="68"/>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11"/>
      <c r="AP133" s="11"/>
      <c r="AQ133" s="109"/>
      <c r="AR133" s="109"/>
      <c r="AS133" s="109"/>
      <c r="AT133" s="109"/>
      <c r="AU133" s="109"/>
      <c r="AV133" s="109"/>
      <c r="AW133" s="109"/>
      <c r="AX133" s="109"/>
      <c r="AY133" s="109"/>
      <c r="AZ133" s="109"/>
      <c r="BA133" s="109"/>
      <c r="BT133" s="109"/>
      <c r="BU133" s="109"/>
      <c r="BV133" s="109"/>
      <c r="BW133" s="109"/>
      <c r="BX133" s="109"/>
      <c r="BY133" s="109"/>
      <c r="BZ133" s="109"/>
      <c r="CA133" s="109"/>
      <c r="CB133" s="109"/>
      <c r="CC133" s="109"/>
      <c r="CD133" s="109"/>
      <c r="CE133" s="109"/>
      <c r="CF133" s="109"/>
      <c r="CG133" s="109"/>
      <c r="CH133" s="109"/>
      <c r="CI133" s="109"/>
      <c r="CJ133" s="345" t="s">
        <v>744</v>
      </c>
      <c r="CK133" s="109"/>
      <c r="CL133" s="109"/>
      <c r="CM133" s="208" t="str">
        <f t="shared" si="43"/>
        <v/>
      </c>
      <c r="CN133" s="354" t="s">
        <v>613</v>
      </c>
      <c r="CO133" s="294" t="str">
        <f t="shared" si="29"/>
        <v/>
      </c>
      <c r="CP133" s="294" t="str">
        <f t="shared" si="44"/>
        <v/>
      </c>
      <c r="CQ133" s="294" t="str">
        <f t="shared" si="45"/>
        <v/>
      </c>
      <c r="CR133" s="295" t="str">
        <f t="shared" si="52"/>
        <v/>
      </c>
      <c r="CS133" s="295" t="str">
        <f t="shared" si="52"/>
        <v/>
      </c>
      <c r="CT133" s="295" t="str">
        <f t="shared" si="52"/>
        <v/>
      </c>
      <c r="CU133" s="295" t="str">
        <f t="shared" si="51"/>
        <v/>
      </c>
      <c r="CV133" s="295" t="str">
        <f t="shared" si="51"/>
        <v/>
      </c>
      <c r="CW133" s="295" t="str">
        <f t="shared" si="51"/>
        <v/>
      </c>
      <c r="CX133" s="295" t="str">
        <f t="shared" si="51"/>
        <v/>
      </c>
      <c r="CY133" s="295" t="str">
        <f t="shared" si="51"/>
        <v/>
      </c>
      <c r="CZ133" s="295" t="str">
        <f t="shared" si="51"/>
        <v/>
      </c>
      <c r="DA133" s="295" t="str">
        <f t="shared" si="51"/>
        <v/>
      </c>
      <c r="DB133" s="295" t="str">
        <f t="shared" si="51"/>
        <v/>
      </c>
      <c r="DC133" s="295" t="str">
        <f t="shared" si="51"/>
        <v/>
      </c>
      <c r="DD133" s="295"/>
      <c r="DE133" s="295"/>
      <c r="DF133" s="295"/>
      <c r="DG133" s="295"/>
      <c r="DH133" s="295"/>
      <c r="DI133" s="295"/>
      <c r="DJ133" s="295"/>
      <c r="DK133" s="295"/>
      <c r="DL133" s="295"/>
      <c r="DM133" s="295"/>
      <c r="DN133" s="295"/>
      <c r="DO133" s="295"/>
      <c r="DP133" s="295" t="str">
        <f t="shared" si="32"/>
        <v/>
      </c>
      <c r="DQ133" s="109" t="str">
        <f t="shared" si="33"/>
        <v/>
      </c>
      <c r="DR133" s="109" t="str">
        <f t="shared" si="46"/>
        <v/>
      </c>
      <c r="DS133" s="109" t="str">
        <f t="shared" si="47"/>
        <v/>
      </c>
      <c r="FZ133" s="96"/>
      <c r="GA133" s="96"/>
      <c r="GB133" s="96"/>
      <c r="GC133" s="96"/>
      <c r="GD133" s="96"/>
      <c r="GE133" s="96"/>
      <c r="GF133" s="96"/>
      <c r="GG133" s="96"/>
      <c r="GH133" s="96"/>
      <c r="GI133" s="96"/>
    </row>
    <row r="134" spans="2:191" ht="14.25" x14ac:dyDescent="0.15">
      <c r="C134" s="243"/>
      <c r="D134" s="244"/>
      <c r="E134" s="244"/>
      <c r="F134" s="243"/>
      <c r="G134" s="243"/>
      <c r="H134" s="243"/>
      <c r="I134" s="243"/>
      <c r="J134" s="11"/>
      <c r="AI134" s="11"/>
      <c r="AP134" s="11"/>
      <c r="AQ134" s="109"/>
      <c r="AR134" s="109"/>
      <c r="AS134" s="109"/>
      <c r="AT134" s="109"/>
      <c r="AU134" s="109"/>
      <c r="AV134" s="109"/>
      <c r="AW134" s="109"/>
      <c r="AX134" s="109"/>
      <c r="AY134" s="109"/>
      <c r="AZ134" s="109"/>
      <c r="BA134" s="109"/>
      <c r="BT134" s="109"/>
      <c r="BU134" s="109"/>
      <c r="BV134" s="109"/>
      <c r="BW134" s="109"/>
      <c r="BX134" s="109"/>
      <c r="BY134" s="109"/>
      <c r="BZ134" s="109"/>
      <c r="CA134" s="109"/>
      <c r="CB134" s="109"/>
      <c r="CC134" s="109"/>
      <c r="CD134" s="109"/>
      <c r="CE134" s="109"/>
      <c r="CF134" s="109"/>
      <c r="CG134" s="109"/>
      <c r="CH134" s="109"/>
      <c r="CI134" s="109"/>
      <c r="CJ134" s="344" t="s">
        <v>745</v>
      </c>
      <c r="CK134" s="109"/>
      <c r="CL134" s="109"/>
      <c r="CM134" s="208" t="str">
        <f t="shared" si="43"/>
        <v/>
      </c>
      <c r="CN134" s="354" t="s">
        <v>506</v>
      </c>
      <c r="CO134" s="294" t="str">
        <f t="shared" si="29"/>
        <v/>
      </c>
      <c r="CP134" s="294" t="str">
        <f t="shared" si="44"/>
        <v/>
      </c>
      <c r="CQ134" s="294" t="str">
        <f t="shared" si="45"/>
        <v/>
      </c>
      <c r="CR134" s="295" t="str">
        <f t="shared" si="52"/>
        <v/>
      </c>
      <c r="CS134" s="295" t="str">
        <f t="shared" si="52"/>
        <v/>
      </c>
      <c r="CT134" s="295" t="str">
        <f t="shared" si="52"/>
        <v/>
      </c>
      <c r="CU134" s="295" t="str">
        <f t="shared" si="51"/>
        <v/>
      </c>
      <c r="CV134" s="295" t="str">
        <f t="shared" si="51"/>
        <v/>
      </c>
      <c r="CW134" s="295" t="str">
        <f t="shared" si="51"/>
        <v/>
      </c>
      <c r="CX134" s="295" t="str">
        <f t="shared" si="51"/>
        <v/>
      </c>
      <c r="CY134" s="295" t="str">
        <f t="shared" si="51"/>
        <v/>
      </c>
      <c r="CZ134" s="295" t="str">
        <f t="shared" si="51"/>
        <v/>
      </c>
      <c r="DA134" s="295" t="str">
        <f t="shared" si="51"/>
        <v/>
      </c>
      <c r="DB134" s="295" t="str">
        <f t="shared" si="51"/>
        <v/>
      </c>
      <c r="DC134" s="295" t="str">
        <f t="shared" si="51"/>
        <v/>
      </c>
      <c r="DD134" s="295"/>
      <c r="DE134" s="295"/>
      <c r="DF134" s="295"/>
      <c r="DG134" s="295"/>
      <c r="DH134" s="295"/>
      <c r="DI134" s="295"/>
      <c r="DJ134" s="295"/>
      <c r="DK134" s="295"/>
      <c r="DL134" s="295"/>
      <c r="DM134" s="295"/>
      <c r="DN134" s="295"/>
      <c r="DO134" s="295"/>
      <c r="DP134" s="295" t="str">
        <f t="shared" si="32"/>
        <v/>
      </c>
      <c r="DQ134" s="109" t="str">
        <f t="shared" si="33"/>
        <v/>
      </c>
      <c r="DR134" s="109" t="str">
        <f t="shared" si="46"/>
        <v/>
      </c>
      <c r="DS134" s="109" t="str">
        <f t="shared" si="47"/>
        <v/>
      </c>
      <c r="FZ134" s="96"/>
      <c r="GA134" s="96"/>
      <c r="GB134" s="96"/>
      <c r="GC134" s="96"/>
      <c r="GD134" s="96"/>
      <c r="GE134" s="96"/>
      <c r="GF134" s="96"/>
      <c r="GG134" s="96"/>
      <c r="GH134" s="96"/>
      <c r="GI134" s="96"/>
    </row>
    <row r="135" spans="2:191" x14ac:dyDescent="0.15">
      <c r="J135" s="11"/>
      <c r="AI135" s="11"/>
      <c r="AJ135" s="11"/>
      <c r="AK135" s="11"/>
      <c r="AL135" s="11"/>
      <c r="AM135" s="11"/>
      <c r="AN135" s="11"/>
      <c r="AO135" s="11"/>
      <c r="AQ135" s="109"/>
      <c r="AR135" s="109"/>
      <c r="AS135" s="109"/>
      <c r="AT135" s="109"/>
      <c r="AU135" s="109"/>
      <c r="AV135" s="109"/>
      <c r="AW135" s="109"/>
      <c r="AX135" s="109"/>
      <c r="AY135" s="109"/>
      <c r="AZ135" s="109"/>
      <c r="BA135" s="109"/>
      <c r="BT135" s="109"/>
      <c r="BU135" s="109"/>
      <c r="BV135" s="109"/>
      <c r="BW135" s="109"/>
      <c r="BX135" s="109"/>
      <c r="BY135" s="109"/>
      <c r="BZ135" s="109"/>
      <c r="CA135" s="109"/>
      <c r="CB135" s="109"/>
      <c r="CC135" s="109"/>
      <c r="CD135" s="109"/>
      <c r="CE135" s="109"/>
      <c r="CF135" s="109"/>
      <c r="CG135" s="109"/>
      <c r="CH135" s="109"/>
      <c r="CI135" s="109"/>
      <c r="CJ135" s="344" t="s">
        <v>746</v>
      </c>
      <c r="CK135" s="109"/>
      <c r="CL135" s="109"/>
      <c r="CM135" s="208" t="str">
        <f t="shared" si="43"/>
        <v/>
      </c>
      <c r="CN135" s="354" t="s">
        <v>598</v>
      </c>
      <c r="CO135" s="294" t="str">
        <f t="shared" si="29"/>
        <v/>
      </c>
      <c r="CP135" s="294" t="str">
        <f t="shared" si="44"/>
        <v/>
      </c>
      <c r="CQ135" s="294" t="str">
        <f t="shared" si="45"/>
        <v/>
      </c>
      <c r="CR135" s="295" t="str">
        <f t="shared" si="52"/>
        <v/>
      </c>
      <c r="CS135" s="295" t="str">
        <f t="shared" si="52"/>
        <v/>
      </c>
      <c r="CT135" s="295" t="str">
        <f t="shared" si="52"/>
        <v/>
      </c>
      <c r="CU135" s="295" t="str">
        <f t="shared" si="51"/>
        <v/>
      </c>
      <c r="CV135" s="295" t="str">
        <f t="shared" si="51"/>
        <v/>
      </c>
      <c r="CW135" s="295" t="str">
        <f t="shared" si="51"/>
        <v/>
      </c>
      <c r="CX135" s="295" t="str">
        <f t="shared" si="51"/>
        <v/>
      </c>
      <c r="CY135" s="295" t="str">
        <f t="shared" si="51"/>
        <v/>
      </c>
      <c r="CZ135" s="295" t="str">
        <f t="shared" si="51"/>
        <v/>
      </c>
      <c r="DA135" s="295" t="str">
        <f t="shared" si="51"/>
        <v/>
      </c>
      <c r="DB135" s="295" t="str">
        <f t="shared" si="51"/>
        <v/>
      </c>
      <c r="DC135" s="295" t="str">
        <f t="shared" si="51"/>
        <v/>
      </c>
      <c r="DD135" s="295"/>
      <c r="DE135" s="295"/>
      <c r="DF135" s="295"/>
      <c r="DG135" s="295"/>
      <c r="DH135" s="295"/>
      <c r="DI135" s="295"/>
      <c r="DJ135" s="295"/>
      <c r="DK135" s="295"/>
      <c r="DL135" s="295"/>
      <c r="DM135" s="295"/>
      <c r="DN135" s="295"/>
      <c r="DO135" s="295"/>
      <c r="DP135" s="295" t="str">
        <f t="shared" si="32"/>
        <v/>
      </c>
      <c r="DQ135" s="109" t="str">
        <f t="shared" si="33"/>
        <v/>
      </c>
      <c r="DR135" s="109" t="str">
        <f t="shared" si="46"/>
        <v/>
      </c>
      <c r="DS135" s="109" t="str">
        <f t="shared" si="47"/>
        <v/>
      </c>
      <c r="FZ135" s="96"/>
      <c r="GA135" s="96"/>
      <c r="GB135" s="96"/>
      <c r="GC135" s="96"/>
      <c r="GD135" s="96"/>
      <c r="GE135" s="96"/>
      <c r="GF135" s="96"/>
      <c r="GG135" s="96"/>
      <c r="GH135" s="96"/>
      <c r="GI135" s="96"/>
    </row>
    <row r="136" spans="2:191" x14ac:dyDescent="0.15">
      <c r="AQ136" s="109"/>
      <c r="AR136" s="109"/>
      <c r="AS136" s="109"/>
      <c r="AT136" s="109"/>
      <c r="AU136" s="109"/>
      <c r="AV136" s="109"/>
      <c r="AW136" s="109"/>
      <c r="AX136" s="109"/>
      <c r="AY136" s="109"/>
      <c r="AZ136" s="109"/>
      <c r="BA136" s="109"/>
      <c r="BT136" s="109"/>
      <c r="BU136" s="109"/>
      <c r="BV136" s="109"/>
      <c r="BW136" s="109"/>
      <c r="BX136" s="109"/>
      <c r="BY136" s="109"/>
      <c r="BZ136" s="109"/>
      <c r="CA136" s="109"/>
      <c r="CB136" s="109"/>
      <c r="CC136" s="109"/>
      <c r="CD136" s="109"/>
      <c r="CE136" s="109"/>
      <c r="CF136" s="109"/>
      <c r="CG136" s="109"/>
      <c r="CH136" s="109"/>
      <c r="CI136" s="109"/>
      <c r="CJ136" s="344" t="s">
        <v>747</v>
      </c>
      <c r="CK136" s="109"/>
      <c r="CL136" s="109"/>
      <c r="CM136" s="208" t="str">
        <f t="shared" si="43"/>
        <v/>
      </c>
      <c r="CN136" s="354" t="s">
        <v>594</v>
      </c>
      <c r="CO136" s="294" t="str">
        <f t="shared" si="29"/>
        <v/>
      </c>
      <c r="CP136" s="294" t="str">
        <f t="shared" si="44"/>
        <v/>
      </c>
      <c r="CQ136" s="294" t="str">
        <f t="shared" si="45"/>
        <v/>
      </c>
      <c r="CR136" s="295" t="str">
        <f t="shared" si="52"/>
        <v/>
      </c>
      <c r="CS136" s="295" t="str">
        <f t="shared" si="52"/>
        <v/>
      </c>
      <c r="CT136" s="295" t="str">
        <f t="shared" si="52"/>
        <v/>
      </c>
      <c r="CU136" s="295" t="str">
        <f t="shared" si="51"/>
        <v/>
      </c>
      <c r="CV136" s="295" t="str">
        <f t="shared" si="51"/>
        <v/>
      </c>
      <c r="CW136" s="295" t="str">
        <f t="shared" si="51"/>
        <v/>
      </c>
      <c r="CX136" s="295" t="str">
        <f t="shared" si="51"/>
        <v/>
      </c>
      <c r="CY136" s="295" t="str">
        <f t="shared" si="51"/>
        <v/>
      </c>
      <c r="CZ136" s="295" t="str">
        <f t="shared" si="51"/>
        <v/>
      </c>
      <c r="DA136" s="295" t="str">
        <f t="shared" si="51"/>
        <v/>
      </c>
      <c r="DB136" s="295" t="str">
        <f t="shared" si="51"/>
        <v/>
      </c>
      <c r="DC136" s="295" t="str">
        <f t="shared" si="51"/>
        <v/>
      </c>
      <c r="DD136" s="295"/>
      <c r="DE136" s="295"/>
      <c r="DF136" s="295"/>
      <c r="DG136" s="295"/>
      <c r="DH136" s="295"/>
      <c r="DI136" s="295"/>
      <c r="DJ136" s="295"/>
      <c r="DK136" s="295"/>
      <c r="DL136" s="295"/>
      <c r="DM136" s="295"/>
      <c r="DN136" s="295"/>
      <c r="DO136" s="295"/>
      <c r="DP136" s="295" t="str">
        <f t="shared" si="32"/>
        <v/>
      </c>
      <c r="DQ136" s="109" t="str">
        <f t="shared" si="33"/>
        <v/>
      </c>
      <c r="DR136" s="109" t="str">
        <f t="shared" si="46"/>
        <v/>
      </c>
      <c r="DS136" s="109" t="str">
        <f t="shared" si="47"/>
        <v/>
      </c>
      <c r="FZ136" s="96"/>
      <c r="GA136" s="96"/>
      <c r="GB136" s="96"/>
      <c r="GC136" s="96"/>
      <c r="GD136" s="96"/>
      <c r="GE136" s="96"/>
      <c r="GF136" s="96"/>
      <c r="GG136" s="96"/>
      <c r="GH136" s="96"/>
      <c r="GI136" s="96"/>
    </row>
    <row r="137" spans="2:191" x14ac:dyDescent="0.15">
      <c r="AQ137" s="109"/>
      <c r="AR137" s="109"/>
      <c r="AS137" s="109"/>
      <c r="AT137" s="109"/>
      <c r="AU137" s="109"/>
      <c r="AV137" s="109"/>
      <c r="AW137" s="109"/>
      <c r="AX137" s="109"/>
      <c r="AY137" s="109"/>
      <c r="AZ137" s="109"/>
      <c r="BA137" s="109"/>
      <c r="BT137" s="109"/>
      <c r="BU137" s="109"/>
      <c r="BV137" s="109"/>
      <c r="BW137" s="109"/>
      <c r="BX137" s="109"/>
      <c r="BY137" s="109"/>
      <c r="BZ137" s="109"/>
      <c r="CA137" s="109"/>
      <c r="CB137" s="109"/>
      <c r="CC137" s="109"/>
      <c r="CD137" s="109"/>
      <c r="CE137" s="109"/>
      <c r="CF137" s="109"/>
      <c r="CG137" s="109"/>
      <c r="CH137" s="109"/>
      <c r="CI137" s="109"/>
      <c r="CJ137" s="344" t="s">
        <v>748</v>
      </c>
      <c r="CK137" s="109"/>
      <c r="CL137" s="109"/>
      <c r="CM137" s="208" t="str">
        <f t="shared" si="43"/>
        <v/>
      </c>
      <c r="CN137" s="354" t="s">
        <v>625</v>
      </c>
      <c r="CO137" s="294" t="str">
        <f t="shared" si="29"/>
        <v/>
      </c>
      <c r="CP137" s="294" t="str">
        <f t="shared" si="44"/>
        <v/>
      </c>
      <c r="CQ137" s="294" t="str">
        <f t="shared" si="45"/>
        <v/>
      </c>
      <c r="CR137" s="295" t="str">
        <f t="shared" si="52"/>
        <v/>
      </c>
      <c r="CS137" s="295" t="str">
        <f t="shared" si="52"/>
        <v/>
      </c>
      <c r="CT137" s="295" t="str">
        <f t="shared" si="52"/>
        <v/>
      </c>
      <c r="CU137" s="295" t="str">
        <f t="shared" si="51"/>
        <v/>
      </c>
      <c r="CV137" s="295" t="str">
        <f t="shared" si="51"/>
        <v/>
      </c>
      <c r="CW137" s="295" t="str">
        <f t="shared" si="51"/>
        <v/>
      </c>
      <c r="CX137" s="295" t="str">
        <f t="shared" si="51"/>
        <v/>
      </c>
      <c r="CY137" s="295" t="str">
        <f t="shared" si="51"/>
        <v/>
      </c>
      <c r="CZ137" s="295" t="str">
        <f t="shared" si="51"/>
        <v/>
      </c>
      <c r="DA137" s="295" t="str">
        <f t="shared" si="51"/>
        <v/>
      </c>
      <c r="DB137" s="295" t="str">
        <f t="shared" si="51"/>
        <v/>
      </c>
      <c r="DC137" s="295" t="str">
        <f t="shared" si="51"/>
        <v/>
      </c>
      <c r="DD137" s="295"/>
      <c r="DE137" s="295"/>
      <c r="DF137" s="295"/>
      <c r="DG137" s="295"/>
      <c r="DH137" s="295"/>
      <c r="DI137" s="295"/>
      <c r="DJ137" s="295"/>
      <c r="DK137" s="295"/>
      <c r="DL137" s="295"/>
      <c r="DM137" s="295"/>
      <c r="DN137" s="295"/>
      <c r="DO137" s="295"/>
      <c r="DP137" s="295" t="str">
        <f t="shared" si="32"/>
        <v/>
      </c>
      <c r="DQ137" s="109" t="str">
        <f t="shared" si="33"/>
        <v/>
      </c>
      <c r="DR137" s="109" t="str">
        <f t="shared" si="46"/>
        <v/>
      </c>
      <c r="DS137" s="109" t="str">
        <f t="shared" si="47"/>
        <v/>
      </c>
      <c r="FZ137" s="96"/>
      <c r="GA137" s="96"/>
      <c r="GB137" s="96"/>
      <c r="GC137" s="96"/>
      <c r="GD137" s="96"/>
      <c r="GE137" s="96"/>
      <c r="GF137" s="96"/>
      <c r="GG137" s="96"/>
      <c r="GH137" s="96"/>
      <c r="GI137" s="96"/>
    </row>
    <row r="138" spans="2:191" x14ac:dyDescent="0.15">
      <c r="AQ138" s="109"/>
      <c r="AR138" s="109"/>
      <c r="AS138" s="109"/>
      <c r="AT138" s="109"/>
      <c r="AU138" s="109"/>
      <c r="AV138" s="109"/>
      <c r="AW138" s="109"/>
      <c r="AX138" s="109"/>
      <c r="AY138" s="109"/>
      <c r="AZ138" s="109"/>
      <c r="BA138" s="109"/>
      <c r="BT138" s="109"/>
      <c r="BU138" s="109"/>
      <c r="BV138" s="109"/>
      <c r="BW138" s="109"/>
      <c r="BX138" s="109"/>
      <c r="BY138" s="109"/>
      <c r="BZ138" s="109"/>
      <c r="CA138" s="109"/>
      <c r="CB138" s="109"/>
      <c r="CC138" s="109"/>
      <c r="CD138" s="109"/>
      <c r="CE138" s="109"/>
      <c r="CF138" s="109"/>
      <c r="CG138" s="109"/>
      <c r="CH138" s="109"/>
      <c r="CI138" s="109"/>
      <c r="CJ138" s="344" t="s">
        <v>749</v>
      </c>
      <c r="CK138" s="109"/>
      <c r="CL138" s="109"/>
      <c r="CM138" s="208" t="str">
        <f t="shared" si="43"/>
        <v/>
      </c>
      <c r="CN138" s="354" t="s">
        <v>621</v>
      </c>
      <c r="CO138" s="294" t="str">
        <f t="shared" si="29"/>
        <v/>
      </c>
      <c r="CP138" s="294" t="str">
        <f t="shared" si="44"/>
        <v/>
      </c>
      <c r="CQ138" s="294" t="str">
        <f t="shared" si="45"/>
        <v/>
      </c>
      <c r="CR138" s="295" t="str">
        <f t="shared" si="52"/>
        <v/>
      </c>
      <c r="CS138" s="295" t="str">
        <f t="shared" si="52"/>
        <v/>
      </c>
      <c r="CT138" s="295" t="str">
        <f t="shared" si="52"/>
        <v/>
      </c>
      <c r="CU138" s="295" t="str">
        <f t="shared" si="51"/>
        <v/>
      </c>
      <c r="CV138" s="295" t="str">
        <f t="shared" si="51"/>
        <v/>
      </c>
      <c r="CW138" s="295" t="str">
        <f t="shared" si="51"/>
        <v/>
      </c>
      <c r="CX138" s="295" t="str">
        <f t="shared" si="51"/>
        <v/>
      </c>
      <c r="CY138" s="295" t="str">
        <f t="shared" si="51"/>
        <v/>
      </c>
      <c r="CZ138" s="295" t="str">
        <f t="shared" si="51"/>
        <v/>
      </c>
      <c r="DA138" s="295" t="str">
        <f t="shared" si="51"/>
        <v/>
      </c>
      <c r="DB138" s="295" t="str">
        <f t="shared" si="51"/>
        <v/>
      </c>
      <c r="DC138" s="295" t="str">
        <f t="shared" si="51"/>
        <v/>
      </c>
      <c r="DD138" s="295"/>
      <c r="DE138" s="295"/>
      <c r="DF138" s="295"/>
      <c r="DG138" s="295"/>
      <c r="DH138" s="295"/>
      <c r="DI138" s="295"/>
      <c r="DJ138" s="295"/>
      <c r="DK138" s="295"/>
      <c r="DL138" s="295"/>
      <c r="DM138" s="295"/>
      <c r="DN138" s="295"/>
      <c r="DO138" s="295"/>
      <c r="DP138" s="295" t="str">
        <f t="shared" si="32"/>
        <v/>
      </c>
      <c r="DQ138" s="109" t="str">
        <f t="shared" si="33"/>
        <v/>
      </c>
      <c r="DR138" s="109" t="str">
        <f t="shared" si="46"/>
        <v/>
      </c>
      <c r="DS138" s="109" t="str">
        <f t="shared" si="47"/>
        <v/>
      </c>
      <c r="FZ138" s="96"/>
      <c r="GA138" s="96"/>
      <c r="GB138" s="96"/>
      <c r="GC138" s="96"/>
      <c r="GD138" s="96"/>
      <c r="GE138" s="96"/>
      <c r="GF138" s="96"/>
      <c r="GG138" s="96"/>
      <c r="GH138" s="96"/>
      <c r="GI138" s="96"/>
    </row>
    <row r="139" spans="2:191" x14ac:dyDescent="0.15">
      <c r="AQ139" s="109"/>
      <c r="AR139" s="109"/>
      <c r="AS139" s="109"/>
      <c r="AT139" s="109"/>
      <c r="AU139" s="109"/>
      <c r="AV139" s="109"/>
      <c r="AW139" s="109"/>
      <c r="AX139" s="109"/>
      <c r="AY139" s="109"/>
      <c r="AZ139" s="109"/>
      <c r="BA139" s="109"/>
      <c r="BT139" s="109"/>
      <c r="BU139" s="109"/>
      <c r="BV139" s="109"/>
      <c r="BW139" s="109"/>
      <c r="BX139" s="109"/>
      <c r="BY139" s="109"/>
      <c r="BZ139" s="109"/>
      <c r="CA139" s="109"/>
      <c r="CB139" s="109"/>
      <c r="CC139" s="109"/>
      <c r="CD139" s="109"/>
      <c r="CE139" s="109"/>
      <c r="CF139" s="109"/>
      <c r="CG139" s="109"/>
      <c r="CH139" s="109"/>
      <c r="CI139" s="109"/>
      <c r="CJ139" s="344" t="s">
        <v>750</v>
      </c>
      <c r="CK139" s="109"/>
      <c r="CL139" s="109"/>
      <c r="CM139" s="208" t="str">
        <f t="shared" si="43"/>
        <v/>
      </c>
      <c r="CN139" s="354" t="s">
        <v>615</v>
      </c>
      <c r="CO139" s="294" t="str">
        <f t="shared" si="29"/>
        <v/>
      </c>
      <c r="CP139" s="294" t="str">
        <f t="shared" si="44"/>
        <v/>
      </c>
      <c r="CQ139" s="294" t="str">
        <f t="shared" si="45"/>
        <v/>
      </c>
      <c r="CR139" s="295" t="str">
        <f t="shared" si="52"/>
        <v/>
      </c>
      <c r="CS139" s="295" t="str">
        <f t="shared" si="52"/>
        <v/>
      </c>
      <c r="CT139" s="295" t="str">
        <f t="shared" si="52"/>
        <v/>
      </c>
      <c r="CU139" s="295" t="str">
        <f t="shared" si="51"/>
        <v/>
      </c>
      <c r="CV139" s="295" t="str">
        <f t="shared" si="51"/>
        <v/>
      </c>
      <c r="CW139" s="295" t="str">
        <f t="shared" si="51"/>
        <v/>
      </c>
      <c r="CX139" s="295" t="str">
        <f t="shared" si="51"/>
        <v/>
      </c>
      <c r="CY139" s="295" t="str">
        <f t="shared" si="51"/>
        <v/>
      </c>
      <c r="CZ139" s="295" t="str">
        <f t="shared" si="51"/>
        <v/>
      </c>
      <c r="DA139" s="295" t="str">
        <f t="shared" si="51"/>
        <v/>
      </c>
      <c r="DB139" s="295" t="str">
        <f t="shared" si="51"/>
        <v/>
      </c>
      <c r="DC139" s="295" t="str">
        <f t="shared" si="51"/>
        <v/>
      </c>
      <c r="DD139" s="295"/>
      <c r="DE139" s="295"/>
      <c r="DF139" s="295"/>
      <c r="DG139" s="295"/>
      <c r="DH139" s="295"/>
      <c r="DI139" s="295"/>
      <c r="DJ139" s="295"/>
      <c r="DK139" s="295"/>
      <c r="DL139" s="295"/>
      <c r="DM139" s="295"/>
      <c r="DN139" s="295"/>
      <c r="DO139" s="295"/>
      <c r="DP139" s="295" t="str">
        <f t="shared" si="32"/>
        <v/>
      </c>
      <c r="DQ139" s="109" t="str">
        <f t="shared" si="33"/>
        <v/>
      </c>
      <c r="DR139" s="109" t="str">
        <f t="shared" si="46"/>
        <v/>
      </c>
      <c r="DS139" s="109" t="str">
        <f t="shared" si="47"/>
        <v/>
      </c>
      <c r="FZ139" s="96"/>
      <c r="GA139" s="96"/>
      <c r="GB139" s="96"/>
      <c r="GC139" s="96"/>
      <c r="GD139" s="96"/>
      <c r="GE139" s="96"/>
      <c r="GF139" s="96"/>
      <c r="GG139" s="96"/>
      <c r="GH139" s="96"/>
      <c r="GI139" s="96"/>
    </row>
    <row r="140" spans="2:191" x14ac:dyDescent="0.15">
      <c r="AQ140" s="109"/>
      <c r="AR140" s="109"/>
      <c r="AS140" s="109"/>
      <c r="AT140" s="109"/>
      <c r="AU140" s="109"/>
      <c r="AV140" s="109"/>
      <c r="AW140" s="109"/>
      <c r="AX140" s="109"/>
      <c r="AY140" s="109"/>
      <c r="AZ140" s="109"/>
      <c r="BA140" s="109"/>
      <c r="BT140" s="109"/>
      <c r="BU140" s="109"/>
      <c r="BV140" s="109"/>
      <c r="BW140" s="109"/>
      <c r="BX140" s="109"/>
      <c r="BY140" s="109"/>
      <c r="BZ140" s="109"/>
      <c r="CA140" s="109"/>
      <c r="CB140" s="109"/>
      <c r="CC140" s="109"/>
      <c r="CD140" s="109"/>
      <c r="CE140" s="109"/>
      <c r="CF140" s="109"/>
      <c r="CG140" s="109"/>
      <c r="CH140" s="109"/>
      <c r="CI140" s="109"/>
      <c r="CJ140" s="344" t="s">
        <v>751</v>
      </c>
      <c r="CK140" s="109"/>
      <c r="CL140" s="109"/>
      <c r="CM140" s="208" t="str">
        <f t="shared" si="43"/>
        <v/>
      </c>
      <c r="CN140" s="354" t="s">
        <v>612</v>
      </c>
      <c r="CO140" s="294" t="str">
        <f t="shared" si="29"/>
        <v/>
      </c>
      <c r="CP140" s="294" t="str">
        <f t="shared" si="44"/>
        <v/>
      </c>
      <c r="CQ140" s="294" t="str">
        <f t="shared" si="45"/>
        <v/>
      </c>
      <c r="CR140" s="295" t="str">
        <f t="shared" si="52"/>
        <v/>
      </c>
      <c r="CS140" s="295" t="str">
        <f t="shared" si="52"/>
        <v/>
      </c>
      <c r="CT140" s="295" t="str">
        <f t="shared" si="52"/>
        <v/>
      </c>
      <c r="CU140" s="295" t="str">
        <f t="shared" si="51"/>
        <v/>
      </c>
      <c r="CV140" s="295" t="str">
        <f t="shared" si="51"/>
        <v/>
      </c>
      <c r="CW140" s="295" t="str">
        <f t="shared" si="51"/>
        <v/>
      </c>
      <c r="CX140" s="295" t="str">
        <f t="shared" si="51"/>
        <v/>
      </c>
      <c r="CY140" s="295" t="str">
        <f t="shared" si="51"/>
        <v/>
      </c>
      <c r="CZ140" s="295" t="str">
        <f t="shared" si="51"/>
        <v/>
      </c>
      <c r="DA140" s="295" t="str">
        <f t="shared" si="51"/>
        <v/>
      </c>
      <c r="DB140" s="295" t="str">
        <f t="shared" si="51"/>
        <v/>
      </c>
      <c r="DC140" s="295" t="str">
        <f t="shared" si="51"/>
        <v/>
      </c>
      <c r="DD140" s="295"/>
      <c r="DE140" s="295"/>
      <c r="DF140" s="295"/>
      <c r="DG140" s="295"/>
      <c r="DH140" s="295"/>
      <c r="DI140" s="295"/>
      <c r="DJ140" s="295"/>
      <c r="DK140" s="295"/>
      <c r="DL140" s="295"/>
      <c r="DM140" s="295"/>
      <c r="DN140" s="295"/>
      <c r="DO140" s="295"/>
      <c r="DP140" s="295" t="str">
        <f t="shared" si="32"/>
        <v/>
      </c>
      <c r="DQ140" s="109" t="str">
        <f t="shared" si="33"/>
        <v/>
      </c>
      <c r="DR140" s="109" t="str">
        <f t="shared" si="46"/>
        <v/>
      </c>
      <c r="DS140" s="109" t="str">
        <f t="shared" si="47"/>
        <v/>
      </c>
      <c r="FZ140" s="96"/>
      <c r="GA140" s="96"/>
      <c r="GB140" s="96"/>
      <c r="GC140" s="96"/>
      <c r="GD140" s="96"/>
      <c r="GE140" s="96"/>
      <c r="GF140" s="96"/>
      <c r="GG140" s="96"/>
      <c r="GH140" s="96"/>
      <c r="GI140" s="96"/>
    </row>
    <row r="141" spans="2:191" x14ac:dyDescent="0.15">
      <c r="AQ141" s="109"/>
      <c r="AR141" s="109"/>
      <c r="AS141" s="109"/>
      <c r="AT141" s="109"/>
      <c r="AU141" s="109"/>
      <c r="AV141" s="109"/>
      <c r="AW141" s="109"/>
      <c r="AX141" s="109"/>
      <c r="AY141" s="109"/>
      <c r="AZ141" s="109"/>
      <c r="BA141" s="109"/>
      <c r="BT141" s="109"/>
      <c r="BU141" s="109"/>
      <c r="BV141" s="109"/>
      <c r="BW141" s="109"/>
      <c r="BX141" s="109"/>
      <c r="BY141" s="109"/>
      <c r="BZ141" s="109"/>
      <c r="CA141" s="109"/>
      <c r="CB141" s="109"/>
      <c r="CC141" s="109"/>
      <c r="CD141" s="109"/>
      <c r="CE141" s="109"/>
      <c r="CF141" s="109"/>
      <c r="CG141" s="109"/>
      <c r="CH141" s="109"/>
      <c r="CI141" s="109"/>
      <c r="CJ141" s="346" t="s">
        <v>752</v>
      </c>
      <c r="CK141" s="109"/>
      <c r="CL141" s="109"/>
      <c r="CM141" s="208" t="str">
        <f t="shared" si="43"/>
        <v/>
      </c>
      <c r="CN141" s="354" t="s">
        <v>508</v>
      </c>
      <c r="CO141" s="294" t="str">
        <f t="shared" si="29"/>
        <v/>
      </c>
      <c r="CP141" s="294" t="str">
        <f t="shared" si="44"/>
        <v/>
      </c>
      <c r="CQ141" s="294" t="str">
        <f t="shared" si="45"/>
        <v/>
      </c>
      <c r="CR141" s="295" t="str">
        <f t="shared" si="52"/>
        <v/>
      </c>
      <c r="CS141" s="295" t="str">
        <f t="shared" si="52"/>
        <v/>
      </c>
      <c r="CT141" s="295" t="str">
        <f t="shared" si="52"/>
        <v/>
      </c>
      <c r="CU141" s="295" t="str">
        <f t="shared" si="51"/>
        <v/>
      </c>
      <c r="CV141" s="295" t="str">
        <f t="shared" si="51"/>
        <v/>
      </c>
      <c r="CW141" s="295" t="str">
        <f t="shared" si="51"/>
        <v/>
      </c>
      <c r="CX141" s="295" t="str">
        <f t="shared" si="51"/>
        <v/>
      </c>
      <c r="CY141" s="295" t="str">
        <f t="shared" si="51"/>
        <v/>
      </c>
      <c r="CZ141" s="295" t="str">
        <f t="shared" si="51"/>
        <v/>
      </c>
      <c r="DA141" s="295" t="str">
        <f t="shared" si="51"/>
        <v/>
      </c>
      <c r="DB141" s="295" t="str">
        <f t="shared" si="51"/>
        <v/>
      </c>
      <c r="DC141" s="295" t="str">
        <f t="shared" si="51"/>
        <v/>
      </c>
      <c r="DD141" s="295"/>
      <c r="DE141" s="295"/>
      <c r="DF141" s="295"/>
      <c r="DG141" s="295"/>
      <c r="DH141" s="295"/>
      <c r="DI141" s="295"/>
      <c r="DJ141" s="295"/>
      <c r="DK141" s="295"/>
      <c r="DL141" s="295"/>
      <c r="DM141" s="295"/>
      <c r="DN141" s="295"/>
      <c r="DO141" s="295"/>
      <c r="DP141" s="295" t="str">
        <f t="shared" si="32"/>
        <v/>
      </c>
      <c r="DQ141" s="109" t="str">
        <f t="shared" si="33"/>
        <v/>
      </c>
      <c r="DR141" s="109" t="str">
        <f t="shared" si="46"/>
        <v/>
      </c>
      <c r="DS141" s="109" t="str">
        <f t="shared" si="47"/>
        <v/>
      </c>
      <c r="FZ141" s="96"/>
      <c r="GA141" s="96"/>
      <c r="GB141" s="96"/>
      <c r="GC141" s="96"/>
      <c r="GD141" s="96"/>
      <c r="GE141" s="96"/>
      <c r="GF141" s="96"/>
      <c r="GG141" s="96"/>
      <c r="GH141" s="96"/>
      <c r="GI141" s="96"/>
    </row>
    <row r="142" spans="2:191" x14ac:dyDescent="0.15">
      <c r="AQ142" s="109"/>
      <c r="AR142" s="109"/>
      <c r="AS142" s="109"/>
      <c r="AT142" s="109"/>
      <c r="AU142" s="109"/>
      <c r="AV142" s="109"/>
      <c r="AW142" s="109"/>
      <c r="AX142" s="109"/>
      <c r="AY142" s="109"/>
      <c r="AZ142" s="109"/>
      <c r="BA142" s="109"/>
      <c r="BT142" s="109"/>
      <c r="BU142" s="109"/>
      <c r="BV142" s="109"/>
      <c r="BW142" s="109"/>
      <c r="BX142" s="109"/>
      <c r="BY142" s="109"/>
      <c r="BZ142" s="109"/>
      <c r="CA142" s="109"/>
      <c r="CB142" s="109"/>
      <c r="CC142" s="109"/>
      <c r="CD142" s="109"/>
      <c r="CE142" s="109"/>
      <c r="CF142" s="109"/>
      <c r="CG142" s="109"/>
      <c r="CH142" s="109"/>
      <c r="CI142" s="109"/>
      <c r="CJ142" s="343" t="s">
        <v>753</v>
      </c>
      <c r="CK142" s="109"/>
      <c r="CL142" s="109"/>
      <c r="CM142" s="208" t="str">
        <f t="shared" si="43"/>
        <v/>
      </c>
      <c r="CN142" s="354" t="s">
        <v>754</v>
      </c>
      <c r="CO142" s="294" t="str">
        <f t="shared" si="29"/>
        <v/>
      </c>
      <c r="CP142" s="294" t="str">
        <f t="shared" si="44"/>
        <v/>
      </c>
      <c r="CQ142" s="294" t="str">
        <f t="shared" si="45"/>
        <v/>
      </c>
      <c r="CR142" s="295" t="str">
        <f t="shared" si="52"/>
        <v/>
      </c>
      <c r="CS142" s="295" t="str">
        <f t="shared" si="52"/>
        <v/>
      </c>
      <c r="CT142" s="295" t="str">
        <f t="shared" si="52"/>
        <v/>
      </c>
      <c r="CU142" s="295" t="str">
        <f t="shared" si="51"/>
        <v/>
      </c>
      <c r="CV142" s="295" t="str">
        <f t="shared" si="51"/>
        <v/>
      </c>
      <c r="CW142" s="295" t="str">
        <f t="shared" si="51"/>
        <v/>
      </c>
      <c r="CX142" s="295" t="str">
        <f t="shared" si="51"/>
        <v/>
      </c>
      <c r="CY142" s="295" t="str">
        <f t="shared" si="51"/>
        <v/>
      </c>
      <c r="CZ142" s="295" t="str">
        <f t="shared" si="51"/>
        <v/>
      </c>
      <c r="DA142" s="295" t="str">
        <f t="shared" si="51"/>
        <v/>
      </c>
      <c r="DB142" s="295" t="str">
        <f t="shared" si="51"/>
        <v/>
      </c>
      <c r="DC142" s="295" t="str">
        <f t="shared" si="51"/>
        <v/>
      </c>
      <c r="DD142" s="295"/>
      <c r="DE142" s="295"/>
      <c r="DF142" s="295"/>
      <c r="DG142" s="295"/>
      <c r="DH142" s="295"/>
      <c r="DI142" s="295"/>
      <c r="DJ142" s="295"/>
      <c r="DK142" s="295"/>
      <c r="DL142" s="295"/>
      <c r="DM142" s="295"/>
      <c r="DN142" s="295"/>
      <c r="DO142" s="295"/>
      <c r="DP142" s="295" t="str">
        <f t="shared" si="32"/>
        <v/>
      </c>
      <c r="DQ142" s="109" t="str">
        <f t="shared" si="33"/>
        <v/>
      </c>
      <c r="DR142" s="109" t="str">
        <f t="shared" si="46"/>
        <v/>
      </c>
      <c r="DS142" s="109" t="str">
        <f t="shared" si="47"/>
        <v/>
      </c>
      <c r="FZ142" s="96"/>
      <c r="GA142" s="96"/>
      <c r="GB142" s="96"/>
      <c r="GC142" s="96"/>
      <c r="GD142" s="96"/>
      <c r="GE142" s="96"/>
      <c r="GF142" s="96"/>
      <c r="GG142" s="96"/>
      <c r="GH142" s="96"/>
      <c r="GI142" s="96"/>
    </row>
    <row r="143" spans="2:191" x14ac:dyDescent="0.15">
      <c r="AQ143" s="109"/>
      <c r="AR143" s="109"/>
      <c r="AS143" s="109"/>
      <c r="AT143" s="109"/>
      <c r="AU143" s="109"/>
      <c r="AV143" s="109"/>
      <c r="AW143" s="109"/>
      <c r="AX143" s="109"/>
      <c r="AY143" s="109"/>
      <c r="AZ143" s="109"/>
      <c r="BA143" s="109"/>
      <c r="BT143" s="109"/>
      <c r="BU143" s="109"/>
      <c r="BV143" s="109"/>
      <c r="BW143" s="109"/>
      <c r="BX143" s="109"/>
      <c r="BY143" s="109"/>
      <c r="BZ143" s="109"/>
      <c r="CA143" s="109"/>
      <c r="CB143" s="109"/>
      <c r="CC143" s="109"/>
      <c r="CD143" s="109"/>
      <c r="CE143" s="109"/>
      <c r="CF143" s="109"/>
      <c r="CG143" s="109"/>
      <c r="CH143" s="109"/>
      <c r="CI143" s="109"/>
      <c r="CJ143" s="344" t="s">
        <v>755</v>
      </c>
      <c r="CK143" s="109"/>
      <c r="CL143" s="109"/>
      <c r="CM143" s="208" t="str">
        <f t="shared" si="43"/>
        <v/>
      </c>
      <c r="CN143" s="354" t="s">
        <v>509</v>
      </c>
      <c r="CO143" s="294" t="str">
        <f t="shared" si="29"/>
        <v/>
      </c>
      <c r="CP143" s="294" t="str">
        <f t="shared" si="44"/>
        <v/>
      </c>
      <c r="CQ143" s="294" t="str">
        <f t="shared" si="45"/>
        <v/>
      </c>
      <c r="CR143" s="295" t="str">
        <f t="shared" si="52"/>
        <v/>
      </c>
      <c r="CS143" s="295" t="str">
        <f t="shared" si="52"/>
        <v/>
      </c>
      <c r="CT143" s="295" t="str">
        <f t="shared" si="52"/>
        <v/>
      </c>
      <c r="CU143" s="295" t="str">
        <f t="shared" si="51"/>
        <v/>
      </c>
      <c r="CV143" s="295" t="str">
        <f t="shared" si="51"/>
        <v/>
      </c>
      <c r="CW143" s="295" t="str">
        <f t="shared" si="51"/>
        <v/>
      </c>
      <c r="CX143" s="295" t="str">
        <f t="shared" si="51"/>
        <v/>
      </c>
      <c r="CY143" s="295" t="str">
        <f t="shared" si="51"/>
        <v/>
      </c>
      <c r="CZ143" s="295" t="str">
        <f t="shared" si="51"/>
        <v/>
      </c>
      <c r="DA143" s="295" t="str">
        <f t="shared" si="51"/>
        <v/>
      </c>
      <c r="DB143" s="295" t="str">
        <f t="shared" si="51"/>
        <v/>
      </c>
      <c r="DC143" s="295" t="str">
        <f t="shared" si="51"/>
        <v/>
      </c>
      <c r="DD143" s="295"/>
      <c r="DE143" s="295"/>
      <c r="DF143" s="295"/>
      <c r="DG143" s="295"/>
      <c r="DH143" s="295"/>
      <c r="DI143" s="295"/>
      <c r="DJ143" s="295"/>
      <c r="DK143" s="295"/>
      <c r="DL143" s="295"/>
      <c r="DM143" s="295"/>
      <c r="DN143" s="295"/>
      <c r="DO143" s="295"/>
      <c r="DP143" s="295" t="str">
        <f t="shared" si="32"/>
        <v/>
      </c>
      <c r="DQ143" s="109" t="str">
        <f t="shared" si="33"/>
        <v/>
      </c>
      <c r="DR143" s="109" t="str">
        <f t="shared" si="46"/>
        <v/>
      </c>
      <c r="DS143" s="109" t="str">
        <f t="shared" si="47"/>
        <v/>
      </c>
      <c r="FZ143" s="96"/>
      <c r="GA143" s="96"/>
      <c r="GB143" s="96"/>
      <c r="GC143" s="96"/>
      <c r="GD143" s="96"/>
      <c r="GE143" s="96"/>
      <c r="GF143" s="96"/>
      <c r="GG143" s="96"/>
      <c r="GH143" s="96"/>
      <c r="GI143" s="96"/>
    </row>
    <row r="144" spans="2:191" x14ac:dyDescent="0.15">
      <c r="AQ144" s="109"/>
      <c r="AR144" s="109"/>
      <c r="AS144" s="109"/>
      <c r="AT144" s="109"/>
      <c r="AU144" s="109"/>
      <c r="AV144" s="109"/>
      <c r="AW144" s="109"/>
      <c r="AX144" s="109"/>
      <c r="AY144" s="109"/>
      <c r="AZ144" s="109"/>
      <c r="BA144" s="109"/>
      <c r="BT144" s="109"/>
      <c r="BU144" s="109"/>
      <c r="BV144" s="109"/>
      <c r="BW144" s="109"/>
      <c r="BX144" s="109"/>
      <c r="BY144" s="109"/>
      <c r="BZ144" s="109"/>
      <c r="CA144" s="109"/>
      <c r="CB144" s="109"/>
      <c r="CC144" s="109"/>
      <c r="CD144" s="109"/>
      <c r="CE144" s="109"/>
      <c r="CF144" s="109"/>
      <c r="CG144" s="109"/>
      <c r="CH144" s="109"/>
      <c r="CI144" s="109"/>
      <c r="CJ144" s="344" t="s">
        <v>756</v>
      </c>
      <c r="CK144" s="109"/>
      <c r="CL144" s="109"/>
      <c r="CM144" s="208" t="str">
        <f t="shared" si="43"/>
        <v/>
      </c>
      <c r="CN144" s="354" t="s">
        <v>757</v>
      </c>
      <c r="CO144" s="294" t="str">
        <f t="shared" si="29"/>
        <v/>
      </c>
      <c r="CP144" s="294" t="str">
        <f t="shared" si="44"/>
        <v/>
      </c>
      <c r="CQ144" s="294" t="str">
        <f t="shared" si="45"/>
        <v/>
      </c>
      <c r="CR144" s="295" t="str">
        <f t="shared" si="52"/>
        <v/>
      </c>
      <c r="CS144" s="295" t="str">
        <f t="shared" si="52"/>
        <v/>
      </c>
      <c r="CT144" s="295" t="str">
        <f t="shared" si="52"/>
        <v/>
      </c>
      <c r="CU144" s="295" t="str">
        <f t="shared" si="51"/>
        <v/>
      </c>
      <c r="CV144" s="295" t="str">
        <f t="shared" si="51"/>
        <v/>
      </c>
      <c r="CW144" s="295" t="str">
        <f t="shared" si="51"/>
        <v/>
      </c>
      <c r="CX144" s="295" t="str">
        <f t="shared" si="51"/>
        <v/>
      </c>
      <c r="CY144" s="295" t="str">
        <f t="shared" si="51"/>
        <v/>
      </c>
      <c r="CZ144" s="295" t="str">
        <f t="shared" si="51"/>
        <v/>
      </c>
      <c r="DA144" s="295" t="str">
        <f t="shared" si="51"/>
        <v/>
      </c>
      <c r="DB144" s="295" t="str">
        <f t="shared" si="51"/>
        <v/>
      </c>
      <c r="DC144" s="295" t="str">
        <f t="shared" si="51"/>
        <v/>
      </c>
      <c r="DD144" s="295"/>
      <c r="DE144" s="295"/>
      <c r="DF144" s="295"/>
      <c r="DG144" s="295"/>
      <c r="DH144" s="295"/>
      <c r="DI144" s="295"/>
      <c r="DJ144" s="295"/>
      <c r="DK144" s="295"/>
      <c r="DL144" s="295"/>
      <c r="DM144" s="295"/>
      <c r="DN144" s="295"/>
      <c r="DO144" s="295"/>
      <c r="DP144" s="295" t="str">
        <f t="shared" si="32"/>
        <v/>
      </c>
      <c r="DQ144" s="109" t="str">
        <f t="shared" si="33"/>
        <v/>
      </c>
      <c r="DR144" s="109" t="str">
        <f t="shared" si="46"/>
        <v/>
      </c>
      <c r="DS144" s="109" t="str">
        <f t="shared" si="47"/>
        <v/>
      </c>
      <c r="FZ144" s="96"/>
      <c r="GA144" s="96"/>
      <c r="GB144" s="96"/>
      <c r="GC144" s="96"/>
      <c r="GD144" s="96"/>
      <c r="GE144" s="96"/>
      <c r="GF144" s="96"/>
      <c r="GG144" s="96"/>
      <c r="GH144" s="96"/>
      <c r="GI144" s="96"/>
    </row>
    <row r="145" spans="10:191" x14ac:dyDescent="0.15">
      <c r="J145" s="110"/>
      <c r="K145" s="110"/>
      <c r="L145" s="110"/>
      <c r="M145" s="110"/>
      <c r="N145" s="110"/>
      <c r="O145" s="110"/>
      <c r="P145" s="110"/>
      <c r="Q145" s="110"/>
      <c r="R145" s="110"/>
      <c r="S145" s="110"/>
      <c r="T145" s="110"/>
      <c r="U145" s="110"/>
      <c r="V145" s="110"/>
      <c r="W145" s="110"/>
      <c r="X145" s="110"/>
      <c r="Y145" s="110"/>
      <c r="Z145" s="110"/>
      <c r="AA145" s="110"/>
      <c r="AB145" s="110"/>
      <c r="AC145" s="110"/>
      <c r="AD145" s="110"/>
      <c r="AE145" s="110"/>
      <c r="AF145" s="110"/>
      <c r="AG145" s="110"/>
      <c r="AH145" s="110"/>
      <c r="AI145" s="110"/>
      <c r="AQ145" s="109"/>
      <c r="AR145" s="109"/>
      <c r="AS145" s="109"/>
      <c r="AT145" s="109"/>
      <c r="AU145" s="109"/>
      <c r="AV145" s="109"/>
      <c r="AW145" s="109"/>
      <c r="AX145" s="109"/>
      <c r="AY145" s="109"/>
      <c r="AZ145" s="109"/>
      <c r="BA145" s="109"/>
      <c r="BT145" s="109"/>
      <c r="BU145" s="109"/>
      <c r="BV145" s="109"/>
      <c r="BW145" s="109"/>
      <c r="BX145" s="109"/>
      <c r="BY145" s="109"/>
      <c r="BZ145" s="109"/>
      <c r="CA145" s="109"/>
      <c r="CB145" s="109"/>
      <c r="CC145" s="109"/>
      <c r="CD145" s="109"/>
      <c r="CE145" s="109"/>
      <c r="CF145" s="109"/>
      <c r="CG145" s="109"/>
      <c r="CH145" s="109"/>
      <c r="CI145" s="109"/>
      <c r="CJ145" s="343" t="s">
        <v>758</v>
      </c>
      <c r="CK145" s="109"/>
      <c r="CL145" s="109"/>
      <c r="CM145" s="208" t="str">
        <f t="shared" si="43"/>
        <v/>
      </c>
      <c r="CN145" s="354" t="s">
        <v>593</v>
      </c>
      <c r="CO145" s="294" t="str">
        <f t="shared" si="29"/>
        <v/>
      </c>
      <c r="CP145" s="294" t="str">
        <f t="shared" si="44"/>
        <v/>
      </c>
      <c r="CQ145" s="294" t="str">
        <f t="shared" si="45"/>
        <v/>
      </c>
      <c r="CR145" s="295" t="str">
        <f t="shared" si="52"/>
        <v/>
      </c>
      <c r="CS145" s="295" t="str">
        <f t="shared" si="52"/>
        <v/>
      </c>
      <c r="CT145" s="295" t="str">
        <f t="shared" si="52"/>
        <v/>
      </c>
      <c r="CU145" s="295" t="str">
        <f t="shared" si="51"/>
        <v/>
      </c>
      <c r="CV145" s="295" t="str">
        <f t="shared" si="51"/>
        <v/>
      </c>
      <c r="CW145" s="295" t="str">
        <f t="shared" si="51"/>
        <v/>
      </c>
      <c r="CX145" s="295" t="str">
        <f t="shared" si="51"/>
        <v/>
      </c>
      <c r="CY145" s="295" t="str">
        <f t="shared" si="51"/>
        <v/>
      </c>
      <c r="CZ145" s="295" t="str">
        <f t="shared" si="51"/>
        <v/>
      </c>
      <c r="DA145" s="295" t="str">
        <f t="shared" si="51"/>
        <v/>
      </c>
      <c r="DB145" s="295" t="str">
        <f t="shared" si="51"/>
        <v/>
      </c>
      <c r="DC145" s="295" t="str">
        <f t="shared" si="51"/>
        <v/>
      </c>
      <c r="DD145" s="295"/>
      <c r="DE145" s="295"/>
      <c r="DF145" s="295"/>
      <c r="DG145" s="295"/>
      <c r="DH145" s="295"/>
      <c r="DI145" s="295"/>
      <c r="DJ145" s="295"/>
      <c r="DK145" s="295"/>
      <c r="DL145" s="295"/>
      <c r="DM145" s="295"/>
      <c r="DN145" s="295"/>
      <c r="DO145" s="295"/>
      <c r="DP145" s="295" t="str">
        <f t="shared" ref="DP145:DP161" si="53">IF(AI$66=$CJ145,"A","")&amp;IF(AI$67=$CJ145,"B","")&amp;IF(AI$27=$CJ145,"C","")&amp;IF(AI$28=$CJ145,"D","")</f>
        <v/>
      </c>
      <c r="DQ145" s="109" t="str">
        <f t="shared" si="33"/>
        <v/>
      </c>
      <c r="DR145" s="109" t="str">
        <f t="shared" si="46"/>
        <v/>
      </c>
      <c r="DS145" s="109" t="str">
        <f t="shared" si="47"/>
        <v/>
      </c>
      <c r="FZ145" s="96"/>
      <c r="GA145" s="96"/>
      <c r="GB145" s="96"/>
      <c r="GC145" s="96"/>
      <c r="GD145" s="96"/>
      <c r="GE145" s="96"/>
      <c r="GF145" s="96"/>
      <c r="GG145" s="96"/>
      <c r="GH145" s="96"/>
      <c r="GI145" s="96"/>
    </row>
    <row r="146" spans="10:191" x14ac:dyDescent="0.15">
      <c r="J146" s="110"/>
      <c r="K146" s="110"/>
      <c r="L146" s="110"/>
      <c r="M146" s="110"/>
      <c r="N146" s="110"/>
      <c r="O146" s="110"/>
      <c r="P146" s="110"/>
      <c r="Q146" s="110"/>
      <c r="R146" s="110"/>
      <c r="S146" s="110"/>
      <c r="T146" s="110"/>
      <c r="U146" s="110"/>
      <c r="V146" s="110"/>
      <c r="W146" s="110"/>
      <c r="X146" s="110"/>
      <c r="Y146" s="110"/>
      <c r="Z146" s="110"/>
      <c r="AA146" s="110"/>
      <c r="AB146" s="110"/>
      <c r="AC146" s="110"/>
      <c r="AD146" s="110"/>
      <c r="AE146" s="110"/>
      <c r="AF146" s="110"/>
      <c r="AG146" s="110"/>
      <c r="AH146" s="110"/>
      <c r="AI146" s="110"/>
      <c r="AQ146" s="109"/>
      <c r="AR146" s="109"/>
      <c r="AS146" s="109"/>
      <c r="AT146" s="109"/>
      <c r="AU146" s="109"/>
      <c r="AV146" s="109"/>
      <c r="AW146" s="109"/>
      <c r="AX146" s="109"/>
      <c r="AY146" s="109"/>
      <c r="AZ146" s="109"/>
      <c r="BA146" s="109"/>
      <c r="BT146" s="109"/>
      <c r="BU146" s="109"/>
      <c r="BV146" s="109"/>
      <c r="BW146" s="109"/>
      <c r="BX146" s="109"/>
      <c r="BY146" s="109"/>
      <c r="BZ146" s="109"/>
      <c r="CA146" s="109"/>
      <c r="CB146" s="109"/>
      <c r="CC146" s="109"/>
      <c r="CD146" s="109"/>
      <c r="CE146" s="109"/>
      <c r="CF146" s="109"/>
      <c r="CG146" s="109"/>
      <c r="CH146" s="109"/>
      <c r="CI146" s="109"/>
      <c r="CJ146" s="344" t="s">
        <v>759</v>
      </c>
      <c r="CK146" s="109"/>
      <c r="CL146" s="109"/>
      <c r="CM146" s="208" t="str">
        <f t="shared" si="43"/>
        <v/>
      </c>
      <c r="CN146" s="354" t="s">
        <v>760</v>
      </c>
      <c r="CO146" s="294" t="str">
        <f t="shared" si="29"/>
        <v/>
      </c>
      <c r="CP146" s="294" t="str">
        <f t="shared" si="44"/>
        <v/>
      </c>
      <c r="CQ146" s="294" t="str">
        <f t="shared" si="45"/>
        <v/>
      </c>
      <c r="CR146" s="295" t="str">
        <f t="shared" si="52"/>
        <v/>
      </c>
      <c r="CS146" s="295" t="str">
        <f t="shared" si="52"/>
        <v/>
      </c>
      <c r="CT146" s="295" t="str">
        <f t="shared" si="52"/>
        <v/>
      </c>
      <c r="CU146" s="295" t="str">
        <f t="shared" si="51"/>
        <v/>
      </c>
      <c r="CV146" s="295" t="str">
        <f t="shared" si="51"/>
        <v/>
      </c>
      <c r="CW146" s="295" t="str">
        <f t="shared" si="51"/>
        <v/>
      </c>
      <c r="CX146" s="295" t="str">
        <f t="shared" si="51"/>
        <v/>
      </c>
      <c r="CY146" s="295" t="str">
        <f t="shared" si="51"/>
        <v/>
      </c>
      <c r="CZ146" s="295" t="str">
        <f t="shared" si="51"/>
        <v/>
      </c>
      <c r="DA146" s="295" t="str">
        <f t="shared" si="51"/>
        <v/>
      </c>
      <c r="DB146" s="295" t="str">
        <f t="shared" si="51"/>
        <v/>
      </c>
      <c r="DC146" s="295" t="str">
        <f t="shared" si="51"/>
        <v/>
      </c>
      <c r="DD146" s="295"/>
      <c r="DE146" s="295"/>
      <c r="DF146" s="295"/>
      <c r="DG146" s="295"/>
      <c r="DH146" s="295"/>
      <c r="DI146" s="295"/>
      <c r="DJ146" s="295"/>
      <c r="DK146" s="295"/>
      <c r="DL146" s="295"/>
      <c r="DM146" s="295"/>
      <c r="DN146" s="295"/>
      <c r="DO146" s="295"/>
      <c r="DP146" s="295" t="str">
        <f t="shared" si="53"/>
        <v/>
      </c>
      <c r="DQ146" s="109" t="str">
        <f t="shared" si="33"/>
        <v/>
      </c>
      <c r="DR146" s="109" t="str">
        <f t="shared" si="46"/>
        <v/>
      </c>
      <c r="DS146" s="109" t="str">
        <f t="shared" si="47"/>
        <v/>
      </c>
      <c r="FZ146" s="96"/>
      <c r="GA146" s="96"/>
      <c r="GB146" s="96"/>
      <c r="GC146" s="96"/>
      <c r="GD146" s="96"/>
      <c r="GE146" s="96"/>
      <c r="GF146" s="96"/>
      <c r="GG146" s="96"/>
      <c r="GH146" s="96"/>
      <c r="GI146" s="96"/>
    </row>
    <row r="147" spans="10:191" x14ac:dyDescent="0.15">
      <c r="J147" s="110"/>
      <c r="K147" s="110"/>
      <c r="L147" s="110"/>
      <c r="M147" s="110"/>
      <c r="N147" s="110"/>
      <c r="O147" s="110"/>
      <c r="P147" s="110"/>
      <c r="Q147" s="110"/>
      <c r="R147" s="110"/>
      <c r="S147" s="110"/>
      <c r="T147" s="110"/>
      <c r="U147" s="110"/>
      <c r="V147" s="110"/>
      <c r="W147" s="110"/>
      <c r="X147" s="110"/>
      <c r="Y147" s="110"/>
      <c r="Z147" s="110"/>
      <c r="AA147" s="110"/>
      <c r="AB147" s="110"/>
      <c r="AC147" s="110"/>
      <c r="AD147" s="110"/>
      <c r="AE147" s="110"/>
      <c r="AF147" s="110"/>
      <c r="AG147" s="110"/>
      <c r="AH147" s="110"/>
      <c r="AI147" s="110"/>
      <c r="AQ147" s="109"/>
      <c r="AR147" s="109"/>
      <c r="AS147" s="109"/>
      <c r="AT147" s="109"/>
      <c r="AU147" s="109"/>
      <c r="AV147" s="109"/>
      <c r="AW147" s="109"/>
      <c r="AX147" s="109"/>
      <c r="AY147" s="109"/>
      <c r="AZ147" s="109"/>
      <c r="BA147" s="109"/>
      <c r="BT147" s="109"/>
      <c r="BU147" s="109"/>
      <c r="BV147" s="109"/>
      <c r="BW147" s="109"/>
      <c r="BX147" s="109"/>
      <c r="BY147" s="109"/>
      <c r="BZ147" s="109"/>
      <c r="CA147" s="109"/>
      <c r="CB147" s="109"/>
      <c r="CC147" s="109"/>
      <c r="CD147" s="109"/>
      <c r="CE147" s="109"/>
      <c r="CF147" s="109"/>
      <c r="CG147" s="109"/>
      <c r="CH147" s="109"/>
      <c r="CI147" s="109"/>
      <c r="CJ147" s="344" t="s">
        <v>761</v>
      </c>
      <c r="CK147" s="109"/>
      <c r="CL147" s="109"/>
      <c r="CM147" s="208" t="str">
        <f t="shared" si="43"/>
        <v/>
      </c>
      <c r="CN147" s="354" t="s">
        <v>762</v>
      </c>
      <c r="CO147" s="294" t="str">
        <f t="shared" si="29"/>
        <v/>
      </c>
      <c r="CP147" s="294" t="str">
        <f t="shared" si="44"/>
        <v/>
      </c>
      <c r="CQ147" s="294" t="str">
        <f t="shared" si="45"/>
        <v/>
      </c>
      <c r="CR147" s="295" t="str">
        <f t="shared" si="52"/>
        <v/>
      </c>
      <c r="CS147" s="295" t="str">
        <f t="shared" si="52"/>
        <v/>
      </c>
      <c r="CT147" s="295" t="str">
        <f t="shared" si="52"/>
        <v/>
      </c>
      <c r="CU147" s="295" t="str">
        <f t="shared" si="51"/>
        <v/>
      </c>
      <c r="CV147" s="295" t="str">
        <f t="shared" si="51"/>
        <v/>
      </c>
      <c r="CW147" s="295" t="str">
        <f t="shared" si="51"/>
        <v/>
      </c>
      <c r="CX147" s="295" t="str">
        <f t="shared" si="51"/>
        <v/>
      </c>
      <c r="CY147" s="295" t="str">
        <f t="shared" si="51"/>
        <v/>
      </c>
      <c r="CZ147" s="295" t="str">
        <f t="shared" si="51"/>
        <v/>
      </c>
      <c r="DA147" s="295" t="str">
        <f t="shared" si="51"/>
        <v/>
      </c>
      <c r="DB147" s="295" t="str">
        <f t="shared" si="51"/>
        <v/>
      </c>
      <c r="DC147" s="295" t="str">
        <f t="shared" si="51"/>
        <v/>
      </c>
      <c r="DD147" s="295"/>
      <c r="DE147" s="295"/>
      <c r="DF147" s="295"/>
      <c r="DG147" s="295"/>
      <c r="DH147" s="295"/>
      <c r="DI147" s="295"/>
      <c r="DJ147" s="295"/>
      <c r="DK147" s="295"/>
      <c r="DL147" s="295"/>
      <c r="DM147" s="295"/>
      <c r="DN147" s="295"/>
      <c r="DO147" s="295"/>
      <c r="DP147" s="295" t="str">
        <f t="shared" si="53"/>
        <v/>
      </c>
      <c r="DQ147" s="109" t="str">
        <f t="shared" si="33"/>
        <v/>
      </c>
      <c r="DR147" s="109" t="str">
        <f t="shared" si="46"/>
        <v/>
      </c>
      <c r="DS147" s="109" t="str">
        <f t="shared" si="47"/>
        <v/>
      </c>
      <c r="FZ147" s="96"/>
      <c r="GA147" s="96"/>
      <c r="GB147" s="96"/>
      <c r="GC147" s="96"/>
      <c r="GD147" s="96"/>
      <c r="GE147" s="96"/>
      <c r="GF147" s="96"/>
      <c r="GG147" s="96"/>
      <c r="GH147" s="96"/>
      <c r="GI147" s="96"/>
    </row>
    <row r="148" spans="10:191" x14ac:dyDescent="0.15">
      <c r="J148" s="110"/>
      <c r="K148" s="110"/>
      <c r="L148" s="110"/>
      <c r="M148" s="110"/>
      <c r="N148" s="110"/>
      <c r="O148" s="110"/>
      <c r="P148" s="110"/>
      <c r="Q148" s="110"/>
      <c r="R148" s="110"/>
      <c r="S148" s="110"/>
      <c r="T148" s="110"/>
      <c r="U148" s="110"/>
      <c r="V148" s="110"/>
      <c r="W148" s="110"/>
      <c r="X148" s="110"/>
      <c r="Y148" s="110"/>
      <c r="Z148" s="110"/>
      <c r="AA148" s="110"/>
      <c r="AB148" s="110"/>
      <c r="AC148" s="110"/>
      <c r="AD148" s="110"/>
      <c r="AE148" s="110"/>
      <c r="AF148" s="110"/>
      <c r="AG148" s="110"/>
      <c r="AH148" s="110"/>
      <c r="AI148" s="110"/>
      <c r="AQ148" s="109"/>
      <c r="AR148" s="109"/>
      <c r="AS148" s="109"/>
      <c r="AT148" s="109"/>
      <c r="AU148" s="109"/>
      <c r="AV148" s="109"/>
      <c r="AW148" s="109"/>
      <c r="AX148" s="109"/>
      <c r="AY148" s="109"/>
      <c r="AZ148" s="109"/>
      <c r="BA148" s="109"/>
      <c r="BT148" s="109"/>
      <c r="BU148" s="109"/>
      <c r="BV148" s="109"/>
      <c r="BW148" s="109"/>
      <c r="BX148" s="109"/>
      <c r="BY148" s="109"/>
      <c r="BZ148" s="109"/>
      <c r="CA148" s="109"/>
      <c r="CB148" s="109"/>
      <c r="CC148" s="109"/>
      <c r="CD148" s="109"/>
      <c r="CE148" s="109"/>
      <c r="CF148" s="109"/>
      <c r="CG148" s="109"/>
      <c r="CH148" s="109"/>
      <c r="CI148" s="109"/>
      <c r="CJ148" s="344" t="s">
        <v>763</v>
      </c>
      <c r="CK148" s="109"/>
      <c r="CL148" s="109"/>
      <c r="CM148" s="208" t="str">
        <f t="shared" si="43"/>
        <v/>
      </c>
      <c r="CN148" s="354" t="s">
        <v>592</v>
      </c>
      <c r="CO148" s="294" t="str">
        <f t="shared" si="29"/>
        <v/>
      </c>
      <c r="CP148" s="294" t="str">
        <f t="shared" si="44"/>
        <v/>
      </c>
      <c r="CQ148" s="294" t="str">
        <f t="shared" si="45"/>
        <v/>
      </c>
      <c r="CR148" s="295" t="str">
        <f t="shared" si="52"/>
        <v/>
      </c>
      <c r="CS148" s="295" t="str">
        <f t="shared" si="52"/>
        <v/>
      </c>
      <c r="CT148" s="295" t="str">
        <f t="shared" si="52"/>
        <v/>
      </c>
      <c r="CU148" s="295" t="str">
        <f t="shared" si="51"/>
        <v/>
      </c>
      <c r="CV148" s="295" t="str">
        <f t="shared" si="51"/>
        <v/>
      </c>
      <c r="CW148" s="295" t="str">
        <f t="shared" si="51"/>
        <v/>
      </c>
      <c r="CX148" s="295" t="str">
        <f t="shared" si="51"/>
        <v/>
      </c>
      <c r="CY148" s="295" t="str">
        <f t="shared" si="51"/>
        <v/>
      </c>
      <c r="CZ148" s="295" t="str">
        <f t="shared" si="51"/>
        <v/>
      </c>
      <c r="DA148" s="295" t="str">
        <f t="shared" si="51"/>
        <v/>
      </c>
      <c r="DB148" s="295" t="str">
        <f t="shared" si="51"/>
        <v/>
      </c>
      <c r="DC148" s="295" t="str">
        <f t="shared" si="51"/>
        <v/>
      </c>
      <c r="DD148" s="295"/>
      <c r="DE148" s="295"/>
      <c r="DF148" s="295"/>
      <c r="DG148" s="295"/>
      <c r="DH148" s="295"/>
      <c r="DI148" s="295"/>
      <c r="DJ148" s="295"/>
      <c r="DK148" s="295"/>
      <c r="DL148" s="295"/>
      <c r="DM148" s="295"/>
      <c r="DN148" s="295"/>
      <c r="DO148" s="295"/>
      <c r="DP148" s="295" t="str">
        <f t="shared" si="53"/>
        <v/>
      </c>
      <c r="DQ148" s="109" t="str">
        <f t="shared" si="33"/>
        <v/>
      </c>
      <c r="DR148" s="109" t="str">
        <f t="shared" si="46"/>
        <v/>
      </c>
      <c r="DS148" s="109" t="str">
        <f t="shared" si="47"/>
        <v/>
      </c>
      <c r="FZ148" s="96"/>
      <c r="GA148" s="96"/>
      <c r="GB148" s="96"/>
      <c r="GC148" s="96"/>
      <c r="GD148" s="96"/>
      <c r="GE148" s="96"/>
      <c r="GF148" s="96"/>
      <c r="GG148" s="96"/>
      <c r="GH148" s="96"/>
      <c r="GI148" s="96"/>
    </row>
    <row r="149" spans="10:191" x14ac:dyDescent="0.15">
      <c r="J149" s="110"/>
      <c r="K149" s="110"/>
      <c r="L149" s="110"/>
      <c r="M149" s="110"/>
      <c r="N149" s="110"/>
      <c r="O149" s="110"/>
      <c r="P149" s="110"/>
      <c r="Q149" s="110"/>
      <c r="R149" s="110"/>
      <c r="S149" s="110"/>
      <c r="T149" s="110"/>
      <c r="U149" s="110"/>
      <c r="V149" s="110"/>
      <c r="W149" s="110"/>
      <c r="X149" s="110"/>
      <c r="Y149" s="110"/>
      <c r="Z149" s="110"/>
      <c r="AA149" s="110"/>
      <c r="AB149" s="110"/>
      <c r="AC149" s="110"/>
      <c r="AD149" s="110"/>
      <c r="AE149" s="110"/>
      <c r="AF149" s="110"/>
      <c r="AG149" s="110"/>
      <c r="AH149" s="110"/>
      <c r="AI149" s="110"/>
      <c r="AQ149" s="109"/>
      <c r="AR149" s="109"/>
      <c r="AS149" s="109"/>
      <c r="AT149" s="109"/>
      <c r="AU149" s="109"/>
      <c r="AV149" s="109"/>
      <c r="AW149" s="109"/>
      <c r="AX149" s="109"/>
      <c r="AY149" s="109"/>
      <c r="AZ149" s="109"/>
      <c r="BA149" s="109"/>
      <c r="BT149" s="109"/>
      <c r="BU149" s="109"/>
      <c r="BV149" s="109"/>
      <c r="BW149" s="109"/>
      <c r="BX149" s="109"/>
      <c r="BY149" s="109"/>
      <c r="BZ149" s="109"/>
      <c r="CA149" s="109"/>
      <c r="CB149" s="109"/>
      <c r="CC149" s="109"/>
      <c r="CD149" s="109"/>
      <c r="CE149" s="109"/>
      <c r="CF149" s="109"/>
      <c r="CG149" s="109"/>
      <c r="CH149" s="109"/>
      <c r="CI149" s="109"/>
      <c r="CJ149" s="344" t="s">
        <v>764</v>
      </c>
      <c r="CK149" s="109"/>
      <c r="CL149" s="109"/>
      <c r="CM149" s="208" t="str">
        <f t="shared" si="43"/>
        <v/>
      </c>
      <c r="CN149" s="354" t="s">
        <v>591</v>
      </c>
      <c r="CO149" s="294" t="str">
        <f t="shared" si="29"/>
        <v/>
      </c>
      <c r="CP149" s="294" t="str">
        <f t="shared" si="44"/>
        <v/>
      </c>
      <c r="CQ149" s="294" t="str">
        <f t="shared" si="45"/>
        <v/>
      </c>
      <c r="CR149" s="295" t="str">
        <f t="shared" si="52"/>
        <v/>
      </c>
      <c r="CS149" s="295" t="str">
        <f t="shared" si="52"/>
        <v/>
      </c>
      <c r="CT149" s="295" t="str">
        <f t="shared" si="52"/>
        <v/>
      </c>
      <c r="CU149" s="295" t="str">
        <f t="shared" si="51"/>
        <v/>
      </c>
      <c r="CV149" s="295" t="str">
        <f t="shared" si="51"/>
        <v/>
      </c>
      <c r="CW149" s="295" t="str">
        <f t="shared" si="51"/>
        <v/>
      </c>
      <c r="CX149" s="295" t="str">
        <f t="shared" si="51"/>
        <v/>
      </c>
      <c r="CY149" s="295" t="str">
        <f t="shared" si="51"/>
        <v/>
      </c>
      <c r="CZ149" s="295" t="str">
        <f t="shared" si="51"/>
        <v/>
      </c>
      <c r="DA149" s="295" t="str">
        <f t="shared" si="51"/>
        <v/>
      </c>
      <c r="DB149" s="295" t="str">
        <f t="shared" si="51"/>
        <v/>
      </c>
      <c r="DC149" s="295" t="str">
        <f t="shared" si="51"/>
        <v/>
      </c>
      <c r="DD149" s="295"/>
      <c r="DE149" s="295"/>
      <c r="DF149" s="295"/>
      <c r="DG149" s="295"/>
      <c r="DH149" s="295"/>
      <c r="DI149" s="295"/>
      <c r="DJ149" s="295"/>
      <c r="DK149" s="295"/>
      <c r="DL149" s="295"/>
      <c r="DM149" s="295"/>
      <c r="DN149" s="295"/>
      <c r="DO149" s="295"/>
      <c r="DP149" s="295" t="str">
        <f t="shared" si="53"/>
        <v/>
      </c>
      <c r="DQ149" s="109" t="str">
        <f t="shared" si="33"/>
        <v/>
      </c>
      <c r="DR149" s="109" t="str">
        <f t="shared" si="46"/>
        <v/>
      </c>
      <c r="DS149" s="109" t="str">
        <f t="shared" si="47"/>
        <v/>
      </c>
      <c r="FZ149" s="96"/>
      <c r="GA149" s="96"/>
      <c r="GB149" s="96"/>
      <c r="GC149" s="96"/>
      <c r="GD149" s="96"/>
      <c r="GE149" s="96"/>
      <c r="GF149" s="96"/>
      <c r="GG149" s="96"/>
      <c r="GH149" s="96"/>
      <c r="GI149" s="96"/>
    </row>
    <row r="150" spans="10:191" x14ac:dyDescent="0.15">
      <c r="J150" s="110"/>
      <c r="K150" s="110"/>
      <c r="L150" s="110"/>
      <c r="M150" s="110"/>
      <c r="N150" s="110"/>
      <c r="O150" s="110"/>
      <c r="P150" s="110"/>
      <c r="Q150" s="110"/>
      <c r="R150" s="110"/>
      <c r="S150" s="110"/>
      <c r="T150" s="110"/>
      <c r="U150" s="110"/>
      <c r="V150" s="110"/>
      <c r="W150" s="110"/>
      <c r="X150" s="110"/>
      <c r="Y150" s="110"/>
      <c r="Z150" s="110"/>
      <c r="AA150" s="110"/>
      <c r="AB150" s="110"/>
      <c r="AC150" s="110"/>
      <c r="AD150" s="110"/>
      <c r="AE150" s="110"/>
      <c r="AF150" s="110"/>
      <c r="AG150" s="110"/>
      <c r="AH150" s="110"/>
      <c r="AI150" s="110"/>
      <c r="AQ150" s="109"/>
      <c r="AR150" s="109"/>
      <c r="AS150" s="109"/>
      <c r="AT150" s="109"/>
      <c r="AU150" s="109"/>
      <c r="AV150" s="109"/>
      <c r="AW150" s="109"/>
      <c r="AX150" s="109"/>
      <c r="AY150" s="109"/>
      <c r="AZ150" s="109"/>
      <c r="BA150" s="109"/>
      <c r="BT150" s="109"/>
      <c r="BU150" s="109"/>
      <c r="BV150" s="109"/>
      <c r="BW150" s="109"/>
      <c r="BX150" s="109"/>
      <c r="BY150" s="109"/>
      <c r="BZ150" s="109"/>
      <c r="CA150" s="109"/>
      <c r="CB150" s="109"/>
      <c r="CC150" s="109"/>
      <c r="CD150" s="109"/>
      <c r="CE150" s="109"/>
      <c r="CF150" s="109"/>
      <c r="CG150" s="109"/>
      <c r="CH150" s="109"/>
      <c r="CI150" s="109"/>
      <c r="CJ150" s="344" t="s">
        <v>765</v>
      </c>
      <c r="CK150" s="109"/>
      <c r="CL150" s="109"/>
      <c r="CM150" s="208" t="str">
        <f t="shared" si="43"/>
        <v/>
      </c>
      <c r="CN150" s="354" t="s">
        <v>766</v>
      </c>
      <c r="CO150" s="294" t="str">
        <f t="shared" si="29"/>
        <v/>
      </c>
      <c r="CP150" s="294" t="str">
        <f t="shared" si="44"/>
        <v/>
      </c>
      <c r="CQ150" s="294" t="str">
        <f t="shared" si="45"/>
        <v/>
      </c>
      <c r="CR150" s="295" t="str">
        <f t="shared" si="52"/>
        <v/>
      </c>
      <c r="CS150" s="295" t="str">
        <f t="shared" si="52"/>
        <v/>
      </c>
      <c r="CT150" s="295" t="str">
        <f t="shared" si="52"/>
        <v/>
      </c>
      <c r="CU150" s="295" t="str">
        <f t="shared" si="51"/>
        <v/>
      </c>
      <c r="CV150" s="295" t="str">
        <f t="shared" si="51"/>
        <v/>
      </c>
      <c r="CW150" s="295" t="str">
        <f t="shared" si="51"/>
        <v/>
      </c>
      <c r="CX150" s="295" t="str">
        <f t="shared" si="51"/>
        <v/>
      </c>
      <c r="CY150" s="295" t="str">
        <f t="shared" si="51"/>
        <v/>
      </c>
      <c r="CZ150" s="295" t="str">
        <f t="shared" si="51"/>
        <v/>
      </c>
      <c r="DA150" s="295" t="str">
        <f t="shared" si="51"/>
        <v/>
      </c>
      <c r="DB150" s="295" t="str">
        <f t="shared" si="51"/>
        <v/>
      </c>
      <c r="DC150" s="295" t="str">
        <f t="shared" si="51"/>
        <v/>
      </c>
      <c r="DD150" s="295"/>
      <c r="DE150" s="295"/>
      <c r="DF150" s="295"/>
      <c r="DG150" s="295"/>
      <c r="DH150" s="295"/>
      <c r="DI150" s="295"/>
      <c r="DJ150" s="295"/>
      <c r="DK150" s="295"/>
      <c r="DL150" s="295"/>
      <c r="DM150" s="295"/>
      <c r="DN150" s="295"/>
      <c r="DO150" s="295"/>
      <c r="DP150" s="295" t="str">
        <f t="shared" si="53"/>
        <v/>
      </c>
      <c r="DQ150" s="109" t="str">
        <f t="shared" si="33"/>
        <v/>
      </c>
      <c r="DR150" s="109" t="str">
        <f t="shared" si="46"/>
        <v/>
      </c>
      <c r="DS150" s="109" t="str">
        <f t="shared" si="47"/>
        <v/>
      </c>
      <c r="FZ150" s="96"/>
      <c r="GA150" s="96"/>
      <c r="GB150" s="96"/>
      <c r="GC150" s="96"/>
      <c r="GD150" s="96"/>
      <c r="GE150" s="96"/>
      <c r="GF150" s="96"/>
      <c r="GG150" s="96"/>
      <c r="GH150" s="96"/>
      <c r="GI150" s="96"/>
    </row>
    <row r="151" spans="10:191" x14ac:dyDescent="0.15">
      <c r="AQ151" s="109"/>
      <c r="AR151" s="109"/>
      <c r="AS151" s="109"/>
      <c r="AT151" s="109"/>
      <c r="AU151" s="109"/>
      <c r="AV151" s="109"/>
      <c r="AW151" s="109"/>
      <c r="AX151" s="109"/>
      <c r="AY151" s="109"/>
      <c r="AZ151" s="109"/>
      <c r="BA151" s="109"/>
      <c r="BT151" s="109"/>
      <c r="BU151" s="109"/>
      <c r="BV151" s="109"/>
      <c r="BW151" s="109"/>
      <c r="BX151" s="109"/>
      <c r="BY151" s="109"/>
      <c r="BZ151" s="109"/>
      <c r="CA151" s="109"/>
      <c r="CB151" s="109"/>
      <c r="CC151" s="109"/>
      <c r="CD151" s="109"/>
      <c r="CE151" s="109"/>
      <c r="CF151" s="109"/>
      <c r="CG151" s="109"/>
      <c r="CH151" s="109"/>
      <c r="CI151" s="109"/>
      <c r="CJ151" s="345" t="s">
        <v>767</v>
      </c>
      <c r="CK151" s="109"/>
      <c r="CL151" s="109"/>
      <c r="CM151" s="208" t="str">
        <f t="shared" si="43"/>
        <v/>
      </c>
      <c r="CN151" s="354" t="s">
        <v>510</v>
      </c>
      <c r="CO151" s="294" t="str">
        <f t="shared" si="29"/>
        <v/>
      </c>
      <c r="CP151" s="294" t="str">
        <f t="shared" si="44"/>
        <v/>
      </c>
      <c r="CQ151" s="294" t="str">
        <f t="shared" si="45"/>
        <v/>
      </c>
      <c r="CR151" s="295" t="str">
        <f t="shared" si="52"/>
        <v/>
      </c>
      <c r="CS151" s="295" t="str">
        <f t="shared" si="52"/>
        <v/>
      </c>
      <c r="CT151" s="295" t="str">
        <f t="shared" si="52"/>
        <v/>
      </c>
      <c r="CU151" s="295" t="str">
        <f t="shared" si="51"/>
        <v/>
      </c>
      <c r="CV151" s="295" t="str">
        <f t="shared" si="51"/>
        <v/>
      </c>
      <c r="CW151" s="295" t="str">
        <f t="shared" si="51"/>
        <v/>
      </c>
      <c r="CX151" s="295" t="str">
        <f t="shared" si="51"/>
        <v/>
      </c>
      <c r="CY151" s="295" t="str">
        <f t="shared" si="51"/>
        <v/>
      </c>
      <c r="CZ151" s="295" t="str">
        <f t="shared" si="51"/>
        <v/>
      </c>
      <c r="DA151" s="295" t="str">
        <f t="shared" si="51"/>
        <v/>
      </c>
      <c r="DB151" s="295" t="str">
        <f t="shared" si="51"/>
        <v/>
      </c>
      <c r="DC151" s="295" t="str">
        <f t="shared" si="51"/>
        <v/>
      </c>
      <c r="DD151" s="295"/>
      <c r="DE151" s="295"/>
      <c r="DF151" s="295"/>
      <c r="DG151" s="295"/>
      <c r="DH151" s="295"/>
      <c r="DI151" s="295"/>
      <c r="DJ151" s="295"/>
      <c r="DK151" s="295"/>
      <c r="DL151" s="295"/>
      <c r="DM151" s="295"/>
      <c r="DN151" s="295"/>
      <c r="DO151" s="295"/>
      <c r="DP151" s="295" t="str">
        <f t="shared" si="53"/>
        <v/>
      </c>
      <c r="DQ151" s="109" t="str">
        <f t="shared" si="33"/>
        <v/>
      </c>
      <c r="DR151" s="109" t="str">
        <f t="shared" si="46"/>
        <v/>
      </c>
      <c r="DS151" s="109" t="str">
        <f t="shared" si="47"/>
        <v/>
      </c>
      <c r="FZ151" s="96"/>
      <c r="GA151" s="96"/>
      <c r="GB151" s="96"/>
      <c r="GC151" s="96"/>
      <c r="GD151" s="96"/>
      <c r="GE151" s="96"/>
      <c r="GF151" s="96"/>
      <c r="GG151" s="96"/>
      <c r="GH151" s="96"/>
      <c r="GI151" s="96"/>
    </row>
    <row r="152" spans="10:191" x14ac:dyDescent="0.15">
      <c r="AQ152" s="109"/>
      <c r="AR152" s="109"/>
      <c r="AS152" s="109"/>
      <c r="AT152" s="109"/>
      <c r="AU152" s="109"/>
      <c r="AV152" s="109"/>
      <c r="AW152" s="109"/>
      <c r="AX152" s="109"/>
      <c r="AY152" s="109"/>
      <c r="AZ152" s="109"/>
      <c r="BA152" s="109"/>
      <c r="BT152" s="109"/>
      <c r="BU152" s="109"/>
      <c r="BV152" s="109"/>
      <c r="BW152" s="109"/>
      <c r="BX152" s="109"/>
      <c r="BY152" s="109"/>
      <c r="BZ152" s="109"/>
      <c r="CA152" s="109"/>
      <c r="CB152" s="109"/>
      <c r="CC152" s="109"/>
      <c r="CD152" s="109"/>
      <c r="CE152" s="109"/>
      <c r="CF152" s="109"/>
      <c r="CG152" s="109"/>
      <c r="CH152" s="109"/>
      <c r="CI152" s="109"/>
      <c r="CJ152" s="344" t="s">
        <v>768</v>
      </c>
      <c r="CK152" s="109"/>
      <c r="CL152" s="109"/>
      <c r="CM152" s="208" t="str">
        <f t="shared" si="43"/>
        <v/>
      </c>
      <c r="CN152" s="354" t="s">
        <v>769</v>
      </c>
      <c r="CO152" s="294" t="str">
        <f t="shared" si="29"/>
        <v/>
      </c>
      <c r="CP152" s="294" t="str">
        <f t="shared" si="44"/>
        <v/>
      </c>
      <c r="CQ152" s="294" t="str">
        <f t="shared" si="45"/>
        <v/>
      </c>
      <c r="CR152" s="295" t="str">
        <f t="shared" si="52"/>
        <v/>
      </c>
      <c r="CS152" s="295" t="str">
        <f t="shared" si="52"/>
        <v/>
      </c>
      <c r="CT152" s="295" t="str">
        <f t="shared" si="52"/>
        <v/>
      </c>
      <c r="CU152" s="295" t="str">
        <f t="shared" si="51"/>
        <v/>
      </c>
      <c r="CV152" s="295" t="str">
        <f t="shared" si="51"/>
        <v/>
      </c>
      <c r="CW152" s="295" t="str">
        <f t="shared" si="51"/>
        <v/>
      </c>
      <c r="CX152" s="295" t="str">
        <f t="shared" ref="CX152:CX161" si="54">IF(Q$66=$CJ152,"A","")&amp;IF(Q$67=$CJ152,"B","")&amp;IF(Q$27=$CJ152,"A'","")&amp;IF(Q$28=$CJ152,"B'","")</f>
        <v/>
      </c>
      <c r="CY152" s="295" t="str">
        <f t="shared" ref="CY152:CY161" si="55">IF(R$66=$CJ152,"A","")&amp;IF(R$67=$CJ152,"B","")&amp;IF(R$27=$CJ152,"A'","")&amp;IF(R$28=$CJ152,"B'","")</f>
        <v/>
      </c>
      <c r="CZ152" s="295" t="str">
        <f t="shared" ref="CZ152:CZ161" si="56">IF(S$66=$CJ152,"A","")&amp;IF(S$67=$CJ152,"B","")&amp;IF(S$27=$CJ152,"A'","")&amp;IF(S$28=$CJ152,"B'","")</f>
        <v/>
      </c>
      <c r="DA152" s="295" t="str">
        <f t="shared" ref="DA152:DA161" si="57">IF(T$66=$CJ152,"A","")&amp;IF(T$67=$CJ152,"B","")&amp;IF(T$27=$CJ152,"A'","")&amp;IF(T$28=$CJ152,"B'","")</f>
        <v/>
      </c>
      <c r="DB152" s="295" t="str">
        <f t="shared" ref="DB152:DB161" si="58">IF(U$66=$CJ152,"A","")&amp;IF(U$67=$CJ152,"B","")&amp;IF(U$27=$CJ152,"A'","")&amp;IF(U$28=$CJ152,"B'","")</f>
        <v/>
      </c>
      <c r="DC152" s="295" t="str">
        <f t="shared" ref="DC152:DC161" si="59">IF(V$66=$CJ152,"A","")&amp;IF(V$67=$CJ152,"B","")&amp;IF(V$27=$CJ152,"A'","")&amp;IF(V$28=$CJ152,"B'","")</f>
        <v/>
      </c>
      <c r="DD152" s="295"/>
      <c r="DE152" s="295"/>
      <c r="DF152" s="295"/>
      <c r="DG152" s="295"/>
      <c r="DH152" s="295"/>
      <c r="DI152" s="295"/>
      <c r="DJ152" s="295"/>
      <c r="DK152" s="295"/>
      <c r="DL152" s="295"/>
      <c r="DM152" s="295"/>
      <c r="DN152" s="295"/>
      <c r="DO152" s="295"/>
      <c r="DP152" s="295" t="str">
        <f t="shared" si="53"/>
        <v/>
      </c>
      <c r="DQ152" s="109" t="str">
        <f t="shared" si="33"/>
        <v/>
      </c>
      <c r="DR152" s="109" t="str">
        <f t="shared" si="46"/>
        <v/>
      </c>
      <c r="DS152" s="109" t="str">
        <f t="shared" si="47"/>
        <v/>
      </c>
      <c r="FZ152" s="96"/>
      <c r="GA152" s="96"/>
      <c r="GB152" s="96"/>
      <c r="GC152" s="96"/>
      <c r="GD152" s="96"/>
      <c r="GE152" s="96"/>
      <c r="GF152" s="96"/>
      <c r="GG152" s="96"/>
      <c r="GH152" s="96"/>
      <c r="GI152" s="96"/>
    </row>
    <row r="153" spans="10:191" x14ac:dyDescent="0.15">
      <c r="AQ153" s="109"/>
      <c r="AR153" s="109"/>
      <c r="AS153" s="109"/>
      <c r="AT153" s="109"/>
      <c r="AU153" s="109"/>
      <c r="AV153" s="109"/>
      <c r="AW153" s="109"/>
      <c r="AX153" s="109"/>
      <c r="AY153" s="109"/>
      <c r="AZ153" s="109"/>
      <c r="BA153" s="109"/>
      <c r="BT153" s="109"/>
      <c r="BU153" s="109"/>
      <c r="BV153" s="109"/>
      <c r="BW153" s="109"/>
      <c r="BX153" s="109"/>
      <c r="BY153" s="109"/>
      <c r="BZ153" s="109"/>
      <c r="CA153" s="109"/>
      <c r="CB153" s="109"/>
      <c r="CC153" s="109"/>
      <c r="CD153" s="109"/>
      <c r="CE153" s="109"/>
      <c r="CF153" s="109"/>
      <c r="CG153" s="109"/>
      <c r="CH153" s="109"/>
      <c r="CI153" s="109"/>
      <c r="CJ153" s="344" t="s">
        <v>770</v>
      </c>
      <c r="CK153" s="109"/>
      <c r="CL153" s="109"/>
      <c r="CM153" s="208" t="str">
        <f t="shared" si="43"/>
        <v/>
      </c>
      <c r="CN153" s="354" t="s">
        <v>611</v>
      </c>
      <c r="CO153" s="294" t="str">
        <f t="shared" si="29"/>
        <v/>
      </c>
      <c r="CP153" s="294" t="str">
        <f t="shared" si="44"/>
        <v/>
      </c>
      <c r="CQ153" s="294" t="str">
        <f t="shared" si="45"/>
        <v/>
      </c>
      <c r="CR153" s="295" t="str">
        <f t="shared" si="52"/>
        <v/>
      </c>
      <c r="CS153" s="295" t="str">
        <f t="shared" si="52"/>
        <v/>
      </c>
      <c r="CT153" s="295" t="str">
        <f t="shared" si="52"/>
        <v/>
      </c>
      <c r="CU153" s="295" t="str">
        <f t="shared" si="52"/>
        <v/>
      </c>
      <c r="CV153" s="295" t="str">
        <f t="shared" si="52"/>
        <v/>
      </c>
      <c r="CW153" s="295" t="str">
        <f t="shared" si="52"/>
        <v/>
      </c>
      <c r="CX153" s="295" t="str">
        <f t="shared" si="54"/>
        <v/>
      </c>
      <c r="CY153" s="295" t="str">
        <f t="shared" si="55"/>
        <v/>
      </c>
      <c r="CZ153" s="295" t="str">
        <f t="shared" si="56"/>
        <v/>
      </c>
      <c r="DA153" s="295" t="str">
        <f t="shared" si="57"/>
        <v/>
      </c>
      <c r="DB153" s="295" t="str">
        <f t="shared" si="58"/>
        <v/>
      </c>
      <c r="DC153" s="295" t="str">
        <f t="shared" si="59"/>
        <v/>
      </c>
      <c r="DD153" s="295"/>
      <c r="DE153" s="295"/>
      <c r="DF153" s="295"/>
      <c r="DG153" s="295"/>
      <c r="DH153" s="295"/>
      <c r="DI153" s="295"/>
      <c r="DJ153" s="295"/>
      <c r="DK153" s="295"/>
      <c r="DL153" s="295"/>
      <c r="DM153" s="295"/>
      <c r="DN153" s="295"/>
      <c r="DO153" s="295"/>
      <c r="DP153" s="295" t="str">
        <f t="shared" si="53"/>
        <v/>
      </c>
      <c r="DQ153" s="109" t="str">
        <f t="shared" si="33"/>
        <v/>
      </c>
      <c r="DR153" s="109" t="str">
        <f t="shared" si="46"/>
        <v/>
      </c>
      <c r="DS153" s="109" t="str">
        <f t="shared" si="47"/>
        <v/>
      </c>
      <c r="FZ153" s="96"/>
      <c r="GA153" s="96"/>
      <c r="GB153" s="96"/>
      <c r="GC153" s="96"/>
      <c r="GD153" s="96"/>
      <c r="GE153" s="96"/>
      <c r="GF153" s="96"/>
      <c r="GG153" s="96"/>
      <c r="GH153" s="96"/>
      <c r="GI153" s="96"/>
    </row>
    <row r="154" spans="10:191" x14ac:dyDescent="0.15">
      <c r="AQ154" s="109"/>
      <c r="AR154" s="109"/>
      <c r="AS154" s="109"/>
      <c r="AT154" s="109"/>
      <c r="AU154" s="109"/>
      <c r="AV154" s="109"/>
      <c r="AW154" s="109"/>
      <c r="AX154" s="109"/>
      <c r="AY154" s="109"/>
      <c r="AZ154" s="109"/>
      <c r="BA154" s="109"/>
      <c r="BT154" s="109"/>
      <c r="BU154" s="109"/>
      <c r="BV154" s="109"/>
      <c r="BW154" s="109"/>
      <c r="BX154" s="109"/>
      <c r="BY154" s="109"/>
      <c r="BZ154" s="109"/>
      <c r="CA154" s="109"/>
      <c r="CB154" s="109"/>
      <c r="CC154" s="109"/>
      <c r="CD154" s="109"/>
      <c r="CE154" s="109"/>
      <c r="CF154" s="109"/>
      <c r="CG154" s="109"/>
      <c r="CH154" s="109"/>
      <c r="CI154" s="109"/>
      <c r="CJ154" s="344" t="s">
        <v>771</v>
      </c>
      <c r="CK154" s="109"/>
      <c r="CL154" s="109"/>
      <c r="CM154" s="208" t="str">
        <f t="shared" si="43"/>
        <v/>
      </c>
      <c r="CN154" s="354" t="s">
        <v>609</v>
      </c>
      <c r="CO154" s="294" t="str">
        <f t="shared" ref="CO154:CO161" si="60">IF($J$68=$CJ154,"P",IF($J$71=$CJ154,"X",""))</f>
        <v/>
      </c>
      <c r="CP154" s="294" t="str">
        <f t="shared" si="44"/>
        <v/>
      </c>
      <c r="CQ154" s="294" t="str">
        <f t="shared" si="45"/>
        <v/>
      </c>
      <c r="CR154" s="295" t="str">
        <f t="shared" ref="CR154:CW161" si="61">IF(K$66=$CJ154,"A","")&amp;IF(K$67=$CJ154,"B","")&amp;IF(K$27=$CJ154,"A'","")&amp;IF(K$28=$CJ154,"B'","")</f>
        <v/>
      </c>
      <c r="CS154" s="295" t="str">
        <f t="shared" si="61"/>
        <v/>
      </c>
      <c r="CT154" s="295" t="str">
        <f t="shared" si="61"/>
        <v/>
      </c>
      <c r="CU154" s="295" t="str">
        <f t="shared" si="61"/>
        <v/>
      </c>
      <c r="CV154" s="295" t="str">
        <f t="shared" si="61"/>
        <v/>
      </c>
      <c r="CW154" s="295" t="str">
        <f t="shared" si="61"/>
        <v/>
      </c>
      <c r="CX154" s="295" t="str">
        <f t="shared" si="54"/>
        <v/>
      </c>
      <c r="CY154" s="295" t="str">
        <f t="shared" si="55"/>
        <v/>
      </c>
      <c r="CZ154" s="295" t="str">
        <f t="shared" si="56"/>
        <v/>
      </c>
      <c r="DA154" s="295" t="str">
        <f t="shared" si="57"/>
        <v/>
      </c>
      <c r="DB154" s="295" t="str">
        <f t="shared" si="58"/>
        <v/>
      </c>
      <c r="DC154" s="295" t="str">
        <f t="shared" si="59"/>
        <v/>
      </c>
      <c r="DD154" s="295"/>
      <c r="DE154" s="295"/>
      <c r="DF154" s="295"/>
      <c r="DG154" s="295"/>
      <c r="DH154" s="295"/>
      <c r="DI154" s="295"/>
      <c r="DJ154" s="295"/>
      <c r="DK154" s="295"/>
      <c r="DL154" s="295"/>
      <c r="DM154" s="295"/>
      <c r="DN154" s="295"/>
      <c r="DO154" s="295"/>
      <c r="DP154" s="295" t="str">
        <f t="shared" si="53"/>
        <v/>
      </c>
      <c r="DQ154" s="109" t="str">
        <f t="shared" ref="DQ154:DQ161" si="62">IF($AI$68=$CJ154,"P",IF($AI$71=$CJ154,"X",""))</f>
        <v/>
      </c>
      <c r="DR154" s="109" t="str">
        <f t="shared" si="46"/>
        <v/>
      </c>
      <c r="DS154" s="109" t="str">
        <f t="shared" si="47"/>
        <v/>
      </c>
      <c r="FZ154" s="96"/>
      <c r="GA154" s="96"/>
      <c r="GB154" s="96"/>
      <c r="GC154" s="96"/>
      <c r="GD154" s="96"/>
      <c r="GE154" s="96"/>
      <c r="GF154" s="96"/>
      <c r="GG154" s="96"/>
      <c r="GH154" s="96"/>
      <c r="GI154" s="96"/>
    </row>
    <row r="155" spans="10:191" x14ac:dyDescent="0.15">
      <c r="AQ155" s="109"/>
      <c r="AR155" s="109"/>
      <c r="AS155" s="109"/>
      <c r="AT155" s="109"/>
      <c r="AU155" s="109"/>
      <c r="AV155" s="109"/>
      <c r="AW155" s="109"/>
      <c r="AX155" s="109"/>
      <c r="AY155" s="109"/>
      <c r="AZ155" s="109"/>
      <c r="BA155" s="109"/>
      <c r="BT155" s="109"/>
      <c r="BU155" s="109"/>
      <c r="BV155" s="109"/>
      <c r="BW155" s="109"/>
      <c r="BX155" s="109"/>
      <c r="BY155" s="109"/>
      <c r="BZ155" s="109"/>
      <c r="CA155" s="109"/>
      <c r="CB155" s="109"/>
      <c r="CC155" s="109"/>
      <c r="CD155" s="109"/>
      <c r="CE155" s="109"/>
      <c r="CF155" s="109"/>
      <c r="CG155" s="109"/>
      <c r="CH155" s="109"/>
      <c r="CI155" s="109"/>
      <c r="CJ155" s="345" t="s">
        <v>772</v>
      </c>
      <c r="CK155" s="109"/>
      <c r="CL155" s="109"/>
      <c r="CM155" s="208" t="str">
        <f t="shared" si="43"/>
        <v/>
      </c>
      <c r="CN155" s="354" t="s">
        <v>929</v>
      </c>
      <c r="CO155" s="294" t="str">
        <f t="shared" si="60"/>
        <v/>
      </c>
      <c r="CP155" s="294" t="str">
        <f t="shared" si="44"/>
        <v/>
      </c>
      <c r="CQ155" s="294" t="str">
        <f t="shared" si="45"/>
        <v/>
      </c>
      <c r="CR155" s="295" t="str">
        <f t="shared" si="61"/>
        <v/>
      </c>
      <c r="CS155" s="295" t="str">
        <f t="shared" si="61"/>
        <v/>
      </c>
      <c r="CT155" s="295" t="str">
        <f t="shared" si="61"/>
        <v/>
      </c>
      <c r="CU155" s="295" t="str">
        <f t="shared" si="61"/>
        <v/>
      </c>
      <c r="CV155" s="295" t="str">
        <f t="shared" si="61"/>
        <v/>
      </c>
      <c r="CW155" s="295" t="str">
        <f t="shared" si="61"/>
        <v/>
      </c>
      <c r="CX155" s="295" t="str">
        <f t="shared" si="54"/>
        <v/>
      </c>
      <c r="CY155" s="295" t="str">
        <f t="shared" si="55"/>
        <v/>
      </c>
      <c r="CZ155" s="295" t="str">
        <f t="shared" si="56"/>
        <v/>
      </c>
      <c r="DA155" s="295" t="str">
        <f t="shared" si="57"/>
        <v/>
      </c>
      <c r="DB155" s="295" t="str">
        <f t="shared" si="58"/>
        <v/>
      </c>
      <c r="DC155" s="295" t="str">
        <f t="shared" si="59"/>
        <v/>
      </c>
      <c r="DD155" s="295"/>
      <c r="DE155" s="295"/>
      <c r="DF155" s="295"/>
      <c r="DG155" s="295"/>
      <c r="DH155" s="295"/>
      <c r="DI155" s="295"/>
      <c r="DJ155" s="295"/>
      <c r="DK155" s="295"/>
      <c r="DL155" s="295"/>
      <c r="DM155" s="295"/>
      <c r="DN155" s="295"/>
      <c r="DO155" s="295"/>
      <c r="DP155" s="295" t="str">
        <f t="shared" si="53"/>
        <v/>
      </c>
      <c r="DQ155" s="109" t="str">
        <f t="shared" si="62"/>
        <v/>
      </c>
      <c r="DR155" s="109" t="str">
        <f t="shared" si="46"/>
        <v/>
      </c>
      <c r="DS155" s="109" t="str">
        <f t="shared" si="47"/>
        <v/>
      </c>
      <c r="FZ155" s="96"/>
      <c r="GA155" s="96"/>
      <c r="GB155" s="96"/>
      <c r="GC155" s="96"/>
      <c r="GD155" s="96"/>
      <c r="GE155" s="96"/>
      <c r="GF155" s="96"/>
      <c r="GG155" s="96"/>
      <c r="GH155" s="96"/>
      <c r="GI155" s="96"/>
    </row>
    <row r="156" spans="10:191" x14ac:dyDescent="0.15">
      <c r="AQ156" s="109"/>
      <c r="AR156" s="109"/>
      <c r="AS156" s="109"/>
      <c r="AT156" s="109"/>
      <c r="AU156" s="109"/>
      <c r="AV156" s="109"/>
      <c r="AW156" s="109"/>
      <c r="AX156" s="109"/>
      <c r="AY156" s="109"/>
      <c r="AZ156" s="109"/>
      <c r="BA156" s="109"/>
      <c r="BT156" s="109"/>
      <c r="BU156" s="109"/>
      <c r="BV156" s="109"/>
      <c r="BW156" s="109"/>
      <c r="BX156" s="109"/>
      <c r="BY156" s="109"/>
      <c r="BZ156" s="109"/>
      <c r="CA156" s="109"/>
      <c r="CB156" s="109"/>
      <c r="CC156" s="109"/>
      <c r="CD156" s="109"/>
      <c r="CE156" s="109"/>
      <c r="CF156" s="109"/>
      <c r="CG156" s="109"/>
      <c r="CH156" s="109"/>
      <c r="CI156" s="109"/>
      <c r="CJ156" s="344" t="s">
        <v>773</v>
      </c>
      <c r="CK156" s="109"/>
      <c r="CL156" s="109"/>
      <c r="CM156" s="208" t="str">
        <f t="shared" si="43"/>
        <v/>
      </c>
      <c r="CN156" s="352" t="s">
        <v>774</v>
      </c>
      <c r="CO156" s="294" t="str">
        <f t="shared" si="60"/>
        <v/>
      </c>
      <c r="CP156" s="294" t="str">
        <f t="shared" si="44"/>
        <v/>
      </c>
      <c r="CQ156" s="294" t="str">
        <f t="shared" si="45"/>
        <v/>
      </c>
      <c r="CR156" s="295" t="str">
        <f t="shared" si="61"/>
        <v/>
      </c>
      <c r="CS156" s="295" t="str">
        <f t="shared" si="61"/>
        <v/>
      </c>
      <c r="CT156" s="295" t="str">
        <f t="shared" si="61"/>
        <v/>
      </c>
      <c r="CU156" s="295" t="str">
        <f t="shared" si="61"/>
        <v/>
      </c>
      <c r="CV156" s="295" t="str">
        <f t="shared" si="61"/>
        <v/>
      </c>
      <c r="CW156" s="295" t="str">
        <f t="shared" si="61"/>
        <v/>
      </c>
      <c r="CX156" s="295" t="str">
        <f t="shared" si="54"/>
        <v/>
      </c>
      <c r="CY156" s="295" t="str">
        <f t="shared" si="55"/>
        <v/>
      </c>
      <c r="CZ156" s="295" t="str">
        <f t="shared" si="56"/>
        <v/>
      </c>
      <c r="DA156" s="295" t="str">
        <f t="shared" si="57"/>
        <v/>
      </c>
      <c r="DB156" s="295" t="str">
        <f t="shared" si="58"/>
        <v/>
      </c>
      <c r="DC156" s="295" t="str">
        <f t="shared" si="59"/>
        <v/>
      </c>
      <c r="DD156" s="295"/>
      <c r="DE156" s="295"/>
      <c r="DF156" s="295"/>
      <c r="DG156" s="295"/>
      <c r="DH156" s="295"/>
      <c r="DI156" s="295"/>
      <c r="DJ156" s="295"/>
      <c r="DK156" s="295"/>
      <c r="DL156" s="295"/>
      <c r="DM156" s="295"/>
      <c r="DN156" s="295"/>
      <c r="DO156" s="295"/>
      <c r="DP156" s="295" t="str">
        <f t="shared" si="53"/>
        <v/>
      </c>
      <c r="DQ156" s="109" t="str">
        <f t="shared" si="62"/>
        <v/>
      </c>
      <c r="DR156" s="109" t="str">
        <f t="shared" si="46"/>
        <v/>
      </c>
      <c r="DS156" s="109" t="str">
        <f t="shared" si="47"/>
        <v/>
      </c>
      <c r="FZ156" s="96"/>
      <c r="GA156" s="96"/>
      <c r="GB156" s="96"/>
      <c r="GC156" s="96"/>
      <c r="GD156" s="96"/>
      <c r="GE156" s="96"/>
      <c r="GF156" s="96"/>
      <c r="GG156" s="96"/>
      <c r="GH156" s="96"/>
      <c r="GI156" s="96"/>
    </row>
    <row r="157" spans="10:191" x14ac:dyDescent="0.15">
      <c r="AQ157" s="109"/>
      <c r="AR157" s="109"/>
      <c r="AS157" s="109"/>
      <c r="AT157" s="109"/>
      <c r="AU157" s="109"/>
      <c r="AV157" s="109"/>
      <c r="AW157" s="109"/>
      <c r="AX157" s="109"/>
      <c r="AY157" s="109"/>
      <c r="AZ157" s="109"/>
      <c r="BA157" s="109"/>
      <c r="BT157" s="109"/>
      <c r="BU157" s="109"/>
      <c r="BV157" s="109"/>
      <c r="BW157" s="109"/>
      <c r="BX157" s="109"/>
      <c r="BY157" s="109"/>
      <c r="BZ157" s="109"/>
      <c r="CA157" s="109"/>
      <c r="CB157" s="109"/>
      <c r="CC157" s="109"/>
      <c r="CD157" s="109"/>
      <c r="CE157" s="109"/>
      <c r="CF157" s="109"/>
      <c r="CG157" s="109"/>
      <c r="CH157" s="109"/>
      <c r="CI157" s="109"/>
      <c r="CJ157" s="344" t="s">
        <v>775</v>
      </c>
      <c r="CK157" s="109"/>
      <c r="CL157" s="109"/>
      <c r="CM157" s="208" t="str">
        <f t="shared" si="43"/>
        <v/>
      </c>
      <c r="CN157" s="352" t="s">
        <v>776</v>
      </c>
      <c r="CO157" s="294" t="str">
        <f t="shared" si="60"/>
        <v/>
      </c>
      <c r="CP157" s="294" t="str">
        <f t="shared" si="44"/>
        <v/>
      </c>
      <c r="CQ157" s="294" t="str">
        <f t="shared" si="45"/>
        <v/>
      </c>
      <c r="CR157" s="295" t="str">
        <f t="shared" si="61"/>
        <v/>
      </c>
      <c r="CS157" s="295" t="str">
        <f t="shared" si="61"/>
        <v/>
      </c>
      <c r="CT157" s="295" t="str">
        <f t="shared" si="61"/>
        <v/>
      </c>
      <c r="CU157" s="295" t="str">
        <f t="shared" si="61"/>
        <v/>
      </c>
      <c r="CV157" s="295" t="str">
        <f t="shared" si="61"/>
        <v/>
      </c>
      <c r="CW157" s="295" t="str">
        <f t="shared" si="61"/>
        <v/>
      </c>
      <c r="CX157" s="295" t="str">
        <f t="shared" si="54"/>
        <v/>
      </c>
      <c r="CY157" s="295" t="str">
        <f t="shared" si="55"/>
        <v/>
      </c>
      <c r="CZ157" s="295" t="str">
        <f t="shared" si="56"/>
        <v/>
      </c>
      <c r="DA157" s="295" t="str">
        <f t="shared" si="57"/>
        <v/>
      </c>
      <c r="DB157" s="295" t="str">
        <f t="shared" si="58"/>
        <v/>
      </c>
      <c r="DC157" s="295" t="str">
        <f t="shared" si="59"/>
        <v/>
      </c>
      <c r="DD157" s="295"/>
      <c r="DE157" s="295"/>
      <c r="DF157" s="295"/>
      <c r="DG157" s="295"/>
      <c r="DH157" s="295"/>
      <c r="DI157" s="295"/>
      <c r="DJ157" s="295"/>
      <c r="DK157" s="295"/>
      <c r="DL157" s="295"/>
      <c r="DM157" s="295"/>
      <c r="DN157" s="295"/>
      <c r="DO157" s="295"/>
      <c r="DP157" s="295" t="str">
        <f t="shared" si="53"/>
        <v/>
      </c>
      <c r="DQ157" s="109" t="str">
        <f t="shared" si="62"/>
        <v/>
      </c>
      <c r="DR157" s="109" t="str">
        <f t="shared" si="46"/>
        <v/>
      </c>
      <c r="DS157" s="109" t="str">
        <f t="shared" si="47"/>
        <v/>
      </c>
      <c r="FZ157" s="96"/>
      <c r="GA157" s="96"/>
      <c r="GB157" s="96"/>
      <c r="GC157" s="96"/>
      <c r="GD157" s="96"/>
      <c r="GE157" s="96"/>
      <c r="GF157" s="96"/>
      <c r="GG157" s="96"/>
      <c r="GH157" s="96"/>
      <c r="GI157" s="96"/>
    </row>
    <row r="158" spans="10:191" x14ac:dyDescent="0.15">
      <c r="AQ158" s="109"/>
      <c r="AR158" s="109"/>
      <c r="AS158" s="109"/>
      <c r="AT158" s="109"/>
      <c r="AU158" s="109"/>
      <c r="AV158" s="109"/>
      <c r="AW158" s="109"/>
      <c r="AX158" s="109"/>
      <c r="AY158" s="109"/>
      <c r="AZ158" s="109"/>
      <c r="BA158" s="109"/>
      <c r="BT158" s="109"/>
      <c r="BU158" s="109"/>
      <c r="BV158" s="109"/>
      <c r="BW158" s="109"/>
      <c r="BX158" s="109"/>
      <c r="BY158" s="109"/>
      <c r="BZ158" s="109"/>
      <c r="CA158" s="109"/>
      <c r="CB158" s="109"/>
      <c r="CC158" s="109"/>
      <c r="CD158" s="109"/>
      <c r="CE158" s="109"/>
      <c r="CF158" s="109"/>
      <c r="CG158" s="109"/>
      <c r="CH158" s="109"/>
      <c r="CI158" s="109"/>
      <c r="CJ158" s="344" t="s">
        <v>777</v>
      </c>
      <c r="CK158" s="109"/>
      <c r="CL158" s="109"/>
      <c r="CM158" s="208" t="str">
        <f t="shared" si="43"/>
        <v/>
      </c>
      <c r="CN158" s="354" t="s">
        <v>930</v>
      </c>
      <c r="CO158" s="294" t="str">
        <f t="shared" si="60"/>
        <v/>
      </c>
      <c r="CP158" s="294" t="str">
        <f t="shared" si="44"/>
        <v/>
      </c>
      <c r="CQ158" s="294" t="str">
        <f t="shared" si="45"/>
        <v/>
      </c>
      <c r="CR158" s="295" t="str">
        <f t="shared" si="61"/>
        <v/>
      </c>
      <c r="CS158" s="295" t="str">
        <f t="shared" si="61"/>
        <v/>
      </c>
      <c r="CT158" s="295" t="str">
        <f t="shared" si="61"/>
        <v/>
      </c>
      <c r="CU158" s="295" t="str">
        <f t="shared" si="61"/>
        <v/>
      </c>
      <c r="CV158" s="295" t="str">
        <f t="shared" si="61"/>
        <v/>
      </c>
      <c r="CW158" s="295" t="str">
        <f t="shared" si="61"/>
        <v/>
      </c>
      <c r="CX158" s="295" t="str">
        <f t="shared" si="54"/>
        <v/>
      </c>
      <c r="CY158" s="295" t="str">
        <f t="shared" si="55"/>
        <v/>
      </c>
      <c r="CZ158" s="295" t="str">
        <f t="shared" si="56"/>
        <v/>
      </c>
      <c r="DA158" s="295" t="str">
        <f t="shared" si="57"/>
        <v/>
      </c>
      <c r="DB158" s="295" t="str">
        <f t="shared" si="58"/>
        <v/>
      </c>
      <c r="DC158" s="295" t="str">
        <f t="shared" si="59"/>
        <v/>
      </c>
      <c r="DD158" s="295"/>
      <c r="DE158" s="295"/>
      <c r="DF158" s="295"/>
      <c r="DG158" s="295"/>
      <c r="DH158" s="295"/>
      <c r="DI158" s="295"/>
      <c r="DJ158" s="295"/>
      <c r="DK158" s="295"/>
      <c r="DL158" s="295"/>
      <c r="DM158" s="295"/>
      <c r="DN158" s="295"/>
      <c r="DO158" s="295"/>
      <c r="DP158" s="295" t="str">
        <f t="shared" si="53"/>
        <v/>
      </c>
      <c r="DQ158" s="109" t="str">
        <f t="shared" si="62"/>
        <v/>
      </c>
      <c r="DR158" s="109" t="str">
        <f t="shared" si="46"/>
        <v/>
      </c>
      <c r="DS158" s="109" t="str">
        <f t="shared" si="47"/>
        <v/>
      </c>
      <c r="FZ158" s="96"/>
      <c r="GA158" s="96"/>
      <c r="GB158" s="96"/>
      <c r="GC158" s="96"/>
      <c r="GD158" s="96"/>
      <c r="GE158" s="96"/>
      <c r="GF158" s="96"/>
      <c r="GG158" s="96"/>
      <c r="GH158" s="96"/>
      <c r="GI158" s="96"/>
    </row>
    <row r="159" spans="10:191" x14ac:dyDescent="0.15">
      <c r="AQ159" s="109"/>
      <c r="AR159" s="109"/>
      <c r="AS159" s="109"/>
      <c r="AT159" s="109"/>
      <c r="AU159" s="109"/>
      <c r="AV159" s="109"/>
      <c r="AW159" s="109"/>
      <c r="AX159" s="109"/>
      <c r="AY159" s="109"/>
      <c r="AZ159" s="109"/>
      <c r="BA159" s="109"/>
      <c r="BT159" s="109"/>
      <c r="BU159" s="109"/>
      <c r="BV159" s="109"/>
      <c r="BW159" s="109"/>
      <c r="BX159" s="109"/>
      <c r="BY159" s="109"/>
      <c r="BZ159" s="109"/>
      <c r="CA159" s="109"/>
      <c r="CB159" s="109"/>
      <c r="CC159" s="109"/>
      <c r="CD159" s="109"/>
      <c r="CE159" s="109"/>
      <c r="CF159" s="109"/>
      <c r="CG159" s="109"/>
      <c r="CH159" s="109"/>
      <c r="CI159" s="109"/>
      <c r="CJ159" s="343" t="s">
        <v>778</v>
      </c>
      <c r="CK159" s="109"/>
      <c r="CL159" s="109"/>
      <c r="CM159" s="208" t="str">
        <f t="shared" si="43"/>
        <v/>
      </c>
      <c r="CN159" s="354" t="s">
        <v>931</v>
      </c>
      <c r="CO159" s="294" t="str">
        <f t="shared" si="60"/>
        <v/>
      </c>
      <c r="CP159" s="294" t="str">
        <f t="shared" si="44"/>
        <v/>
      </c>
      <c r="CQ159" s="294" t="str">
        <f t="shared" si="45"/>
        <v/>
      </c>
      <c r="CR159" s="295" t="str">
        <f t="shared" si="61"/>
        <v/>
      </c>
      <c r="CS159" s="295" t="str">
        <f t="shared" si="61"/>
        <v/>
      </c>
      <c r="CT159" s="295" t="str">
        <f t="shared" si="61"/>
        <v/>
      </c>
      <c r="CU159" s="295" t="str">
        <f t="shared" si="61"/>
        <v/>
      </c>
      <c r="CV159" s="295" t="str">
        <f t="shared" si="61"/>
        <v/>
      </c>
      <c r="CW159" s="295" t="str">
        <f t="shared" si="61"/>
        <v/>
      </c>
      <c r="CX159" s="295" t="str">
        <f t="shared" si="54"/>
        <v/>
      </c>
      <c r="CY159" s="295" t="str">
        <f t="shared" si="55"/>
        <v/>
      </c>
      <c r="CZ159" s="295" t="str">
        <f t="shared" si="56"/>
        <v/>
      </c>
      <c r="DA159" s="295" t="str">
        <f t="shared" si="57"/>
        <v/>
      </c>
      <c r="DB159" s="295" t="str">
        <f t="shared" si="58"/>
        <v/>
      </c>
      <c r="DC159" s="295" t="str">
        <f t="shared" si="59"/>
        <v/>
      </c>
      <c r="DD159" s="295"/>
      <c r="DE159" s="295"/>
      <c r="DF159" s="295"/>
      <c r="DG159" s="295"/>
      <c r="DH159" s="295"/>
      <c r="DI159" s="295"/>
      <c r="DJ159" s="295"/>
      <c r="DK159" s="295"/>
      <c r="DL159" s="295"/>
      <c r="DM159" s="295"/>
      <c r="DN159" s="295"/>
      <c r="DO159" s="295"/>
      <c r="DP159" s="295" t="str">
        <f t="shared" si="53"/>
        <v/>
      </c>
      <c r="DQ159" s="109" t="str">
        <f t="shared" si="62"/>
        <v/>
      </c>
      <c r="DR159" s="109" t="str">
        <f t="shared" si="46"/>
        <v/>
      </c>
      <c r="DS159" s="109" t="str">
        <f t="shared" si="47"/>
        <v/>
      </c>
      <c r="FZ159" s="96"/>
      <c r="GA159" s="96"/>
      <c r="GB159" s="96"/>
      <c r="GC159" s="96"/>
      <c r="GD159" s="96"/>
      <c r="GE159" s="96"/>
      <c r="GF159" s="96"/>
      <c r="GG159" s="96"/>
      <c r="GH159" s="96"/>
      <c r="GI159" s="96"/>
    </row>
    <row r="160" spans="10:191" x14ac:dyDescent="0.15">
      <c r="AQ160" s="109"/>
      <c r="AR160" s="109"/>
      <c r="AS160" s="109"/>
      <c r="AT160" s="109"/>
      <c r="AU160" s="109"/>
      <c r="AV160" s="109"/>
      <c r="AW160" s="109"/>
      <c r="AX160" s="109"/>
      <c r="AY160" s="109"/>
      <c r="AZ160" s="109"/>
      <c r="BA160" s="109"/>
      <c r="BT160" s="109"/>
      <c r="BU160" s="109"/>
      <c r="BV160" s="109"/>
      <c r="BW160" s="109"/>
      <c r="BX160" s="109"/>
      <c r="BY160" s="109"/>
      <c r="BZ160" s="109"/>
      <c r="CA160" s="109"/>
      <c r="CB160" s="109"/>
      <c r="CC160" s="109"/>
      <c r="CD160" s="109"/>
      <c r="CE160" s="109"/>
      <c r="CF160" s="109"/>
      <c r="CG160" s="109"/>
      <c r="CH160" s="109"/>
      <c r="CI160" s="109"/>
      <c r="CJ160" s="344" t="s">
        <v>779</v>
      </c>
      <c r="CK160" s="109"/>
      <c r="CL160" s="109"/>
      <c r="CM160" s="208" t="str">
        <f t="shared" si="43"/>
        <v/>
      </c>
      <c r="CN160" s="355" t="s">
        <v>780</v>
      </c>
      <c r="CO160" s="294" t="str">
        <f t="shared" si="60"/>
        <v/>
      </c>
      <c r="CP160" s="294" t="str">
        <f t="shared" si="44"/>
        <v/>
      </c>
      <c r="CQ160" s="294" t="str">
        <f t="shared" si="45"/>
        <v/>
      </c>
      <c r="CR160" s="295" t="str">
        <f t="shared" si="61"/>
        <v/>
      </c>
      <c r="CS160" s="295" t="str">
        <f t="shared" si="61"/>
        <v/>
      </c>
      <c r="CT160" s="295" t="str">
        <f t="shared" si="61"/>
        <v/>
      </c>
      <c r="CU160" s="295" t="str">
        <f t="shared" si="61"/>
        <v/>
      </c>
      <c r="CV160" s="295" t="str">
        <f t="shared" si="61"/>
        <v/>
      </c>
      <c r="CW160" s="295" t="str">
        <f t="shared" si="61"/>
        <v/>
      </c>
      <c r="CX160" s="295" t="str">
        <f t="shared" si="54"/>
        <v/>
      </c>
      <c r="CY160" s="295" t="str">
        <f t="shared" si="55"/>
        <v/>
      </c>
      <c r="CZ160" s="295" t="str">
        <f t="shared" si="56"/>
        <v/>
      </c>
      <c r="DA160" s="295" t="str">
        <f t="shared" si="57"/>
        <v/>
      </c>
      <c r="DB160" s="295" t="str">
        <f t="shared" si="58"/>
        <v/>
      </c>
      <c r="DC160" s="295" t="str">
        <f t="shared" si="59"/>
        <v/>
      </c>
      <c r="DD160" s="295"/>
      <c r="DE160" s="295"/>
      <c r="DF160" s="295"/>
      <c r="DG160" s="295"/>
      <c r="DH160" s="295"/>
      <c r="DI160" s="295"/>
      <c r="DJ160" s="295"/>
      <c r="DK160" s="295"/>
      <c r="DL160" s="295"/>
      <c r="DM160" s="295"/>
      <c r="DN160" s="295"/>
      <c r="DO160" s="295"/>
      <c r="DP160" s="295" t="str">
        <f t="shared" si="53"/>
        <v/>
      </c>
      <c r="DQ160" s="109" t="str">
        <f t="shared" si="62"/>
        <v/>
      </c>
      <c r="DR160" s="109" t="str">
        <f t="shared" si="46"/>
        <v/>
      </c>
      <c r="DS160" s="109" t="str">
        <f t="shared" si="47"/>
        <v/>
      </c>
      <c r="FZ160" s="96"/>
      <c r="GA160" s="96"/>
      <c r="GB160" s="96"/>
      <c r="GC160" s="96"/>
      <c r="GD160" s="96"/>
      <c r="GE160" s="96"/>
      <c r="GF160" s="96"/>
      <c r="GG160" s="96"/>
      <c r="GH160" s="96"/>
      <c r="GI160" s="96"/>
    </row>
    <row r="161" spans="43:191" x14ac:dyDescent="0.15">
      <c r="AQ161" s="109"/>
      <c r="AR161" s="109"/>
      <c r="AS161" s="109"/>
      <c r="AT161" s="109"/>
      <c r="AU161" s="109"/>
      <c r="AV161" s="109"/>
      <c r="AW161" s="109"/>
      <c r="AX161" s="109"/>
      <c r="AY161" s="109"/>
      <c r="AZ161" s="109"/>
      <c r="BA161" s="109"/>
      <c r="BT161" s="109"/>
      <c r="BU161" s="109"/>
      <c r="BV161" s="109"/>
      <c r="BW161" s="109"/>
      <c r="BX161" s="109"/>
      <c r="BY161" s="109"/>
      <c r="BZ161" s="109"/>
      <c r="CA161" s="109"/>
      <c r="CB161" s="109"/>
      <c r="CC161" s="109"/>
      <c r="CD161" s="109"/>
      <c r="CE161" s="109"/>
      <c r="CF161" s="109"/>
      <c r="CG161" s="109"/>
      <c r="CH161" s="109"/>
      <c r="CI161" s="109"/>
      <c r="CJ161" s="308" t="s">
        <v>932</v>
      </c>
      <c r="CK161" s="109"/>
      <c r="CL161" s="109"/>
      <c r="CM161" s="208" t="str">
        <f>IF((COUNTIF($J$27:$AI$28,CJ161)+COUNTIF($J$63:$AI$72,CJ161))=0,"",(COUNTIF($J$27:$AI$28,CJ161)+COUNTIF($J$63:$AI$72,CJ161)))</f>
        <v/>
      </c>
      <c r="CN161" s="208" t="s">
        <v>781</v>
      </c>
      <c r="CO161" s="294" t="str">
        <f t="shared" si="60"/>
        <v/>
      </c>
      <c r="CP161" s="294" t="str">
        <f t="shared" si="44"/>
        <v/>
      </c>
      <c r="CQ161" s="294" t="str">
        <f t="shared" si="45"/>
        <v/>
      </c>
      <c r="CR161" s="295" t="str">
        <f t="shared" si="61"/>
        <v/>
      </c>
      <c r="CS161" s="295" t="str">
        <f t="shared" si="61"/>
        <v/>
      </c>
      <c r="CT161" s="295" t="str">
        <f t="shared" si="61"/>
        <v/>
      </c>
      <c r="CU161" s="295" t="str">
        <f t="shared" si="61"/>
        <v/>
      </c>
      <c r="CV161" s="295" t="str">
        <f t="shared" si="61"/>
        <v/>
      </c>
      <c r="CW161" s="295" t="str">
        <f t="shared" si="61"/>
        <v/>
      </c>
      <c r="CX161" s="295" t="str">
        <f t="shared" si="54"/>
        <v/>
      </c>
      <c r="CY161" s="295" t="str">
        <f t="shared" si="55"/>
        <v/>
      </c>
      <c r="CZ161" s="295" t="str">
        <f t="shared" si="56"/>
        <v/>
      </c>
      <c r="DA161" s="295" t="str">
        <f t="shared" si="57"/>
        <v/>
      </c>
      <c r="DB161" s="295" t="str">
        <f t="shared" si="58"/>
        <v/>
      </c>
      <c r="DC161" s="295" t="str">
        <f t="shared" si="59"/>
        <v/>
      </c>
      <c r="DD161" s="295"/>
      <c r="DE161" s="295"/>
      <c r="DF161" s="295"/>
      <c r="DG161" s="295"/>
      <c r="DH161" s="295"/>
      <c r="DI161" s="295"/>
      <c r="DJ161" s="295"/>
      <c r="DK161" s="295"/>
      <c r="DL161" s="295"/>
      <c r="DM161" s="295"/>
      <c r="DN161" s="295"/>
      <c r="DO161" s="295"/>
      <c r="DP161" s="295" t="str">
        <f t="shared" si="53"/>
        <v/>
      </c>
      <c r="DQ161" s="109" t="str">
        <f t="shared" si="62"/>
        <v/>
      </c>
      <c r="DR161" s="109" t="str">
        <f t="shared" si="46"/>
        <v/>
      </c>
      <c r="DS161" s="109" t="str">
        <f t="shared" si="47"/>
        <v/>
      </c>
      <c r="FZ161" s="96"/>
      <c r="GA161" s="96"/>
      <c r="GB161" s="96"/>
      <c r="GC161" s="96"/>
      <c r="GD161" s="96"/>
      <c r="GE161" s="96"/>
      <c r="GF161" s="96"/>
      <c r="GG161" s="96"/>
      <c r="GH161" s="96"/>
      <c r="GI161" s="96"/>
    </row>
    <row r="162" spans="43:191" x14ac:dyDescent="0.15">
      <c r="AQ162" s="109"/>
      <c r="AR162" s="109"/>
      <c r="AS162" s="109"/>
      <c r="AT162" s="109"/>
      <c r="AU162" s="109"/>
      <c r="AV162" s="109"/>
      <c r="AW162" s="109"/>
      <c r="AX162" s="109"/>
      <c r="AY162" s="109"/>
      <c r="AZ162" s="109"/>
      <c r="BA162" s="109"/>
      <c r="BT162" s="109"/>
      <c r="BU162" s="109"/>
      <c r="BV162" s="109"/>
      <c r="BW162" s="109"/>
      <c r="BX162" s="109"/>
      <c r="BY162" s="109"/>
      <c r="BZ162" s="109"/>
      <c r="CA162" s="109"/>
      <c r="CB162" s="109"/>
      <c r="CC162" s="109"/>
      <c r="CD162" s="109"/>
      <c r="CE162" s="109"/>
      <c r="CF162" s="109"/>
      <c r="CG162" s="109"/>
      <c r="CH162" s="109"/>
      <c r="CI162" s="109"/>
      <c r="CJ162" s="109"/>
      <c r="CK162" s="109"/>
      <c r="CL162" s="109"/>
      <c r="CM162" s="109"/>
      <c r="CN162" s="109"/>
      <c r="CO162" s="294" t="s">
        <v>711</v>
      </c>
      <c r="CP162" s="294"/>
      <c r="CQ162" s="294"/>
      <c r="CR162" s="295">
        <v>1</v>
      </c>
      <c r="CS162" s="295">
        <v>2</v>
      </c>
      <c r="CT162" s="295">
        <v>3</v>
      </c>
      <c r="CU162" s="295">
        <v>4</v>
      </c>
      <c r="CV162" s="295">
        <v>5</v>
      </c>
      <c r="CW162" s="295">
        <v>6</v>
      </c>
      <c r="CX162" s="295">
        <v>7</v>
      </c>
      <c r="CY162" s="295">
        <v>8</v>
      </c>
      <c r="CZ162" s="295">
        <v>9</v>
      </c>
      <c r="DA162" s="295">
        <v>10</v>
      </c>
      <c r="DB162" s="295">
        <v>11</v>
      </c>
      <c r="DC162" s="295">
        <v>12</v>
      </c>
      <c r="DD162" s="295"/>
      <c r="DE162" s="295"/>
      <c r="DF162" s="295"/>
      <c r="DG162" s="295"/>
      <c r="DH162" s="295"/>
      <c r="DI162" s="295"/>
      <c r="DJ162" s="295"/>
      <c r="DK162" s="295"/>
      <c r="DL162" s="295"/>
      <c r="DM162" s="295"/>
      <c r="DN162" s="295"/>
      <c r="DO162" s="295"/>
      <c r="DP162" s="295"/>
      <c r="DQ162" s="109" t="s">
        <v>782</v>
      </c>
      <c r="FZ162" s="96"/>
      <c r="GA162" s="96"/>
      <c r="GB162" s="96"/>
      <c r="GC162" s="96"/>
      <c r="GD162" s="96"/>
      <c r="GE162" s="96"/>
      <c r="GF162" s="96"/>
      <c r="GG162" s="96"/>
      <c r="GH162" s="96"/>
      <c r="GI162" s="96"/>
    </row>
    <row r="163" spans="43:191" x14ac:dyDescent="0.15">
      <c r="FZ163" s="96"/>
      <c r="GA163" s="96"/>
      <c r="GB163" s="96"/>
      <c r="GC163" s="96"/>
      <c r="GD163" s="96"/>
      <c r="GE163" s="96"/>
      <c r="GF163" s="96"/>
      <c r="GG163" s="96"/>
      <c r="GH163" s="96"/>
      <c r="GI163" s="96"/>
    </row>
    <row r="164" spans="43:191" x14ac:dyDescent="0.15">
      <c r="FZ164" s="96"/>
      <c r="GA164" s="96"/>
      <c r="GB164" s="96"/>
      <c r="GC164" s="96"/>
      <c r="GD164" s="96"/>
      <c r="GE164" s="96"/>
      <c r="GF164" s="96"/>
      <c r="GG164" s="96"/>
      <c r="GH164" s="96"/>
      <c r="GI164" s="96"/>
    </row>
    <row r="165" spans="43:191" x14ac:dyDescent="0.15">
      <c r="FZ165" s="96"/>
      <c r="GA165" s="96"/>
      <c r="GB165" s="96"/>
      <c r="GC165" s="96"/>
      <c r="GD165" s="96"/>
      <c r="GE165" s="96"/>
      <c r="GF165" s="96"/>
      <c r="GG165" s="96"/>
      <c r="GH165" s="96"/>
      <c r="GI165" s="96"/>
    </row>
    <row r="166" spans="43:191" x14ac:dyDescent="0.15">
      <c r="FZ166" s="96"/>
      <c r="GA166" s="96"/>
      <c r="GB166" s="96"/>
      <c r="GC166" s="96"/>
      <c r="GD166" s="96"/>
      <c r="GE166" s="96"/>
      <c r="GF166" s="96"/>
      <c r="GG166" s="96"/>
      <c r="GH166" s="96"/>
      <c r="GI166" s="96"/>
    </row>
    <row r="167" spans="43:191" x14ac:dyDescent="0.15">
      <c r="FZ167" s="96"/>
      <c r="GA167" s="96"/>
      <c r="GB167" s="96"/>
      <c r="GC167" s="96"/>
      <c r="GD167" s="96"/>
      <c r="GE167" s="96"/>
      <c r="GF167" s="96"/>
      <c r="GG167" s="96"/>
      <c r="GH167" s="96"/>
      <c r="GI167" s="96"/>
    </row>
    <row r="168" spans="43:191" x14ac:dyDescent="0.15">
      <c r="FZ168" s="96"/>
      <c r="GA168" s="96"/>
      <c r="GB168" s="96"/>
      <c r="GC168" s="96"/>
      <c r="GD168" s="96"/>
      <c r="GE168" s="96"/>
      <c r="GF168" s="96"/>
      <c r="GG168" s="96"/>
      <c r="GH168" s="96"/>
      <c r="GI168" s="96"/>
    </row>
    <row r="169" spans="43:191" x14ac:dyDescent="0.15">
      <c r="FZ169" s="96"/>
      <c r="GA169" s="96"/>
      <c r="GB169" s="96"/>
      <c r="GC169" s="96"/>
      <c r="GD169" s="96"/>
      <c r="GE169" s="96"/>
      <c r="GF169" s="96"/>
      <c r="GG169" s="96"/>
      <c r="GH169" s="96"/>
      <c r="GI169" s="96"/>
    </row>
    <row r="170" spans="43:191" x14ac:dyDescent="0.15">
      <c r="FZ170" s="96"/>
      <c r="GA170" s="96"/>
      <c r="GB170" s="96"/>
      <c r="GC170" s="96"/>
      <c r="GD170" s="96"/>
      <c r="GE170" s="96"/>
      <c r="GF170" s="96"/>
      <c r="GG170" s="96"/>
      <c r="GH170" s="96"/>
      <c r="GI170" s="96"/>
    </row>
    <row r="171" spans="43:191" x14ac:dyDescent="0.15">
      <c r="FZ171" s="96"/>
      <c r="GA171" s="96"/>
      <c r="GB171" s="96"/>
      <c r="GC171" s="96"/>
      <c r="GD171" s="96"/>
      <c r="GE171" s="96"/>
      <c r="GF171" s="96"/>
      <c r="GG171" s="96"/>
      <c r="GH171" s="96"/>
      <c r="GI171" s="96"/>
    </row>
    <row r="172" spans="43:191" x14ac:dyDescent="0.15">
      <c r="FZ172" s="96"/>
      <c r="GA172" s="96"/>
      <c r="GB172" s="96"/>
      <c r="GC172" s="96"/>
      <c r="GD172" s="96"/>
      <c r="GE172" s="96"/>
      <c r="GF172" s="96"/>
      <c r="GG172" s="96"/>
      <c r="GH172" s="96"/>
      <c r="GI172" s="96"/>
    </row>
    <row r="173" spans="43:191" x14ac:dyDescent="0.15">
      <c r="FZ173" s="96"/>
      <c r="GA173" s="96"/>
      <c r="GB173" s="96"/>
      <c r="GC173" s="96"/>
      <c r="GD173" s="96"/>
      <c r="GE173" s="96"/>
      <c r="GF173" s="96"/>
      <c r="GG173" s="96"/>
      <c r="GH173" s="96"/>
      <c r="GI173" s="96"/>
    </row>
    <row r="174" spans="43:191" x14ac:dyDescent="0.15">
      <c r="FZ174" s="96"/>
      <c r="GA174" s="96"/>
      <c r="GB174" s="96"/>
      <c r="GC174" s="96"/>
      <c r="GD174" s="96"/>
      <c r="GE174" s="96"/>
      <c r="GF174" s="96"/>
      <c r="GG174" s="96"/>
      <c r="GH174" s="96"/>
      <c r="GI174" s="96"/>
    </row>
    <row r="175" spans="43:191" x14ac:dyDescent="0.15">
      <c r="FZ175" s="96"/>
      <c r="GA175" s="96"/>
      <c r="GB175" s="96"/>
      <c r="GC175" s="96"/>
      <c r="GD175" s="96"/>
      <c r="GE175" s="96"/>
      <c r="GF175" s="96"/>
      <c r="GG175" s="96"/>
      <c r="GH175" s="96"/>
      <c r="GI175" s="96"/>
    </row>
    <row r="176" spans="43:191" x14ac:dyDescent="0.15">
      <c r="FZ176" s="96"/>
      <c r="GA176" s="96"/>
      <c r="GB176" s="96"/>
      <c r="GC176" s="96"/>
      <c r="GD176" s="96"/>
      <c r="GE176" s="96"/>
      <c r="GF176" s="96"/>
      <c r="GG176" s="96"/>
      <c r="GH176" s="96"/>
      <c r="GI176" s="96"/>
    </row>
    <row r="177" spans="182:191" x14ac:dyDescent="0.15">
      <c r="FZ177" s="96"/>
      <c r="GA177" s="96"/>
      <c r="GB177" s="96"/>
      <c r="GC177" s="96"/>
      <c r="GD177" s="96"/>
      <c r="GE177" s="96"/>
      <c r="GF177" s="96"/>
      <c r="GG177" s="96"/>
      <c r="GH177" s="96"/>
      <c r="GI177" s="96"/>
    </row>
    <row r="178" spans="182:191" x14ac:dyDescent="0.15">
      <c r="FZ178" s="96"/>
      <c r="GA178" s="96"/>
      <c r="GB178" s="96"/>
      <c r="GC178" s="96"/>
      <c r="GD178" s="96"/>
      <c r="GE178" s="96"/>
      <c r="GF178" s="96"/>
      <c r="GG178" s="96"/>
      <c r="GH178" s="96"/>
      <c r="GI178" s="96"/>
    </row>
    <row r="179" spans="182:191" x14ac:dyDescent="0.15">
      <c r="FZ179" s="96"/>
      <c r="GA179" s="96"/>
      <c r="GB179" s="96"/>
      <c r="GC179" s="96"/>
      <c r="GD179" s="96"/>
      <c r="GE179" s="96"/>
      <c r="GF179" s="96"/>
      <c r="GG179" s="96"/>
      <c r="GH179" s="96"/>
      <c r="GI179" s="96"/>
    </row>
    <row r="180" spans="182:191" x14ac:dyDescent="0.15">
      <c r="FZ180" s="96"/>
      <c r="GA180" s="96"/>
      <c r="GB180" s="96"/>
      <c r="GC180" s="96"/>
      <c r="GD180" s="96"/>
      <c r="GE180" s="96"/>
      <c r="GF180" s="96"/>
      <c r="GG180" s="96"/>
      <c r="GH180" s="96"/>
      <c r="GI180" s="96"/>
    </row>
    <row r="181" spans="182:191" x14ac:dyDescent="0.15">
      <c r="FZ181" s="96"/>
      <c r="GA181" s="96"/>
      <c r="GB181" s="96"/>
      <c r="GC181" s="96"/>
      <c r="GD181" s="96"/>
      <c r="GE181" s="96"/>
      <c r="GF181" s="96"/>
      <c r="GG181" s="96"/>
      <c r="GH181" s="96"/>
      <c r="GI181" s="96"/>
    </row>
    <row r="182" spans="182:191" x14ac:dyDescent="0.15">
      <c r="FZ182" s="96"/>
      <c r="GA182" s="96"/>
      <c r="GB182" s="96"/>
      <c r="GC182" s="96"/>
      <c r="GD182" s="96"/>
      <c r="GE182" s="96"/>
      <c r="GF182" s="96"/>
      <c r="GG182" s="96"/>
      <c r="GH182" s="96"/>
      <c r="GI182" s="96"/>
    </row>
    <row r="183" spans="182:191" x14ac:dyDescent="0.15">
      <c r="FZ183" s="96"/>
      <c r="GA183" s="96"/>
      <c r="GB183" s="96"/>
      <c r="GC183" s="96"/>
      <c r="GD183" s="96"/>
      <c r="GE183" s="96"/>
      <c r="GF183" s="96"/>
      <c r="GG183" s="96"/>
      <c r="GH183" s="96"/>
      <c r="GI183" s="96"/>
    </row>
    <row r="184" spans="182:191" x14ac:dyDescent="0.15">
      <c r="FZ184" s="96"/>
      <c r="GA184" s="96"/>
      <c r="GB184" s="96"/>
      <c r="GC184" s="96"/>
      <c r="GD184" s="96"/>
      <c r="GE184" s="96"/>
      <c r="GF184" s="96"/>
      <c r="GG184" s="96"/>
      <c r="GH184" s="96"/>
      <c r="GI184" s="96"/>
    </row>
    <row r="185" spans="182:191" x14ac:dyDescent="0.15">
      <c r="FZ185" s="96"/>
      <c r="GA185" s="96"/>
      <c r="GB185" s="96"/>
      <c r="GC185" s="96"/>
      <c r="GD185" s="96"/>
      <c r="GE185" s="96"/>
      <c r="GF185" s="96"/>
      <c r="GG185" s="96"/>
      <c r="GH185" s="96"/>
      <c r="GI185" s="96"/>
    </row>
    <row r="186" spans="182:191" x14ac:dyDescent="0.15">
      <c r="FZ186" s="96"/>
      <c r="GA186" s="96"/>
      <c r="GB186" s="96"/>
      <c r="GC186" s="96"/>
      <c r="GD186" s="96"/>
      <c r="GE186" s="96"/>
      <c r="GF186" s="96"/>
      <c r="GG186" s="96"/>
      <c r="GH186" s="96"/>
      <c r="GI186" s="96"/>
    </row>
    <row r="187" spans="182:191" x14ac:dyDescent="0.15">
      <c r="FZ187" s="96"/>
      <c r="GA187" s="96"/>
      <c r="GB187" s="96"/>
      <c r="GC187" s="96"/>
      <c r="GD187" s="96"/>
      <c r="GE187" s="96"/>
      <c r="GF187" s="96"/>
      <c r="GG187" s="96"/>
      <c r="GH187" s="96"/>
      <c r="GI187" s="96"/>
    </row>
    <row r="188" spans="182:191" x14ac:dyDescent="0.15">
      <c r="FZ188" s="96"/>
      <c r="GA188" s="96"/>
      <c r="GB188" s="96"/>
      <c r="GC188" s="96"/>
      <c r="GD188" s="96"/>
      <c r="GE188" s="96"/>
      <c r="GF188" s="96"/>
      <c r="GG188" s="96"/>
      <c r="GH188" s="96"/>
      <c r="GI188" s="96"/>
    </row>
    <row r="189" spans="182:191" x14ac:dyDescent="0.15">
      <c r="FZ189" s="96"/>
      <c r="GA189" s="96"/>
      <c r="GB189" s="96"/>
      <c r="GC189" s="96"/>
      <c r="GD189" s="96"/>
      <c r="GE189" s="96"/>
      <c r="GF189" s="96"/>
      <c r="GG189" s="96"/>
      <c r="GH189" s="96"/>
      <c r="GI189" s="96"/>
    </row>
    <row r="190" spans="182:191" x14ac:dyDescent="0.15">
      <c r="FZ190" s="96"/>
      <c r="GA190" s="96"/>
      <c r="GB190" s="96"/>
      <c r="GC190" s="96"/>
      <c r="GD190" s="96"/>
      <c r="GE190" s="96"/>
      <c r="GF190" s="96"/>
      <c r="GG190" s="96"/>
      <c r="GH190" s="96"/>
      <c r="GI190" s="96"/>
    </row>
    <row r="191" spans="182:191" x14ac:dyDescent="0.15">
      <c r="FZ191" s="96"/>
      <c r="GA191" s="96"/>
      <c r="GB191" s="96"/>
      <c r="GC191" s="96"/>
      <c r="GD191" s="96"/>
      <c r="GE191" s="96"/>
      <c r="GF191" s="96"/>
      <c r="GG191" s="96"/>
      <c r="GH191" s="96"/>
      <c r="GI191" s="96"/>
    </row>
    <row r="192" spans="182:191" x14ac:dyDescent="0.15">
      <c r="FZ192" s="96"/>
      <c r="GA192" s="96"/>
      <c r="GB192" s="96"/>
      <c r="GC192" s="96"/>
      <c r="GD192" s="96"/>
      <c r="GE192" s="96"/>
      <c r="GF192" s="96"/>
      <c r="GG192" s="96"/>
      <c r="GH192" s="96"/>
      <c r="GI192" s="96"/>
    </row>
    <row r="193" spans="182:191" x14ac:dyDescent="0.15">
      <c r="FZ193" s="96"/>
      <c r="GA193" s="96"/>
      <c r="GB193" s="96"/>
      <c r="GC193" s="96"/>
      <c r="GD193" s="96"/>
      <c r="GE193" s="96"/>
      <c r="GF193" s="96"/>
      <c r="GG193" s="96"/>
      <c r="GH193" s="96"/>
      <c r="GI193" s="96"/>
    </row>
    <row r="194" spans="182:191" x14ac:dyDescent="0.15">
      <c r="FZ194" s="96"/>
      <c r="GA194" s="96"/>
      <c r="GB194" s="96"/>
      <c r="GC194" s="96"/>
      <c r="GD194" s="96"/>
      <c r="GE194" s="96"/>
      <c r="GF194" s="96"/>
      <c r="GG194" s="96"/>
      <c r="GH194" s="96"/>
      <c r="GI194" s="96"/>
    </row>
    <row r="195" spans="182:191" x14ac:dyDescent="0.15">
      <c r="FZ195" s="96"/>
      <c r="GA195" s="96"/>
      <c r="GB195" s="96"/>
      <c r="GC195" s="96"/>
      <c r="GD195" s="96"/>
      <c r="GE195" s="96"/>
      <c r="GF195" s="96"/>
      <c r="GG195" s="96"/>
      <c r="GH195" s="96"/>
      <c r="GI195" s="96"/>
    </row>
    <row r="196" spans="182:191" x14ac:dyDescent="0.15">
      <c r="FZ196" s="96"/>
      <c r="GA196" s="96"/>
      <c r="GB196" s="96"/>
      <c r="GC196" s="96"/>
      <c r="GD196" s="96"/>
      <c r="GE196" s="96"/>
      <c r="GF196" s="96"/>
      <c r="GG196" s="96"/>
      <c r="GH196" s="96"/>
      <c r="GI196" s="96"/>
    </row>
    <row r="197" spans="182:191" x14ac:dyDescent="0.15">
      <c r="FZ197" s="96"/>
      <c r="GA197" s="96"/>
      <c r="GB197" s="96"/>
      <c r="GC197" s="96"/>
      <c r="GD197" s="96"/>
      <c r="GE197" s="96"/>
      <c r="GF197" s="96"/>
      <c r="GG197" s="96"/>
      <c r="GH197" s="96"/>
      <c r="GI197" s="96"/>
    </row>
    <row r="198" spans="182:191" x14ac:dyDescent="0.15">
      <c r="FZ198" s="96"/>
      <c r="GA198" s="96"/>
      <c r="GB198" s="96"/>
      <c r="GC198" s="96"/>
      <c r="GD198" s="96"/>
      <c r="GE198" s="96"/>
      <c r="GF198" s="96"/>
      <c r="GG198" s="96"/>
      <c r="GH198" s="96"/>
      <c r="GI198" s="96"/>
    </row>
    <row r="199" spans="182:191" x14ac:dyDescent="0.15">
      <c r="FZ199" s="96"/>
      <c r="GA199" s="96"/>
      <c r="GB199" s="96"/>
      <c r="GC199" s="96"/>
      <c r="GD199" s="96"/>
      <c r="GE199" s="96"/>
      <c r="GF199" s="96"/>
      <c r="GG199" s="96"/>
      <c r="GH199" s="96"/>
      <c r="GI199" s="96"/>
    </row>
    <row r="200" spans="182:191" x14ac:dyDescent="0.15">
      <c r="FZ200" s="96"/>
      <c r="GA200" s="96"/>
      <c r="GB200" s="96"/>
      <c r="GC200" s="96"/>
      <c r="GD200" s="96"/>
      <c r="GE200" s="96"/>
      <c r="GF200" s="96"/>
      <c r="GG200" s="96"/>
      <c r="GH200" s="96"/>
      <c r="GI200" s="96"/>
    </row>
    <row r="201" spans="182:191" x14ac:dyDescent="0.15">
      <c r="FZ201" s="96"/>
      <c r="GA201" s="96"/>
      <c r="GB201" s="96"/>
      <c r="GC201" s="96"/>
      <c r="GD201" s="96"/>
      <c r="GE201" s="96"/>
      <c r="GF201" s="96"/>
      <c r="GG201" s="96"/>
      <c r="GH201" s="96"/>
      <c r="GI201" s="96"/>
    </row>
    <row r="202" spans="182:191" x14ac:dyDescent="0.15">
      <c r="FZ202" s="96"/>
      <c r="GA202" s="96"/>
      <c r="GB202" s="96"/>
      <c r="GC202" s="96"/>
      <c r="GD202" s="96"/>
      <c r="GE202" s="96"/>
      <c r="GF202" s="96"/>
      <c r="GG202" s="96"/>
      <c r="GH202" s="96"/>
      <c r="GI202" s="96"/>
    </row>
    <row r="203" spans="182:191" x14ac:dyDescent="0.15">
      <c r="FZ203" s="96"/>
      <c r="GA203" s="96"/>
      <c r="GB203" s="96"/>
      <c r="GC203" s="96"/>
      <c r="GD203" s="96"/>
      <c r="GE203" s="96"/>
      <c r="GF203" s="96"/>
      <c r="GG203" s="96"/>
      <c r="GH203" s="96"/>
      <c r="GI203" s="96"/>
    </row>
    <row r="204" spans="182:191" x14ac:dyDescent="0.15">
      <c r="FZ204" s="96"/>
      <c r="GA204" s="96"/>
      <c r="GB204" s="96"/>
      <c r="GC204" s="96"/>
      <c r="GD204" s="96"/>
      <c r="GE204" s="96"/>
      <c r="GF204" s="96"/>
      <c r="GG204" s="96"/>
      <c r="GH204" s="96"/>
      <c r="GI204" s="96"/>
    </row>
    <row r="205" spans="182:191" x14ac:dyDescent="0.15">
      <c r="FZ205" s="96"/>
      <c r="GA205" s="96"/>
      <c r="GB205" s="96"/>
      <c r="GC205" s="96"/>
      <c r="GD205" s="96"/>
      <c r="GE205" s="96"/>
      <c r="GF205" s="96"/>
      <c r="GG205" s="96"/>
      <c r="GH205" s="96"/>
      <c r="GI205" s="96"/>
    </row>
    <row r="206" spans="182:191" x14ac:dyDescent="0.15">
      <c r="FZ206" s="96"/>
      <c r="GA206" s="96"/>
      <c r="GB206" s="96"/>
      <c r="GC206" s="96"/>
      <c r="GD206" s="96"/>
      <c r="GE206" s="96"/>
      <c r="GF206" s="96"/>
      <c r="GG206" s="96"/>
      <c r="GH206" s="96"/>
      <c r="GI206" s="96"/>
    </row>
    <row r="207" spans="182:191" x14ac:dyDescent="0.15">
      <c r="FZ207" s="96"/>
      <c r="GA207" s="96"/>
      <c r="GB207" s="96"/>
      <c r="GC207" s="96"/>
      <c r="GD207" s="96"/>
      <c r="GE207" s="96"/>
      <c r="GF207" s="96"/>
      <c r="GG207" s="96"/>
      <c r="GH207" s="96"/>
      <c r="GI207" s="96"/>
    </row>
    <row r="208" spans="182:191" x14ac:dyDescent="0.15">
      <c r="FZ208" s="96"/>
      <c r="GA208" s="96"/>
      <c r="GB208" s="96"/>
      <c r="GC208" s="96"/>
      <c r="GD208" s="96"/>
      <c r="GE208" s="96"/>
      <c r="GF208" s="96"/>
      <c r="GG208" s="96"/>
      <c r="GH208" s="96"/>
      <c r="GI208" s="96"/>
    </row>
    <row r="209" spans="1:191" x14ac:dyDescent="0.15">
      <c r="FZ209" s="96"/>
      <c r="GA209" s="96"/>
      <c r="GB209" s="96"/>
      <c r="GC209" s="96"/>
      <c r="GD209" s="96"/>
      <c r="GE209" s="96"/>
      <c r="GF209" s="96"/>
      <c r="GG209" s="96"/>
      <c r="GH209" s="96"/>
      <c r="GI209" s="96"/>
    </row>
    <row r="210" spans="1:191" x14ac:dyDescent="0.15">
      <c r="FZ210" s="96"/>
      <c r="GA210" s="96"/>
      <c r="GB210" s="96"/>
      <c r="GC210" s="96"/>
      <c r="GD210" s="96"/>
      <c r="GE210" s="96"/>
      <c r="GF210" s="96"/>
      <c r="GG210" s="96"/>
      <c r="GH210" s="96"/>
      <c r="GI210" s="96"/>
    </row>
    <row r="211" spans="1:191" x14ac:dyDescent="0.15">
      <c r="FZ211" s="96"/>
      <c r="GA211" s="96"/>
      <c r="GB211" s="96"/>
      <c r="GC211" s="96"/>
      <c r="GD211" s="96"/>
      <c r="GE211" s="96"/>
      <c r="GF211" s="96"/>
      <c r="GG211" s="96"/>
      <c r="GH211" s="96"/>
      <c r="GI211" s="96"/>
    </row>
    <row r="212" spans="1:191" x14ac:dyDescent="0.15">
      <c r="FZ212" s="96"/>
      <c r="GA212" s="96"/>
      <c r="GB212" s="96"/>
      <c r="GC212" s="96"/>
      <c r="GD212" s="96"/>
      <c r="GE212" s="96"/>
      <c r="GF212" s="96"/>
      <c r="GG212" s="96"/>
      <c r="GH212" s="96"/>
      <c r="GI212" s="96"/>
    </row>
    <row r="213" spans="1:191" x14ac:dyDescent="0.15">
      <c r="FZ213" s="96"/>
      <c r="GA213" s="96"/>
      <c r="GB213" s="96"/>
      <c r="GC213" s="96"/>
      <c r="GD213" s="96"/>
      <c r="GE213" s="96"/>
      <c r="GF213" s="96"/>
      <c r="GG213" s="96"/>
      <c r="GH213" s="96"/>
      <c r="GI213" s="96"/>
    </row>
    <row r="214" spans="1:191" x14ac:dyDescent="0.15">
      <c r="FZ214" s="96"/>
      <c r="GA214" s="96"/>
      <c r="GB214" s="96"/>
      <c r="GC214" s="96"/>
      <c r="GD214" s="96"/>
      <c r="GE214" s="96"/>
      <c r="GF214" s="96"/>
      <c r="GG214" s="96"/>
      <c r="GH214" s="96"/>
      <c r="GI214" s="96"/>
    </row>
    <row r="215" spans="1:191" x14ac:dyDescent="0.15">
      <c r="FZ215" s="96"/>
      <c r="GA215" s="96"/>
      <c r="GB215" s="96"/>
      <c r="GC215" s="96"/>
      <c r="GD215" s="96"/>
      <c r="GE215" s="96"/>
      <c r="GF215" s="96"/>
      <c r="GG215" s="96"/>
      <c r="GH215" s="96"/>
      <c r="GI215" s="96"/>
    </row>
    <row r="216" spans="1:191" x14ac:dyDescent="0.15">
      <c r="FZ216" s="96"/>
      <c r="GA216" s="96"/>
      <c r="GB216" s="96"/>
      <c r="GC216" s="96"/>
      <c r="GD216" s="96"/>
      <c r="GE216" s="96"/>
      <c r="GF216" s="96"/>
      <c r="GG216" s="96"/>
      <c r="GH216" s="96"/>
      <c r="GI216" s="96"/>
    </row>
    <row r="217" spans="1:191" x14ac:dyDescent="0.15">
      <c r="FZ217" s="96"/>
      <c r="GA217" s="96"/>
      <c r="GB217" s="96"/>
      <c r="GC217" s="96"/>
      <c r="GD217" s="96"/>
      <c r="GE217" s="96"/>
      <c r="GF217" s="96"/>
      <c r="GG217" s="96"/>
      <c r="GH217" s="96"/>
      <c r="GI217" s="96"/>
    </row>
    <row r="218" spans="1:191" x14ac:dyDescent="0.15">
      <c r="FZ218" s="96"/>
      <c r="GA218" s="96"/>
      <c r="GB218" s="96"/>
      <c r="GC218" s="96"/>
      <c r="GD218" s="96"/>
      <c r="GE218" s="96"/>
      <c r="GF218" s="96"/>
      <c r="GG218" s="96"/>
      <c r="GH218" s="96"/>
      <c r="GI218" s="96"/>
    </row>
    <row r="219" spans="1:191" x14ac:dyDescent="0.15">
      <c r="FZ219" s="96"/>
      <c r="GA219" s="96"/>
      <c r="GB219" s="96"/>
      <c r="GC219" s="96"/>
      <c r="GD219" s="96"/>
      <c r="GE219" s="96"/>
      <c r="GF219" s="96"/>
      <c r="GG219" s="96"/>
      <c r="GH219" s="96"/>
      <c r="GI219" s="96"/>
    </row>
    <row r="220" spans="1:191" x14ac:dyDescent="0.15">
      <c r="FZ220" s="96"/>
      <c r="GA220" s="96"/>
      <c r="GB220" s="96"/>
      <c r="GC220" s="96"/>
      <c r="GD220" s="96"/>
      <c r="GE220" s="96"/>
      <c r="GF220" s="96"/>
      <c r="GG220" s="96"/>
      <c r="GH220" s="96"/>
      <c r="GI220" s="96"/>
    </row>
    <row r="221" spans="1:191" x14ac:dyDescent="0.15">
      <c r="FZ221" s="96"/>
      <c r="GA221" s="96"/>
      <c r="GB221" s="96"/>
      <c r="GC221" s="96"/>
      <c r="GD221" s="96"/>
      <c r="GE221" s="96"/>
      <c r="GF221" s="96"/>
      <c r="GG221" s="96"/>
      <c r="GH221" s="96"/>
      <c r="GI221" s="96"/>
    </row>
    <row r="223" spans="1:191" x14ac:dyDescent="0.15">
      <c r="A223" s="109"/>
      <c r="B223" s="109"/>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c r="AA223" s="109"/>
      <c r="AB223" s="109"/>
      <c r="AC223" s="109"/>
      <c r="AD223" s="109"/>
      <c r="AE223" s="109"/>
      <c r="AF223" s="109"/>
      <c r="AG223" s="109"/>
      <c r="AH223" s="109"/>
      <c r="AI223" s="109"/>
      <c r="AJ223" s="109"/>
      <c r="AK223" s="109"/>
      <c r="AL223" s="109"/>
      <c r="AM223" s="109"/>
      <c r="AN223" s="109"/>
      <c r="AO223" s="109"/>
      <c r="AP223" s="109"/>
    </row>
    <row r="224" spans="1:191" x14ac:dyDescent="0.15">
      <c r="A224" s="109"/>
      <c r="B224" s="109"/>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c r="AA224" s="109"/>
      <c r="AB224" s="109"/>
      <c r="AC224" s="109"/>
      <c r="AD224" s="109"/>
      <c r="AE224" s="109"/>
      <c r="AF224" s="109"/>
      <c r="AG224" s="109"/>
      <c r="AH224" s="109"/>
      <c r="AI224" s="109"/>
      <c r="AJ224" s="109"/>
      <c r="AK224" s="109"/>
      <c r="AL224" s="109"/>
      <c r="AM224" s="109"/>
      <c r="AN224" s="109"/>
      <c r="AO224" s="109"/>
      <c r="AP224" s="109"/>
    </row>
    <row r="225" spans="1:42" x14ac:dyDescent="0.15">
      <c r="A225" s="109"/>
      <c r="B225" s="109"/>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c r="AA225" s="109"/>
      <c r="AB225" s="109"/>
      <c r="AC225" s="109"/>
      <c r="AD225" s="109"/>
      <c r="AE225" s="109"/>
      <c r="AF225" s="109"/>
      <c r="AG225" s="109"/>
      <c r="AH225" s="109"/>
      <c r="AI225" s="109"/>
      <c r="AJ225" s="109"/>
      <c r="AK225" s="109"/>
      <c r="AL225" s="109"/>
      <c r="AM225" s="109"/>
      <c r="AN225" s="109"/>
      <c r="AO225" s="109"/>
      <c r="AP225" s="109"/>
    </row>
    <row r="226" spans="1:42" x14ac:dyDescent="0.15">
      <c r="A226" s="10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c r="AA226" s="109"/>
      <c r="AB226" s="109"/>
      <c r="AC226" s="109"/>
      <c r="AD226" s="109"/>
      <c r="AE226" s="109"/>
      <c r="AF226" s="109"/>
      <c r="AG226" s="109"/>
      <c r="AH226" s="109"/>
      <c r="AI226" s="109"/>
      <c r="AJ226" s="109"/>
      <c r="AK226" s="109"/>
      <c r="AL226" s="109"/>
      <c r="AM226" s="109"/>
      <c r="AN226" s="109"/>
      <c r="AO226" s="109"/>
      <c r="AP226" s="109"/>
    </row>
    <row r="227" spans="1:42" x14ac:dyDescent="0.15">
      <c r="A227" s="109"/>
      <c r="B227" s="109"/>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c r="AA227" s="109"/>
      <c r="AB227" s="109"/>
      <c r="AC227" s="109"/>
      <c r="AD227" s="109"/>
      <c r="AE227" s="109"/>
      <c r="AF227" s="109"/>
      <c r="AG227" s="109"/>
      <c r="AH227" s="109"/>
      <c r="AI227" s="109"/>
      <c r="AJ227" s="109"/>
      <c r="AK227" s="109"/>
      <c r="AL227" s="109"/>
      <c r="AM227" s="109"/>
      <c r="AN227" s="109"/>
      <c r="AO227" s="109"/>
      <c r="AP227" s="109"/>
    </row>
    <row r="228" spans="1:42" x14ac:dyDescent="0.15">
      <c r="A228" s="109"/>
      <c r="B228" s="109"/>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c r="AA228" s="109"/>
      <c r="AB228" s="109"/>
      <c r="AC228" s="109"/>
      <c r="AD228" s="109"/>
      <c r="AE228" s="109"/>
      <c r="AF228" s="109"/>
      <c r="AG228" s="109"/>
      <c r="AH228" s="109"/>
      <c r="AI228" s="109"/>
      <c r="AJ228" s="109"/>
      <c r="AK228" s="109"/>
      <c r="AL228" s="109"/>
      <c r="AM228" s="109"/>
      <c r="AN228" s="109"/>
      <c r="AO228" s="109"/>
      <c r="AP228" s="109"/>
    </row>
    <row r="229" spans="1:42" x14ac:dyDescent="0.15">
      <c r="A229" s="109"/>
      <c r="B229" s="109"/>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c r="AA229" s="109"/>
      <c r="AB229" s="109"/>
      <c r="AC229" s="109"/>
      <c r="AD229" s="109"/>
      <c r="AE229" s="109"/>
      <c r="AF229" s="109"/>
      <c r="AG229" s="109"/>
      <c r="AH229" s="109"/>
      <c r="AI229" s="109"/>
      <c r="AJ229" s="109"/>
      <c r="AK229" s="109"/>
      <c r="AL229" s="109"/>
      <c r="AM229" s="109"/>
      <c r="AN229" s="109"/>
      <c r="AO229" s="109"/>
      <c r="AP229" s="109"/>
    </row>
    <row r="230" spans="1:42" x14ac:dyDescent="0.15">
      <c r="A230" s="109"/>
      <c r="B230" s="109"/>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c r="AA230" s="109"/>
      <c r="AB230" s="109"/>
      <c r="AC230" s="109"/>
      <c r="AD230" s="109"/>
      <c r="AE230" s="109"/>
      <c r="AF230" s="109"/>
      <c r="AG230" s="109"/>
      <c r="AH230" s="109"/>
      <c r="AI230" s="109"/>
      <c r="AJ230" s="109"/>
      <c r="AK230" s="109"/>
      <c r="AL230" s="109"/>
      <c r="AM230" s="109"/>
      <c r="AN230" s="109"/>
      <c r="AO230" s="109"/>
      <c r="AP230" s="109"/>
    </row>
    <row r="231" spans="1:42" x14ac:dyDescent="0.15">
      <c r="A231" s="109"/>
      <c r="B231" s="109"/>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c r="AA231" s="109"/>
      <c r="AB231" s="109"/>
      <c r="AC231" s="109"/>
      <c r="AD231" s="109"/>
      <c r="AE231" s="109"/>
      <c r="AF231" s="109"/>
      <c r="AG231" s="109"/>
      <c r="AH231" s="109"/>
      <c r="AI231" s="109"/>
      <c r="AJ231" s="109"/>
      <c r="AK231" s="109"/>
      <c r="AL231" s="109"/>
      <c r="AM231" s="109"/>
      <c r="AN231" s="109"/>
      <c r="AO231" s="109"/>
      <c r="AP231" s="109"/>
    </row>
    <row r="232" spans="1:42" x14ac:dyDescent="0.15">
      <c r="A232" s="109"/>
      <c r="B232" s="109"/>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c r="AA232" s="109"/>
      <c r="AB232" s="109"/>
      <c r="AC232" s="109"/>
      <c r="AD232" s="109"/>
      <c r="AE232" s="109"/>
      <c r="AF232" s="109"/>
      <c r="AG232" s="109"/>
      <c r="AH232" s="109"/>
      <c r="AI232" s="109"/>
      <c r="AJ232" s="109"/>
      <c r="AK232" s="109"/>
      <c r="AL232" s="109"/>
      <c r="AM232" s="109"/>
      <c r="AN232" s="109"/>
      <c r="AO232" s="109"/>
      <c r="AP232" s="109"/>
    </row>
    <row r="233" spans="1:42" x14ac:dyDescent="0.15">
      <c r="A233" s="109"/>
      <c r="B233" s="109"/>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c r="AA233" s="109"/>
      <c r="AB233" s="109"/>
      <c r="AC233" s="109"/>
      <c r="AD233" s="109"/>
      <c r="AE233" s="109"/>
      <c r="AF233" s="109"/>
      <c r="AG233" s="109"/>
      <c r="AH233" s="109"/>
      <c r="AI233" s="109"/>
      <c r="AJ233" s="109"/>
      <c r="AK233" s="109"/>
      <c r="AL233" s="109"/>
      <c r="AM233" s="109"/>
      <c r="AN233" s="109"/>
      <c r="AO233" s="109"/>
      <c r="AP233" s="109"/>
    </row>
    <row r="234" spans="1:42" x14ac:dyDescent="0.15">
      <c r="A234" s="109"/>
      <c r="B234" s="109"/>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c r="AA234" s="109"/>
      <c r="AB234" s="109"/>
      <c r="AC234" s="109"/>
      <c r="AD234" s="109"/>
      <c r="AE234" s="109"/>
      <c r="AF234" s="109"/>
      <c r="AG234" s="109"/>
      <c r="AH234" s="109"/>
      <c r="AI234" s="109"/>
      <c r="AJ234" s="109"/>
      <c r="AK234" s="109"/>
      <c r="AL234" s="109"/>
      <c r="AM234" s="109"/>
      <c r="AN234" s="109"/>
      <c r="AO234" s="109"/>
      <c r="AP234" s="109"/>
    </row>
    <row r="235" spans="1:42" x14ac:dyDescent="0.15">
      <c r="A235" s="109"/>
      <c r="B235" s="109"/>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c r="AA235" s="109"/>
      <c r="AB235" s="109"/>
      <c r="AC235" s="109"/>
      <c r="AD235" s="109"/>
      <c r="AE235" s="109"/>
      <c r="AF235" s="109"/>
      <c r="AG235" s="109"/>
      <c r="AH235" s="109"/>
      <c r="AI235" s="109"/>
      <c r="AJ235" s="109"/>
      <c r="AK235" s="109"/>
      <c r="AL235" s="109"/>
      <c r="AM235" s="109"/>
      <c r="AN235" s="109"/>
      <c r="AO235" s="109"/>
      <c r="AP235" s="109"/>
    </row>
    <row r="236" spans="1:42" x14ac:dyDescent="0.15">
      <c r="A236" s="109"/>
      <c r="B236" s="109"/>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c r="AA236" s="109"/>
      <c r="AB236" s="109"/>
      <c r="AC236" s="109"/>
      <c r="AD236" s="109"/>
      <c r="AE236" s="109"/>
      <c r="AF236" s="109"/>
      <c r="AG236" s="109"/>
      <c r="AH236" s="109"/>
      <c r="AI236" s="109"/>
      <c r="AJ236" s="109"/>
      <c r="AK236" s="109"/>
      <c r="AL236" s="109"/>
      <c r="AM236" s="109"/>
      <c r="AN236" s="109"/>
      <c r="AO236" s="109"/>
      <c r="AP236" s="109"/>
    </row>
    <row r="237" spans="1:42" x14ac:dyDescent="0.15">
      <c r="A237" s="109"/>
      <c r="B237" s="109"/>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c r="AA237" s="109"/>
      <c r="AB237" s="109"/>
      <c r="AC237" s="109"/>
      <c r="AD237" s="109"/>
      <c r="AE237" s="109"/>
      <c r="AF237" s="109"/>
      <c r="AG237" s="109"/>
      <c r="AH237" s="109"/>
      <c r="AI237" s="109"/>
      <c r="AJ237" s="109"/>
      <c r="AK237" s="109"/>
      <c r="AL237" s="109"/>
      <c r="AM237" s="109"/>
      <c r="AN237" s="109"/>
      <c r="AO237" s="109"/>
      <c r="AP237" s="109"/>
    </row>
    <row r="238" spans="1:42" x14ac:dyDescent="0.15">
      <c r="A238" s="109"/>
      <c r="B238" s="109"/>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c r="AA238" s="109"/>
      <c r="AB238" s="109"/>
      <c r="AC238" s="109"/>
      <c r="AD238" s="109"/>
      <c r="AE238" s="109"/>
      <c r="AF238" s="109"/>
      <c r="AG238" s="109"/>
      <c r="AH238" s="109"/>
      <c r="AI238" s="109"/>
      <c r="AJ238" s="109"/>
      <c r="AK238" s="109"/>
      <c r="AL238" s="109"/>
      <c r="AM238" s="109"/>
      <c r="AN238" s="109"/>
      <c r="AO238" s="109"/>
      <c r="AP238" s="109"/>
    </row>
    <row r="239" spans="1:42" x14ac:dyDescent="0.15">
      <c r="A239" s="109"/>
      <c r="B239" s="109"/>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c r="AA239" s="109"/>
      <c r="AB239" s="109"/>
      <c r="AC239" s="109"/>
      <c r="AD239" s="109"/>
      <c r="AE239" s="109"/>
      <c r="AF239" s="109"/>
      <c r="AG239" s="109"/>
      <c r="AH239" s="109"/>
      <c r="AI239" s="109"/>
      <c r="AJ239" s="109"/>
      <c r="AK239" s="109"/>
      <c r="AL239" s="109"/>
      <c r="AM239" s="109"/>
      <c r="AN239" s="109"/>
      <c r="AO239" s="109"/>
      <c r="AP239" s="109"/>
    </row>
    <row r="240" spans="1:42" x14ac:dyDescent="0.15">
      <c r="A240" s="109"/>
      <c r="B240" s="109"/>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c r="AA240" s="109"/>
      <c r="AB240" s="109"/>
      <c r="AC240" s="109"/>
      <c r="AD240" s="109"/>
      <c r="AE240" s="109"/>
      <c r="AF240" s="109"/>
      <c r="AG240" s="109"/>
      <c r="AH240" s="109"/>
      <c r="AI240" s="109"/>
      <c r="AJ240" s="109"/>
      <c r="AK240" s="109"/>
      <c r="AL240" s="109"/>
      <c r="AM240" s="109"/>
      <c r="AN240" s="109"/>
      <c r="AO240" s="109"/>
      <c r="AP240" s="109"/>
    </row>
    <row r="241" spans="1:42" x14ac:dyDescent="0.15">
      <c r="A241" s="109"/>
      <c r="B241" s="109"/>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c r="AA241" s="109"/>
      <c r="AB241" s="109"/>
      <c r="AC241" s="109"/>
      <c r="AD241" s="109"/>
      <c r="AE241" s="109"/>
      <c r="AF241" s="109"/>
      <c r="AG241" s="109"/>
      <c r="AH241" s="109"/>
      <c r="AI241" s="109"/>
      <c r="AJ241" s="109"/>
      <c r="AK241" s="109"/>
      <c r="AL241" s="109"/>
      <c r="AM241" s="109"/>
      <c r="AN241" s="109"/>
      <c r="AO241" s="109"/>
      <c r="AP241" s="109"/>
    </row>
    <row r="242" spans="1:42" x14ac:dyDescent="0.15">
      <c r="A242" s="109"/>
      <c r="B242" s="109"/>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c r="AA242" s="109"/>
      <c r="AB242" s="109"/>
      <c r="AC242" s="109"/>
      <c r="AD242" s="109"/>
      <c r="AE242" s="109"/>
      <c r="AF242" s="109"/>
      <c r="AG242" s="109"/>
      <c r="AH242" s="109"/>
      <c r="AI242" s="109"/>
      <c r="AJ242" s="109"/>
      <c r="AK242" s="109"/>
      <c r="AL242" s="109"/>
      <c r="AM242" s="109"/>
      <c r="AN242" s="109"/>
      <c r="AO242" s="109"/>
      <c r="AP242" s="109"/>
    </row>
    <row r="243" spans="1:42" x14ac:dyDescent="0.15">
      <c r="A243" s="109"/>
      <c r="B243" s="109"/>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c r="AA243" s="109"/>
      <c r="AB243" s="109"/>
      <c r="AC243" s="109"/>
      <c r="AD243" s="109"/>
      <c r="AE243" s="109"/>
      <c r="AF243" s="109"/>
      <c r="AG243" s="109"/>
      <c r="AH243" s="109"/>
      <c r="AI243" s="109"/>
      <c r="AJ243" s="109"/>
      <c r="AK243" s="109"/>
      <c r="AL243" s="109"/>
      <c r="AM243" s="109"/>
      <c r="AN243" s="109"/>
      <c r="AO243" s="109"/>
      <c r="AP243" s="109"/>
    </row>
    <row r="244" spans="1:42" x14ac:dyDescent="0.15">
      <c r="A244" s="109"/>
      <c r="B244" s="109"/>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c r="AA244" s="109"/>
      <c r="AB244" s="109"/>
      <c r="AC244" s="109"/>
      <c r="AD244" s="109"/>
      <c r="AE244" s="109"/>
      <c r="AF244" s="109"/>
      <c r="AG244" s="109"/>
      <c r="AH244" s="109"/>
      <c r="AI244" s="109"/>
      <c r="AJ244" s="109"/>
      <c r="AK244" s="109"/>
      <c r="AL244" s="109"/>
      <c r="AM244" s="109"/>
      <c r="AN244" s="109"/>
      <c r="AO244" s="109"/>
      <c r="AP244" s="109"/>
    </row>
    <row r="245" spans="1:42" x14ac:dyDescent="0.15">
      <c r="A245" s="109"/>
      <c r="B245" s="109"/>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c r="AK245" s="109"/>
      <c r="AL245" s="109"/>
      <c r="AM245" s="109"/>
      <c r="AN245" s="109"/>
      <c r="AO245" s="109"/>
      <c r="AP245" s="109"/>
    </row>
    <row r="246" spans="1:42" x14ac:dyDescent="0.15">
      <c r="A246" s="109"/>
      <c r="B246" s="109"/>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c r="AA246" s="109"/>
      <c r="AB246" s="109"/>
      <c r="AC246" s="109"/>
      <c r="AD246" s="109"/>
      <c r="AE246" s="109"/>
      <c r="AF246" s="109"/>
      <c r="AG246" s="109"/>
      <c r="AH246" s="109"/>
      <c r="AI246" s="109"/>
      <c r="AJ246" s="109"/>
      <c r="AK246" s="109"/>
      <c r="AL246" s="109"/>
      <c r="AM246" s="109"/>
      <c r="AN246" s="109"/>
      <c r="AO246" s="109"/>
      <c r="AP246" s="109"/>
    </row>
    <row r="247" spans="1:42" x14ac:dyDescent="0.15">
      <c r="A247" s="109"/>
      <c r="B247" s="109"/>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c r="AA247" s="109"/>
      <c r="AB247" s="109"/>
      <c r="AC247" s="109"/>
      <c r="AD247" s="109"/>
      <c r="AE247" s="109"/>
      <c r="AF247" s="109"/>
      <c r="AG247" s="109"/>
      <c r="AH247" s="109"/>
      <c r="AI247" s="109"/>
      <c r="AJ247" s="109"/>
      <c r="AK247" s="109"/>
      <c r="AL247" s="109"/>
      <c r="AM247" s="109"/>
      <c r="AN247" s="109"/>
      <c r="AO247" s="109"/>
      <c r="AP247" s="109"/>
    </row>
    <row r="248" spans="1:42" x14ac:dyDescent="0.15">
      <c r="A248" s="109"/>
      <c r="B248" s="109"/>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c r="AK248" s="109"/>
      <c r="AL248" s="109"/>
      <c r="AM248" s="109"/>
      <c r="AN248" s="109"/>
      <c r="AO248" s="109"/>
      <c r="AP248" s="109"/>
    </row>
    <row r="249" spans="1:42" x14ac:dyDescent="0.15">
      <c r="A249" s="109"/>
      <c r="B249" s="109"/>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c r="AA249" s="109"/>
      <c r="AB249" s="109"/>
      <c r="AC249" s="109"/>
      <c r="AD249" s="109"/>
      <c r="AE249" s="109"/>
      <c r="AF249" s="109"/>
      <c r="AG249" s="109"/>
      <c r="AH249" s="109"/>
      <c r="AI249" s="109"/>
      <c r="AJ249" s="109"/>
      <c r="AK249" s="109"/>
      <c r="AL249" s="109"/>
      <c r="AM249" s="109"/>
      <c r="AN249" s="109"/>
      <c r="AO249" s="109"/>
      <c r="AP249" s="109"/>
    </row>
    <row r="250" spans="1:42" x14ac:dyDescent="0.15">
      <c r="A250" s="109"/>
      <c r="B250" s="109"/>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c r="AA250" s="109"/>
      <c r="AB250" s="109"/>
      <c r="AC250" s="109"/>
      <c r="AD250" s="109"/>
      <c r="AE250" s="109"/>
      <c r="AF250" s="109"/>
      <c r="AG250" s="109"/>
      <c r="AH250" s="109"/>
      <c r="AI250" s="109"/>
      <c r="AJ250" s="109"/>
      <c r="AK250" s="109"/>
      <c r="AL250" s="109"/>
      <c r="AM250" s="109"/>
      <c r="AN250" s="109"/>
      <c r="AO250" s="109"/>
      <c r="AP250" s="109"/>
    </row>
    <row r="251" spans="1:42" x14ac:dyDescent="0.15">
      <c r="A251" s="109"/>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c r="AA251" s="109"/>
      <c r="AB251" s="109"/>
      <c r="AC251" s="109"/>
      <c r="AD251" s="109"/>
      <c r="AE251" s="109"/>
      <c r="AF251" s="109"/>
      <c r="AG251" s="109"/>
      <c r="AH251" s="109"/>
      <c r="AI251" s="109"/>
      <c r="AJ251" s="109"/>
      <c r="AK251" s="109"/>
      <c r="AL251" s="109"/>
      <c r="AM251" s="109"/>
      <c r="AN251" s="109"/>
      <c r="AO251" s="109"/>
      <c r="AP251" s="109"/>
    </row>
    <row r="252" spans="1:42" x14ac:dyDescent="0.15">
      <c r="A252" s="109"/>
      <c r="B252" s="109"/>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c r="AA252" s="109"/>
      <c r="AB252" s="109"/>
      <c r="AC252" s="109"/>
      <c r="AD252" s="109"/>
      <c r="AE252" s="109"/>
      <c r="AF252" s="109"/>
      <c r="AG252" s="109"/>
      <c r="AH252" s="109"/>
      <c r="AI252" s="109"/>
      <c r="AJ252" s="109"/>
      <c r="AK252" s="109"/>
      <c r="AL252" s="109"/>
      <c r="AM252" s="109"/>
      <c r="AN252" s="109"/>
      <c r="AO252" s="109"/>
      <c r="AP252" s="109"/>
    </row>
    <row r="253" spans="1:42" x14ac:dyDescent="0.15">
      <c r="A253" s="109"/>
      <c r="B253" s="109"/>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c r="AA253" s="109"/>
      <c r="AB253" s="109"/>
      <c r="AC253" s="109"/>
      <c r="AD253" s="109"/>
      <c r="AE253" s="109"/>
      <c r="AF253" s="109"/>
      <c r="AG253" s="109"/>
      <c r="AH253" s="109"/>
      <c r="AI253" s="109"/>
      <c r="AJ253" s="109"/>
      <c r="AK253" s="109"/>
      <c r="AL253" s="109"/>
      <c r="AM253" s="109"/>
      <c r="AN253" s="109"/>
      <c r="AO253" s="109"/>
      <c r="AP253" s="109"/>
    </row>
    <row r="254" spans="1:42" x14ac:dyDescent="0.15">
      <c r="A254" s="109"/>
      <c r="B254" s="109"/>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c r="AA254" s="109"/>
      <c r="AB254" s="109"/>
      <c r="AC254" s="109"/>
      <c r="AD254" s="109"/>
      <c r="AE254" s="109"/>
      <c r="AF254" s="109"/>
      <c r="AG254" s="109"/>
      <c r="AH254" s="109"/>
      <c r="AI254" s="109"/>
      <c r="AJ254" s="109"/>
      <c r="AK254" s="109"/>
      <c r="AL254" s="109"/>
      <c r="AM254" s="109"/>
      <c r="AN254" s="109"/>
      <c r="AO254" s="109"/>
      <c r="AP254" s="109"/>
    </row>
    <row r="255" spans="1:42" x14ac:dyDescent="0.15">
      <c r="A255" s="109"/>
      <c r="B255" s="109"/>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c r="AA255" s="109"/>
      <c r="AB255" s="109"/>
      <c r="AC255" s="109"/>
      <c r="AD255" s="109"/>
      <c r="AE255" s="109"/>
      <c r="AF255" s="109"/>
      <c r="AG255" s="109"/>
      <c r="AH255" s="109"/>
      <c r="AI255" s="109"/>
      <c r="AJ255" s="109"/>
      <c r="AK255" s="109"/>
      <c r="AL255" s="109"/>
      <c r="AM255" s="109"/>
      <c r="AN255" s="109"/>
      <c r="AO255" s="109"/>
      <c r="AP255" s="109"/>
    </row>
    <row r="256" spans="1:42" x14ac:dyDescent="0.15">
      <c r="A256" s="109"/>
      <c r="B256" s="109"/>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c r="AA256" s="109"/>
      <c r="AB256" s="109"/>
      <c r="AC256" s="109"/>
      <c r="AD256" s="109"/>
      <c r="AE256" s="109"/>
      <c r="AF256" s="109"/>
      <c r="AG256" s="109"/>
      <c r="AH256" s="109"/>
      <c r="AI256" s="109"/>
      <c r="AJ256" s="109"/>
      <c r="AK256" s="109"/>
      <c r="AL256" s="109"/>
      <c r="AM256" s="109"/>
      <c r="AN256" s="109"/>
      <c r="AO256" s="109"/>
      <c r="AP256" s="109"/>
    </row>
    <row r="257" spans="1:42" x14ac:dyDescent="0.15">
      <c r="A257" s="109"/>
      <c r="B257" s="109"/>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c r="AA257" s="109"/>
      <c r="AB257" s="109"/>
      <c r="AC257" s="109"/>
      <c r="AD257" s="109"/>
      <c r="AE257" s="109"/>
      <c r="AF257" s="109"/>
      <c r="AG257" s="109"/>
      <c r="AH257" s="109"/>
      <c r="AI257" s="109"/>
      <c r="AJ257" s="109"/>
      <c r="AK257" s="109"/>
      <c r="AL257" s="109"/>
      <c r="AM257" s="109"/>
      <c r="AN257" s="109"/>
      <c r="AO257" s="109"/>
      <c r="AP257" s="109"/>
    </row>
    <row r="258" spans="1:42" x14ac:dyDescent="0.15">
      <c r="A258" s="109"/>
      <c r="B258" s="109"/>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c r="AA258" s="109"/>
      <c r="AB258" s="109"/>
      <c r="AC258" s="109"/>
      <c r="AD258" s="109"/>
      <c r="AE258" s="109"/>
      <c r="AF258" s="109"/>
      <c r="AG258" s="109"/>
      <c r="AH258" s="109"/>
      <c r="AI258" s="109"/>
      <c r="AJ258" s="109"/>
      <c r="AK258" s="109"/>
      <c r="AL258" s="109"/>
      <c r="AM258" s="109"/>
      <c r="AN258" s="109"/>
      <c r="AO258" s="109"/>
      <c r="AP258" s="109"/>
    </row>
  </sheetData>
  <sheetProtection password="CC67" sheet="1" objects="1" selectLockedCells="1"/>
  <mergeCells count="172">
    <mergeCell ref="AJ66:AO67"/>
    <mergeCell ref="F67:I67"/>
    <mergeCell ref="C66:E67"/>
    <mergeCell ref="B68:B72"/>
    <mergeCell ref="C68:I68"/>
    <mergeCell ref="N1:Q1"/>
    <mergeCell ref="R1:S1"/>
    <mergeCell ref="U1:AM2"/>
    <mergeCell ref="AN1:AO2"/>
    <mergeCell ref="P2:Q2"/>
    <mergeCell ref="R2:T2"/>
    <mergeCell ref="AJ68:AO68"/>
    <mergeCell ref="C69:I69"/>
    <mergeCell ref="AJ69:AO69"/>
    <mergeCell ref="C70:I70"/>
    <mergeCell ref="C71:I71"/>
    <mergeCell ref="AJ71:AO71"/>
    <mergeCell ref="AP73:AP74"/>
    <mergeCell ref="C72:I72"/>
    <mergeCell ref="AJ72:AO72"/>
    <mergeCell ref="B73:I74"/>
    <mergeCell ref="AJ73:AO74"/>
    <mergeCell ref="AP60:AP61"/>
    <mergeCell ref="AJ45:AO45"/>
    <mergeCell ref="AJ51:AO51"/>
    <mergeCell ref="AJ48:AO48"/>
    <mergeCell ref="AJ47:AO47"/>
    <mergeCell ref="AJ54:AO54"/>
    <mergeCell ref="AJ52:AO52"/>
    <mergeCell ref="AJ53:AO53"/>
    <mergeCell ref="AJ60:AO60"/>
    <mergeCell ref="AJ61:AO61"/>
    <mergeCell ref="AJ58:AO58"/>
    <mergeCell ref="AJ59:AO59"/>
    <mergeCell ref="AJ57:AO57"/>
    <mergeCell ref="AI33:AI37"/>
    <mergeCell ref="J57:J59"/>
    <mergeCell ref="F66:I66"/>
    <mergeCell ref="J66:J67"/>
    <mergeCell ref="AI66:AI67"/>
    <mergeCell ref="J45:J48"/>
    <mergeCell ref="AI45:AI48"/>
    <mergeCell ref="C43:I43"/>
    <mergeCell ref="AJ37:AO37"/>
    <mergeCell ref="AJ62:AO62"/>
    <mergeCell ref="AI57:AI59"/>
    <mergeCell ref="C58:I58"/>
    <mergeCell ref="C59:I59"/>
    <mergeCell ref="C62:I62"/>
    <mergeCell ref="C57:I57"/>
    <mergeCell ref="AJ65:AO65"/>
    <mergeCell ref="AJ63:AO63"/>
    <mergeCell ref="AJ64:AO64"/>
    <mergeCell ref="C63:I63"/>
    <mergeCell ref="J60:J61"/>
    <mergeCell ref="AI60:AI61"/>
    <mergeCell ref="J63:J64"/>
    <mergeCell ref="AI63:AI64"/>
    <mergeCell ref="C65:I65"/>
    <mergeCell ref="K2:L2"/>
    <mergeCell ref="M2:O2"/>
    <mergeCell ref="N6:Q6"/>
    <mergeCell ref="C27:E28"/>
    <mergeCell ref="F27:I27"/>
    <mergeCell ref="F28:I28"/>
    <mergeCell ref="C45:I45"/>
    <mergeCell ref="B2:D2"/>
    <mergeCell ref="E2:J2"/>
    <mergeCell ref="C13:I13"/>
    <mergeCell ref="B29:B30"/>
    <mergeCell ref="J29:J30"/>
    <mergeCell ref="C44:I44"/>
    <mergeCell ref="G9:G11"/>
    <mergeCell ref="B9:F11"/>
    <mergeCell ref="B26:B28"/>
    <mergeCell ref="C26:I26"/>
    <mergeCell ref="J26:J28"/>
    <mergeCell ref="J21:J22"/>
    <mergeCell ref="J23:J25"/>
    <mergeCell ref="B31:B67"/>
    <mergeCell ref="J33:J37"/>
    <mergeCell ref="C64:I64"/>
    <mergeCell ref="B6:E6"/>
    <mergeCell ref="C14:I14"/>
    <mergeCell ref="H9:I11"/>
    <mergeCell ref="B12:B25"/>
    <mergeCell ref="C25:I25"/>
    <mergeCell ref="B8:I8"/>
    <mergeCell ref="C12:I12"/>
    <mergeCell ref="C15:I15"/>
    <mergeCell ref="C21:I21"/>
    <mergeCell ref="C22:I22"/>
    <mergeCell ref="F6:M6"/>
    <mergeCell ref="AJ31:AO31"/>
    <mergeCell ref="AJ32:AO32"/>
    <mergeCell ref="AJ27:AO27"/>
    <mergeCell ref="AJ28:AO28"/>
    <mergeCell ref="AJ30:AP30"/>
    <mergeCell ref="AP12:AP14"/>
    <mergeCell ref="AJ12:AO12"/>
    <mergeCell ref="AJ55:AO55"/>
    <mergeCell ref="AJ56:AO56"/>
    <mergeCell ref="AJ33:AO33"/>
    <mergeCell ref="AJ34:AO34"/>
    <mergeCell ref="AJ40:AO40"/>
    <mergeCell ref="AJ46:AO46"/>
    <mergeCell ref="AJ26:AO26"/>
    <mergeCell ref="AJ49:AO49"/>
    <mergeCell ref="AJ50:AO50"/>
    <mergeCell ref="AJ41:AO41"/>
    <mergeCell ref="AJ43:AO43"/>
    <mergeCell ref="AJ39:AO39"/>
    <mergeCell ref="AJ35:AO35"/>
    <mergeCell ref="AJ15:AO16"/>
    <mergeCell ref="AJ17:AO25"/>
    <mergeCell ref="AP9:AP11"/>
    <mergeCell ref="AJ9:AO9"/>
    <mergeCell ref="AJ10:AO10"/>
    <mergeCell ref="R6:AJ6"/>
    <mergeCell ref="AI9:AI11"/>
    <mergeCell ref="AK6:AN6"/>
    <mergeCell ref="AO6:AP6"/>
    <mergeCell ref="AJ14:AO14"/>
    <mergeCell ref="AJ29:AO29"/>
    <mergeCell ref="AI29:AI30"/>
    <mergeCell ref="AI26:AI28"/>
    <mergeCell ref="AI21:AI22"/>
    <mergeCell ref="AI23:AI25"/>
    <mergeCell ref="AI13:AI14"/>
    <mergeCell ref="C20:I20"/>
    <mergeCell ref="C17:I17"/>
    <mergeCell ref="C16:I16"/>
    <mergeCell ref="AJ13:AO13"/>
    <mergeCell ref="AJ8:AO8"/>
    <mergeCell ref="J9:J11"/>
    <mergeCell ref="C19:I19"/>
    <mergeCell ref="J19:J20"/>
    <mergeCell ref="C23:I23"/>
    <mergeCell ref="AI17:AI18"/>
    <mergeCell ref="AI19:AI20"/>
    <mergeCell ref="C18:I18"/>
    <mergeCell ref="J17:J18"/>
    <mergeCell ref="C55:I55"/>
    <mergeCell ref="C54:I54"/>
    <mergeCell ref="C39:I39"/>
    <mergeCell ref="C36:I36"/>
    <mergeCell ref="C40:I40"/>
    <mergeCell ref="C33:I33"/>
    <mergeCell ref="C34:I34"/>
    <mergeCell ref="C41:I41"/>
    <mergeCell ref="C35:I35"/>
    <mergeCell ref="C42:I42"/>
    <mergeCell ref="J39:J43"/>
    <mergeCell ref="AI39:AI43"/>
    <mergeCell ref="C53:I53"/>
    <mergeCell ref="C32:I32"/>
    <mergeCell ref="C31:I31"/>
    <mergeCell ref="C50:I50"/>
    <mergeCell ref="C46:I46"/>
    <mergeCell ref="C49:I49"/>
    <mergeCell ref="C52:I52"/>
    <mergeCell ref="C60:I60"/>
    <mergeCell ref="C61:I61"/>
    <mergeCell ref="C29:I29"/>
    <mergeCell ref="C24:I24"/>
    <mergeCell ref="C56:I56"/>
    <mergeCell ref="C38:I38"/>
    <mergeCell ref="C48:I48"/>
    <mergeCell ref="C51:I51"/>
    <mergeCell ref="C30:I30"/>
    <mergeCell ref="C37:I37"/>
    <mergeCell ref="C47:I47"/>
  </mergeCells>
  <phoneticPr fontId="2"/>
  <conditionalFormatting sqref="C49:I49 K49:V49 AJ49:AO49 C56:AP56">
    <cfRule type="expression" dxfId="21" priority="18" stopIfTrue="1">
      <formula>AND($U$1=$BB$1,$AN$1=$BD$1)</formula>
    </cfRule>
  </conditionalFormatting>
  <conditionalFormatting sqref="C38:AI38">
    <cfRule type="expression" dxfId="20" priority="22" stopIfTrue="1">
      <formula>AND($U$1=$BB$1,$AN$1=$BD$1,$C$38=$BG$38)</formula>
    </cfRule>
  </conditionalFormatting>
  <conditionalFormatting sqref="C44:AI44">
    <cfRule type="expression" dxfId="19" priority="23" stopIfTrue="1">
      <formula>AND($U$1=$BB$1,$AN$1=$BD$1,$C$44=$BG$44)</formula>
    </cfRule>
  </conditionalFormatting>
  <conditionalFormatting sqref="F6:M6">
    <cfRule type="cellIs" dxfId="18" priority="9" stopIfTrue="1" operator="equal">
      <formula>"外部パイロットベースに変更が必要"</formula>
    </cfRule>
    <cfRule type="cellIs" dxfId="17" priority="10" stopIfTrue="1" operator="equal">
      <formula>"※A,Bポート管接続口径にエラーがあります"</formula>
    </cfRule>
  </conditionalFormatting>
  <conditionalFormatting sqref="K8:V8">
    <cfRule type="cellIs" dxfId="16" priority="16" stopIfTrue="1" operator="between">
      <formula>$BC$8</formula>
      <formula>$BE$8</formula>
    </cfRule>
    <cfRule type="cellIs" dxfId="15" priority="17" stopIfTrue="1" operator="equal">
      <formula>"バルブ選定で要電圧指定"</formula>
    </cfRule>
  </conditionalFormatting>
  <conditionalFormatting sqref="K8:AH8">
    <cfRule type="cellIs" dxfId="14" priority="4" stopIfTrue="1" operator="equal">
      <formula>"※ 型式エラー有り"</formula>
    </cfRule>
  </conditionalFormatting>
  <conditionalFormatting sqref="K61:AH61">
    <cfRule type="cellIs" dxfId="13" priority="8" stopIfTrue="1" operator="equal">
      <formula>"X"</formula>
    </cfRule>
  </conditionalFormatting>
  <conditionalFormatting sqref="K64:AH64">
    <cfRule type="cellIs" dxfId="12" priority="11" stopIfTrue="1" operator="equal">
      <formula>$BB$75</formula>
    </cfRule>
  </conditionalFormatting>
  <conditionalFormatting sqref="N6:AJ6">
    <cfRule type="cellIs" dxfId="11" priority="19" stopIfTrue="1" operator="notEqual">
      <formula>""</formula>
    </cfRule>
  </conditionalFormatting>
  <conditionalFormatting sqref="R1:S1">
    <cfRule type="expression" dxfId="10" priority="14" stopIfTrue="1">
      <formula>$N$1&lt;&gt;""</formula>
    </cfRule>
  </conditionalFormatting>
  <conditionalFormatting sqref="T1">
    <cfRule type="expression" dxfId="9" priority="13" stopIfTrue="1">
      <formula>$N$1&lt;&gt;""</formula>
    </cfRule>
  </conditionalFormatting>
  <conditionalFormatting sqref="U1:AM2">
    <cfRule type="expression" dxfId="8" priority="20" stopIfTrue="1">
      <formula>$AN$1=$BD$1</formula>
    </cfRule>
    <cfRule type="expression" dxfId="7" priority="21" stopIfTrue="1">
      <formula>AND(AJ49=BC49,$AN$1=BC1)</formula>
    </cfRule>
  </conditionalFormatting>
  <conditionalFormatting sqref="W8:AH8">
    <cfRule type="cellIs" dxfId="6" priority="5" stopIfTrue="1" operator="equal">
      <formula>"ﾊﾞﾙﾌﾞ･ﾌﾞﾗﾝｷﾝｸﾞ同時不可"</formula>
    </cfRule>
    <cfRule type="cellIs" dxfId="5" priority="6" stopIfTrue="1" operator="equal">
      <formula>"バルブ選定で要電圧指定"</formula>
    </cfRule>
  </conditionalFormatting>
  <conditionalFormatting sqref="AN1:AO2">
    <cfRule type="expression" dxfId="4" priority="12" stopIfTrue="1">
      <formula>$U$1=$BB$1</formula>
    </cfRule>
  </conditionalFormatting>
  <conditionalFormatting sqref="AP31">
    <cfRule type="cellIs" dxfId="3" priority="7" stopIfTrue="1" operator="greaterThan">
      <formula>24</formula>
    </cfRule>
  </conditionalFormatting>
  <dataValidations count="38">
    <dataValidation type="list" allowBlank="1" showInputMessage="1" showErrorMessage="1" sqref="K29:AH29 K47:AH47 K45:AH45 K57:AH5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W50:AG50" xr:uid="{00000000-0002-0000-0300-000006000000}">
      <formula1>$BP$57:$BQ$57</formula1>
    </dataValidation>
    <dataValidation type="list" allowBlank="1" showInputMessage="1" showErrorMessage="1" sqref="W53:AG53" xr:uid="{00000000-0002-0000-0300-000007000000}">
      <formula1>$BP$60:$BS$60</formula1>
    </dataValidation>
    <dataValidation type="list" allowBlank="1" showInputMessage="1" showErrorMessage="1" sqref="AG51 W51 Y51 AA51 AC51 AE51" xr:uid="{00000000-0002-0000-0300-000008000000}">
      <formula1>$BP$58:$BS$58</formula1>
    </dataValidation>
    <dataValidation type="list" allowBlank="1" showInputMessage="1" showErrorMessage="1" sqref="AH51 X51 Z51 AB51 AD51 AF51" xr:uid="{00000000-0002-0000-0300-000009000000}">
      <formula1>$BT$58:$BW$58</formula1>
    </dataValidation>
    <dataValidation type="list" allowBlank="1" showInputMessage="1" showErrorMessage="1" sqref="K50:V50" xr:uid="{00000000-0002-0000-0300-00000A000000}">
      <formula1>$BP$50:$BQ$50</formula1>
    </dataValidation>
    <dataValidation type="list" allowBlank="1" showInputMessage="1" showErrorMessage="1" sqref="K51:V51" xr:uid="{00000000-0002-0000-0300-00000B000000}">
      <formula1>$BP$51:$BS$51</formula1>
    </dataValidation>
    <dataValidation type="list" allowBlank="1" showInputMessage="1" showErrorMessage="1" sqref="K53:V53" xr:uid="{00000000-0002-0000-0300-00000C000000}">
      <formula1>$BP$53:$BS$53</formula1>
    </dataValidation>
    <dataValidation type="list" allowBlank="1" showInputMessage="1" showErrorMessage="1" sqref="K15:AH15" xr:uid="{00000000-0002-0000-0300-00000D000000}">
      <formula1>$BQ$15:$BT$15</formula1>
    </dataValidation>
    <dataValidation type="list" allowBlank="1" showInputMessage="1" showErrorMessage="1" sqref="K35:V35 K43:V43 K41:V41 K37:V37" xr:uid="{00000000-0002-0000-0300-00000E000000}">
      <formula1>$BP$25:$BU$25</formula1>
    </dataValidation>
    <dataValidation type="list" allowBlank="1" showInputMessage="1" showErrorMessage="1" sqref="K34:V34 K40:V40" xr:uid="{00000000-0002-0000-0300-00000F000000}">
      <formula1>$BP$24:$BV$24</formula1>
    </dataValidation>
    <dataValidation type="list" allowBlank="1" showInputMessage="1" showErrorMessage="1" sqref="K27:V28" xr:uid="{00000000-0002-0000-0300-000010000000}">
      <formula1>$BP$35:$CK$35</formula1>
    </dataValidation>
    <dataValidation type="list" allowBlank="1" showInputMessage="1" showErrorMessage="1" sqref="K26:V26" xr:uid="{00000000-0002-0000-0300-000011000000}">
      <formula1>$BQ$19:$CA$19</formula1>
    </dataValidation>
    <dataValidation type="list" allowBlank="1" showInputMessage="1" showErrorMessage="1" sqref="J72 AI72" xr:uid="{00000000-0002-0000-0300-000012000000}">
      <formula1>$BP$40:$BU$40</formula1>
    </dataValidation>
    <dataValidation type="list" allowBlank="1" showInputMessage="1" showErrorMessage="1" sqref="J71 AI71" xr:uid="{00000000-0002-0000-0300-000013000000}">
      <formula1>$BP$40:$BT$40</formula1>
    </dataValidation>
    <dataValidation type="list" allowBlank="1" showInputMessage="1" showErrorMessage="1" sqref="K63:V63" xr:uid="{00000000-0002-0000-0300-000014000000}">
      <formula1>$BP$20:$BV$20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W27:AH28" xr:uid="{00000000-0002-0000-0300-000019000000}">
      <formula1>$BP$35:$CA$35</formula1>
    </dataValidation>
    <dataValidation type="list" allowBlank="1" showInputMessage="1" showErrorMessage="1" sqref="W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W41:AH41 W43:AH43 W35:AH35 W37:AH37" xr:uid="{00000000-0002-0000-0300-00001C000000}">
      <formula1>$BP$25:$BS$25</formula1>
    </dataValidation>
    <dataValidation type="list" allowBlank="1" showInputMessage="1" showErrorMessage="1" sqref="W34:AH34 W40:AH40" xr:uid="{00000000-0002-0000-0300-00001D000000}">
      <formula1>$BP$24:$BW$24</formula1>
    </dataValidation>
    <dataValidation type="list" allowBlank="1" showInputMessage="1" showErrorMessage="1" sqref="W66:AH67" xr:uid="{00000000-0002-0000-0300-00001E000000}">
      <formula1>$BP$36:$BX$36</formula1>
    </dataValidation>
    <dataValidation type="list" allowBlank="1" showInputMessage="1" showErrorMessage="1" sqref="W63:AH63" xr:uid="{00000000-0002-0000-0300-00001F000000}">
      <formula1>$BP$20:$CE$20</formula1>
    </dataValidation>
    <dataValidation type="list" allowBlank="1" showInputMessage="1" showErrorMessage="1" sqref="J73 AI73" xr:uid="{00000000-0002-0000-0300-000020000000}">
      <formula1>$BP$40:$BS$40</formula1>
    </dataValidation>
    <dataValidation type="list" allowBlank="1" showInputMessage="1" showErrorMessage="1" sqref="AI69:AI70 J69:J70" xr:uid="{00000000-0002-0000-0300-000021000000}">
      <formula1>$BP$39:$CM$39</formula1>
    </dataValidation>
    <dataValidation type="list" allowBlank="1" showInputMessage="1" showErrorMessage="1" sqref="J68 AI68" xr:uid="{00000000-0002-0000-0300-000022000000}">
      <formula1>$BP$38:$CG$38</formula1>
    </dataValidation>
    <dataValidation type="list" allowBlank="1" showInputMessage="1" showErrorMessage="1" sqref="K66:V67" xr:uid="{00000000-0002-0000-0300-000023000000}">
      <formula1>$BP$36:$DF$36</formula1>
    </dataValidation>
    <dataValidation type="list" allowBlank="1" showInputMessage="1" showErrorMessage="1" sqref="R1:S1" xr:uid="{00000000-0002-0000-0300-000024000000}">
      <formula1>$BF$1:$BG$1</formula1>
    </dataValidation>
    <dataValidation type="list" allowBlank="1" showInputMessage="1" showErrorMessage="1" sqref="AN1:AO2" xr:uid="{00000000-0002-0000-0300-000025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4"/>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3.75" style="11" hidden="1" customWidth="1"/>
    <col min="11" max="11" width="23" style="11" hidden="1" customWidth="1"/>
    <col min="12" max="12" width="20.875" style="11" hidden="1" customWidth="1"/>
    <col min="13" max="13" width="8.25" style="11" hidden="1" customWidth="1"/>
    <col min="14" max="14" width="2.125" style="11" hidden="1" customWidth="1"/>
    <col min="15" max="15" width="13.875" style="11" hidden="1" customWidth="1"/>
    <col min="16" max="17" width="2" style="11" hidden="1" customWidth="1"/>
    <col min="18" max="45" width="11.375" style="11" hidden="1" customWidth="1"/>
    <col min="46" max="46" width="10.5" style="11" hidden="1" customWidth="1"/>
    <col min="47" max="54" width="0" style="11" hidden="1" customWidth="1"/>
    <col min="55" max="93" width="9" style="11"/>
    <col min="94" max="95" width="9" style="99"/>
    <col min="96" max="16384" width="9" style="11"/>
  </cols>
  <sheetData>
    <row r="1" spans="1:45" ht="17.25" customHeight="1" x14ac:dyDescent="0.15">
      <c r="A1" s="69" t="s">
        <v>251</v>
      </c>
      <c r="B1" s="96"/>
      <c r="C1" s="96"/>
      <c r="E1" s="405" t="s">
        <v>974</v>
      </c>
      <c r="F1" s="379"/>
      <c r="K1" s="40" t="s">
        <v>252</v>
      </c>
      <c r="L1" s="40" t="s">
        <v>253</v>
      </c>
      <c r="M1" s="40" t="s">
        <v>783</v>
      </c>
      <c r="R1" s="40" t="s">
        <v>13</v>
      </c>
      <c r="S1" s="40"/>
      <c r="T1" s="40"/>
      <c r="U1" s="40">
        <v>1</v>
      </c>
      <c r="V1" s="40">
        <v>2</v>
      </c>
      <c r="W1" s="40">
        <v>3</v>
      </c>
      <c r="X1" s="40">
        <v>4</v>
      </c>
      <c r="Y1" s="40">
        <v>5</v>
      </c>
      <c r="Z1" s="40">
        <v>6</v>
      </c>
      <c r="AA1" s="40">
        <v>7</v>
      </c>
      <c r="AB1" s="40">
        <v>8</v>
      </c>
      <c r="AC1" s="40">
        <v>9</v>
      </c>
      <c r="AD1" s="40">
        <v>10</v>
      </c>
      <c r="AE1" s="40">
        <v>11</v>
      </c>
      <c r="AF1" s="40">
        <v>12</v>
      </c>
      <c r="AG1" s="40"/>
      <c r="AH1" s="40"/>
      <c r="AI1" s="40"/>
      <c r="AJ1" s="40"/>
      <c r="AK1" s="40"/>
      <c r="AL1" s="40"/>
      <c r="AM1" s="40"/>
      <c r="AN1" s="40"/>
      <c r="AO1" s="40"/>
      <c r="AP1" s="40"/>
      <c r="AQ1" s="40"/>
      <c r="AR1" s="40"/>
      <c r="AS1" s="40" t="s">
        <v>550</v>
      </c>
    </row>
    <row r="2" spans="1:45" ht="20.25" customHeight="1" x14ac:dyDescent="0.15">
      <c r="A2" s="96"/>
      <c r="B2" s="96"/>
      <c r="C2" s="156" t="s">
        <v>254</v>
      </c>
      <c r="D2" s="157">
        <v>1</v>
      </c>
      <c r="E2" s="158" t="s">
        <v>538</v>
      </c>
      <c r="F2" s="379"/>
      <c r="K2" s="11" t="s">
        <v>634</v>
      </c>
      <c r="L2" s="11" t="str">
        <f>ベース!E3</f>
        <v>必須項目に入力漏れがあります</v>
      </c>
      <c r="M2" s="11">
        <v>1</v>
      </c>
      <c r="U2" s="11" t="str">
        <f>IF(仕様書作成!K8="","",仕様書作成!K8)</f>
        <v/>
      </c>
      <c r="V2" s="11" t="str">
        <f>IF(仕様書作成!L8="","",仕様書作成!L8)</f>
        <v/>
      </c>
      <c r="W2" s="11" t="str">
        <f>IF(仕様書作成!M8="","",仕様書作成!M8)</f>
        <v/>
      </c>
      <c r="X2" s="11" t="str">
        <f>IF(仕様書作成!N8="","",仕様書作成!N8)</f>
        <v/>
      </c>
      <c r="Y2" s="11" t="str">
        <f>IF(仕様書作成!O8="","",仕様書作成!O8)</f>
        <v/>
      </c>
      <c r="Z2" s="11" t="str">
        <f>IF(仕様書作成!P8="","",仕様書作成!P8)</f>
        <v/>
      </c>
      <c r="AA2" s="11" t="str">
        <f>IF(仕様書作成!Q8="","",仕様書作成!Q8)</f>
        <v/>
      </c>
      <c r="AB2" s="11" t="str">
        <f>IF(仕様書作成!R8="","",仕様書作成!R8)</f>
        <v/>
      </c>
      <c r="AC2" s="11" t="str">
        <f>IF(仕様書作成!S8="","",仕様書作成!S8)</f>
        <v/>
      </c>
      <c r="AD2" s="11" t="str">
        <f>IF(仕様書作成!T8="","",仕様書作成!T8)</f>
        <v/>
      </c>
      <c r="AE2" s="11" t="str">
        <f>IF(仕様書作成!U8="","",仕様書作成!U8)</f>
        <v/>
      </c>
      <c r="AF2" s="11" t="str">
        <f>IF(仕様書作成!V8="","",仕様書作成!V8)</f>
        <v/>
      </c>
    </row>
    <row r="3" spans="1:45" ht="13.5" customHeight="1" x14ac:dyDescent="0.15">
      <c r="A3" s="96"/>
      <c r="B3" s="361" t="str">
        <f>IF(OR(仕様書作成!N6&lt;&gt;"",仕様書作成!R6&lt;&gt;""),発注情報!F3,"")</f>
        <v/>
      </c>
      <c r="C3" s="11" t="s">
        <v>590</v>
      </c>
      <c r="F3" s="11" t="s">
        <v>942</v>
      </c>
      <c r="G3" s="11" t="str">
        <f>IF(COUNTIF(O3,"*SY51*"),$H$3,IF(COUNTIF(O3,"*SY52*"),$H$4,IF(COUNTIF(O3,"*SY53*"),$H$5,IF(COUNTIF(O3,"*SY54*"),$H$6,IF(COUNTIF(O3,"*SY55*"),$H$7,IF(COUNTIF(O3,"*78*"),$H$12,IF(COUNTIF(O3,"*79*"),$H$13,"")))))))</f>
        <v/>
      </c>
      <c r="H3" s="11" t="s">
        <v>784</v>
      </c>
      <c r="J3" s="11">
        <v>1</v>
      </c>
      <c r="K3" s="11" t="str">
        <f t="shared" ref="K3:K26" si="0">IF(G3="",P3,G3)</f>
        <v/>
      </c>
      <c r="L3" s="11" t="str">
        <f>O3</f>
        <v/>
      </c>
      <c r="M3" s="11" t="str">
        <f t="shared" ref="M3:M14" si="1">IF(L3="","",COUNTIF($O$3:$O$26,$L3))</f>
        <v/>
      </c>
      <c r="O3" s="11" t="str">
        <f>仕様書作成!K8</f>
        <v/>
      </c>
      <c r="P3" s="11" t="str">
        <f>IF(COUNTIF(O3,"*同時*"),$H$14,IF(COUNTIF(O3,"*型式*"),$H$14,IF(COUNTIF(O3,"*26*"),$H$11,IF(COUNTIF(O3,"*SY5A*"),$H$8,IF(COUNTIF(O3,"*SY5B*"),$H$9,IF(COUNTIF(O3,"*SY5C*"),$H$10,""))))))</f>
        <v/>
      </c>
      <c r="U3" s="11" t="str">
        <f t="shared" ref="U3:AF18" si="2">IF($L3="","",IF($L3=U$2,"O",""))</f>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row>
    <row r="4" spans="1:45" ht="18" customHeight="1" x14ac:dyDescent="0.15">
      <c r="A4" s="159"/>
      <c r="B4" s="160" t="s">
        <v>255</v>
      </c>
      <c r="C4" s="160" t="s">
        <v>256</v>
      </c>
      <c r="D4" s="159" t="s">
        <v>785</v>
      </c>
      <c r="E4" s="159" t="s">
        <v>257</v>
      </c>
      <c r="G4" s="11" t="str">
        <f t="shared" ref="G4:G26" si="3">IF(COUNTIF(O4,"*SY51*"),$H$3,IF(COUNTIF(O4,"*SY52*"),$H$4,IF(COUNTIF(O4,"*SY53*"),$H$5,IF(COUNTIF(O4,"*SY54*"),$H$6,IF(COUNTIF(O4,"*SY55*"),$H$7,IF(COUNTIF(O4,"*78*"),$H$12,IF(COUNTIF(O4,"*79*"),$H$13,"")))))))</f>
        <v/>
      </c>
      <c r="H4" s="11" t="s">
        <v>786</v>
      </c>
      <c r="J4" s="11">
        <v>2</v>
      </c>
      <c r="K4" s="11" t="str">
        <f t="shared" si="0"/>
        <v/>
      </c>
      <c r="L4" s="11" t="str">
        <f>IF(O4=O3,"",O4)</f>
        <v/>
      </c>
      <c r="M4" s="11" t="str">
        <f t="shared" si="1"/>
        <v/>
      </c>
      <c r="O4" s="11" t="str">
        <f>仕様書作成!L8</f>
        <v/>
      </c>
      <c r="P4" s="11" t="str">
        <f t="shared" ref="P4:P26" si="4">IF(COUNTIF(O4,"*同時*"),$H$14,IF(COUNTIF(O4,"*型式*"),$H$14,IF(COUNTIF(O4,"*26*"),$H$11,IF(COUNTIF(O4,"*SY5A*"),$H$8,IF(COUNTIF(O4,"*SY5B*"),$H$9,IF(COUNTIF(O4,"*SY5C*"),$H$10,""))))))</f>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row>
    <row r="5" spans="1:45" ht="18" customHeight="1" x14ac:dyDescent="0.15">
      <c r="A5" s="161">
        <v>1</v>
      </c>
      <c r="B5" s="162" t="str">
        <f>IF(ISERROR(K149)=TRUE,"",IF(K149=$K$141,"",K149))</f>
        <v>マニホールドベース</v>
      </c>
      <c r="C5" s="163" t="str">
        <f>IF(ISERROR(L149)=TRUE,"",IF(B5="","",L149))</f>
        <v>必須項目に入力漏れがあります</v>
      </c>
      <c r="D5" s="163">
        <f>IF(ISERROR(M149)=TRUE,"",IF(C5="","",M149))</f>
        <v>1</v>
      </c>
      <c r="E5" s="164">
        <f t="shared" ref="E5:E40" si="5">IF(D5="","",D5*$D$2)</f>
        <v>1</v>
      </c>
      <c r="G5" s="11" t="str">
        <f t="shared" si="3"/>
        <v/>
      </c>
      <c r="H5" s="11" t="s">
        <v>787</v>
      </c>
      <c r="J5" s="11">
        <v>3</v>
      </c>
      <c r="K5" s="11" t="str">
        <f t="shared" si="0"/>
        <v/>
      </c>
      <c r="L5" s="11" t="str">
        <f>IF(COUNTIF($O$3:O4,O5)&gt;=1,"",O5)</f>
        <v/>
      </c>
      <c r="M5" s="11" t="str">
        <f t="shared" si="1"/>
        <v/>
      </c>
      <c r="O5" s="11" t="str">
        <f>仕様書作成!M8</f>
        <v/>
      </c>
      <c r="P5" s="11" t="str">
        <f t="shared" si="4"/>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row>
    <row r="6" spans="1:45" ht="18" customHeight="1" x14ac:dyDescent="0.15">
      <c r="A6" s="161">
        <v>2</v>
      </c>
      <c r="B6" s="162" t="str">
        <f>IF(ISERROR(K150)=TRUE,"",IF(K150=$K$144,"",K150))</f>
        <v/>
      </c>
      <c r="C6" s="163" t="str">
        <f t="shared" ref="C6:C40" si="6">IF(ISERROR(L150)=TRUE,"",IF(B6="","","*"&amp;L150))</f>
        <v/>
      </c>
      <c r="D6" s="163" t="str">
        <f t="shared" ref="D6:D40" si="7">IF(ISERROR(M150)=TRUE,"",IF(C6="","",M150))</f>
        <v/>
      </c>
      <c r="E6" s="164" t="str">
        <f t="shared" si="5"/>
        <v/>
      </c>
      <c r="G6" s="11" t="str">
        <f t="shared" si="3"/>
        <v/>
      </c>
      <c r="H6" s="11" t="s">
        <v>788</v>
      </c>
      <c r="J6" s="11">
        <v>4</v>
      </c>
      <c r="K6" s="11" t="str">
        <f t="shared" si="0"/>
        <v/>
      </c>
      <c r="L6" s="11" t="str">
        <f>IF(COUNTIF($O$3:O5,O6)&gt;=1,"",O6)</f>
        <v/>
      </c>
      <c r="M6" s="11" t="str">
        <f t="shared" si="1"/>
        <v/>
      </c>
      <c r="O6" s="11" t="str">
        <f>仕様書作成!N8</f>
        <v/>
      </c>
      <c r="P6" s="11" t="str">
        <f t="shared" si="4"/>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row>
    <row r="7" spans="1:45" ht="18" customHeight="1" x14ac:dyDescent="0.15">
      <c r="A7" s="161">
        <v>3</v>
      </c>
      <c r="B7" s="162" t="str">
        <f t="shared" ref="B7:B40" si="8">IF(ISERROR(K151)=TRUE,"",IF(K151=$K$144,"",K151))</f>
        <v/>
      </c>
      <c r="C7" s="163" t="str">
        <f t="shared" si="6"/>
        <v/>
      </c>
      <c r="D7" s="163" t="str">
        <f t="shared" si="7"/>
        <v/>
      </c>
      <c r="E7" s="164" t="str">
        <f t="shared" si="5"/>
        <v/>
      </c>
      <c r="G7" s="11" t="str">
        <f t="shared" si="3"/>
        <v/>
      </c>
      <c r="H7" s="11" t="s">
        <v>789</v>
      </c>
      <c r="J7" s="11">
        <v>5</v>
      </c>
      <c r="K7" s="11" t="str">
        <f t="shared" si="0"/>
        <v/>
      </c>
      <c r="L7" s="11" t="str">
        <f>IF(COUNTIF($O$3:O6,O7)&gt;=1,"",O7)</f>
        <v/>
      </c>
      <c r="M7" s="11" t="str">
        <f t="shared" si="1"/>
        <v/>
      </c>
      <c r="O7" s="11" t="str">
        <f>仕様書作成!O8</f>
        <v/>
      </c>
      <c r="P7" s="11" t="str">
        <f t="shared" si="4"/>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row>
    <row r="8" spans="1:45" ht="18" customHeight="1" x14ac:dyDescent="0.15">
      <c r="A8" s="161">
        <v>4</v>
      </c>
      <c r="B8" s="162" t="str">
        <f t="shared" si="8"/>
        <v/>
      </c>
      <c r="C8" s="163" t="str">
        <f t="shared" si="6"/>
        <v/>
      </c>
      <c r="D8" s="163" t="str">
        <f t="shared" si="7"/>
        <v/>
      </c>
      <c r="E8" s="164" t="str">
        <f t="shared" si="5"/>
        <v/>
      </c>
      <c r="G8" s="11" t="str">
        <f t="shared" si="3"/>
        <v/>
      </c>
      <c r="H8" s="11" t="s">
        <v>790</v>
      </c>
      <c r="J8" s="11">
        <v>6</v>
      </c>
      <c r="K8" s="11" t="str">
        <f t="shared" si="0"/>
        <v/>
      </c>
      <c r="L8" s="11" t="str">
        <f>IF(COUNTIF($O$3:O7,O8)&gt;=1,"",O8)</f>
        <v/>
      </c>
      <c r="M8" s="11" t="str">
        <f t="shared" si="1"/>
        <v/>
      </c>
      <c r="O8" s="11" t="str">
        <f>仕様書作成!P8</f>
        <v/>
      </c>
      <c r="P8" s="11" t="str">
        <f t="shared" si="4"/>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row>
    <row r="9" spans="1:45" ht="18" customHeight="1" x14ac:dyDescent="0.15">
      <c r="A9" s="161">
        <v>5</v>
      </c>
      <c r="B9" s="162" t="str">
        <f t="shared" si="8"/>
        <v/>
      </c>
      <c r="C9" s="163" t="str">
        <f t="shared" si="6"/>
        <v/>
      </c>
      <c r="D9" s="163" t="str">
        <f t="shared" si="7"/>
        <v/>
      </c>
      <c r="E9" s="164" t="str">
        <f t="shared" si="5"/>
        <v/>
      </c>
      <c r="G9" s="11" t="str">
        <f t="shared" si="3"/>
        <v/>
      </c>
      <c r="H9" s="11" t="s">
        <v>791</v>
      </c>
      <c r="J9" s="11">
        <v>7</v>
      </c>
      <c r="K9" s="11" t="str">
        <f t="shared" si="0"/>
        <v/>
      </c>
      <c r="L9" s="11" t="str">
        <f>IF(COUNTIF($O$3:O8,O9)&gt;=1,"",O9)</f>
        <v/>
      </c>
      <c r="M9" s="11" t="str">
        <f t="shared" si="1"/>
        <v/>
      </c>
      <c r="O9" s="11" t="str">
        <f>仕様書作成!Q8</f>
        <v/>
      </c>
      <c r="P9" s="11" t="str">
        <f t="shared" si="4"/>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row>
    <row r="10" spans="1:45" ht="18" customHeight="1" x14ac:dyDescent="0.15">
      <c r="A10" s="161">
        <v>6</v>
      </c>
      <c r="B10" s="162" t="str">
        <f t="shared" si="8"/>
        <v/>
      </c>
      <c r="C10" s="163" t="str">
        <f t="shared" si="6"/>
        <v/>
      </c>
      <c r="D10" s="163" t="str">
        <f t="shared" si="7"/>
        <v/>
      </c>
      <c r="E10" s="164" t="str">
        <f t="shared" si="5"/>
        <v/>
      </c>
      <c r="G10" s="11" t="str">
        <f t="shared" si="3"/>
        <v/>
      </c>
      <c r="H10" s="11" t="s">
        <v>792</v>
      </c>
      <c r="J10" s="11">
        <v>8</v>
      </c>
      <c r="K10" s="11" t="str">
        <f t="shared" si="0"/>
        <v/>
      </c>
      <c r="L10" s="11" t="str">
        <f>IF(COUNTIF($O$3:O9,O10)&gt;=1,"",O10)</f>
        <v/>
      </c>
      <c r="M10" s="11" t="str">
        <f t="shared" si="1"/>
        <v/>
      </c>
      <c r="O10" s="11" t="str">
        <f>仕様書作成!R8</f>
        <v/>
      </c>
      <c r="P10" s="11" t="str">
        <f t="shared" si="4"/>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row>
    <row r="11" spans="1:45" ht="18" customHeight="1" x14ac:dyDescent="0.15">
      <c r="A11" s="161">
        <v>7</v>
      </c>
      <c r="B11" s="162" t="str">
        <f t="shared" si="8"/>
        <v/>
      </c>
      <c r="C11" s="163" t="str">
        <f t="shared" si="6"/>
        <v/>
      </c>
      <c r="D11" s="163" t="str">
        <f t="shared" si="7"/>
        <v/>
      </c>
      <c r="E11" s="164" t="str">
        <f t="shared" si="5"/>
        <v/>
      </c>
      <c r="G11" s="11" t="str">
        <f t="shared" si="3"/>
        <v/>
      </c>
      <c r="H11" s="11" t="s">
        <v>680</v>
      </c>
      <c r="J11" s="11">
        <v>9</v>
      </c>
      <c r="K11" s="11" t="str">
        <f t="shared" si="0"/>
        <v/>
      </c>
      <c r="L11" s="11" t="str">
        <f>IF(COUNTIF($O$3:O10,O11)&gt;=1,"",O11)</f>
        <v/>
      </c>
      <c r="M11" s="11" t="str">
        <f t="shared" si="1"/>
        <v/>
      </c>
      <c r="O11" s="11" t="str">
        <f>仕様書作成!S8</f>
        <v/>
      </c>
      <c r="P11" s="11" t="str">
        <f t="shared" si="4"/>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row>
    <row r="12" spans="1:45" ht="18" customHeight="1" x14ac:dyDescent="0.15">
      <c r="A12" s="161">
        <v>8</v>
      </c>
      <c r="B12" s="162" t="str">
        <f t="shared" si="8"/>
        <v/>
      </c>
      <c r="C12" s="163" t="str">
        <f t="shared" si="6"/>
        <v/>
      </c>
      <c r="D12" s="163" t="str">
        <f t="shared" si="7"/>
        <v/>
      </c>
      <c r="E12" s="164" t="str">
        <f t="shared" si="5"/>
        <v/>
      </c>
      <c r="G12" s="11" t="str">
        <f t="shared" si="3"/>
        <v/>
      </c>
      <c r="H12" s="11" t="s">
        <v>793</v>
      </c>
      <c r="J12" s="11">
        <v>10</v>
      </c>
      <c r="K12" s="11" t="str">
        <f t="shared" si="0"/>
        <v/>
      </c>
      <c r="L12" s="11" t="str">
        <f>IF(COUNTIF($O$3:O11,O12)&gt;=1,"",O12)</f>
        <v/>
      </c>
      <c r="M12" s="11" t="str">
        <f t="shared" si="1"/>
        <v/>
      </c>
      <c r="O12" s="11" t="str">
        <f>仕様書作成!T8</f>
        <v/>
      </c>
      <c r="P12" s="11" t="str">
        <f t="shared" si="4"/>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row>
    <row r="13" spans="1:45" ht="18" customHeight="1" x14ac:dyDescent="0.15">
      <c r="A13" s="161">
        <v>9</v>
      </c>
      <c r="B13" s="162" t="str">
        <f t="shared" si="8"/>
        <v/>
      </c>
      <c r="C13" s="163" t="str">
        <f t="shared" si="6"/>
        <v/>
      </c>
      <c r="D13" s="163" t="str">
        <f t="shared" si="7"/>
        <v/>
      </c>
      <c r="E13" s="164" t="str">
        <f t="shared" si="5"/>
        <v/>
      </c>
      <c r="G13" s="11" t="str">
        <f t="shared" si="3"/>
        <v/>
      </c>
      <c r="H13" s="11" t="s">
        <v>794</v>
      </c>
      <c r="J13" s="11">
        <v>11</v>
      </c>
      <c r="K13" s="11" t="str">
        <f t="shared" si="0"/>
        <v/>
      </c>
      <c r="L13" s="11" t="str">
        <f>IF(COUNTIF($O$3:O12,O13)&gt;=1,"",O13)</f>
        <v/>
      </c>
      <c r="M13" s="11" t="str">
        <f t="shared" si="1"/>
        <v/>
      </c>
      <c r="O13" s="11" t="str">
        <f>仕様書作成!U8</f>
        <v/>
      </c>
      <c r="P13" s="11" t="str">
        <f t="shared" si="4"/>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row>
    <row r="14" spans="1:45" ht="18" customHeight="1" x14ac:dyDescent="0.15">
      <c r="A14" s="161">
        <v>10</v>
      </c>
      <c r="B14" s="162" t="str">
        <f t="shared" si="8"/>
        <v/>
      </c>
      <c r="C14" s="163" t="str">
        <f t="shared" si="6"/>
        <v/>
      </c>
      <c r="D14" s="163" t="str">
        <f t="shared" si="7"/>
        <v/>
      </c>
      <c r="E14" s="164" t="str">
        <f t="shared" si="5"/>
        <v/>
      </c>
      <c r="G14" s="11" t="str">
        <f t="shared" si="3"/>
        <v/>
      </c>
      <c r="H14" s="11" t="s">
        <v>795</v>
      </c>
      <c r="J14" s="11">
        <v>12</v>
      </c>
      <c r="K14" s="11" t="str">
        <f t="shared" si="0"/>
        <v/>
      </c>
      <c r="L14" s="11" t="str">
        <f>IF(COUNTIF($O$3:O13,O14)&gt;=1,"",O14)</f>
        <v/>
      </c>
      <c r="M14" s="11" t="str">
        <f t="shared" si="1"/>
        <v/>
      </c>
      <c r="O14" s="11" t="str">
        <f>仕様書作成!V8</f>
        <v/>
      </c>
      <c r="P14" s="11" t="str">
        <f t="shared" si="4"/>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row>
    <row r="15" spans="1:45" ht="18" customHeight="1" x14ac:dyDescent="0.15">
      <c r="A15" s="161">
        <v>11</v>
      </c>
      <c r="B15" s="162" t="str">
        <f t="shared" si="8"/>
        <v/>
      </c>
      <c r="C15" s="163" t="str">
        <f t="shared" si="6"/>
        <v/>
      </c>
      <c r="D15" s="163" t="str">
        <f t="shared" si="7"/>
        <v/>
      </c>
      <c r="E15" s="164" t="str">
        <f t="shared" si="5"/>
        <v/>
      </c>
      <c r="G15" s="11" t="str">
        <f t="shared" si="3"/>
        <v/>
      </c>
      <c r="J15" s="11">
        <v>13</v>
      </c>
      <c r="K15" s="11" t="str">
        <f t="shared" si="0"/>
        <v/>
      </c>
      <c r="P15" s="11" t="str">
        <f t="shared" si="4"/>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row>
    <row r="16" spans="1:45" ht="18" customHeight="1" x14ac:dyDescent="0.15">
      <c r="A16" s="161">
        <v>12</v>
      </c>
      <c r="B16" s="162" t="str">
        <f t="shared" si="8"/>
        <v/>
      </c>
      <c r="C16" s="163" t="str">
        <f t="shared" si="6"/>
        <v/>
      </c>
      <c r="D16" s="163" t="str">
        <f t="shared" si="7"/>
        <v/>
      </c>
      <c r="E16" s="164" t="str">
        <f t="shared" si="5"/>
        <v/>
      </c>
      <c r="G16" s="11" t="str">
        <f t="shared" si="3"/>
        <v/>
      </c>
      <c r="J16" s="11">
        <v>14</v>
      </c>
      <c r="K16" s="11" t="str">
        <f t="shared" si="0"/>
        <v/>
      </c>
      <c r="P16" s="11" t="str">
        <f t="shared" si="4"/>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row>
    <row r="17" spans="1:32" ht="18" customHeight="1" x14ac:dyDescent="0.15">
      <c r="A17" s="161">
        <v>13</v>
      </c>
      <c r="B17" s="162" t="str">
        <f t="shared" si="8"/>
        <v/>
      </c>
      <c r="C17" s="163" t="str">
        <f t="shared" si="6"/>
        <v/>
      </c>
      <c r="D17" s="163" t="str">
        <f t="shared" si="7"/>
        <v/>
      </c>
      <c r="E17" s="164" t="str">
        <f t="shared" si="5"/>
        <v/>
      </c>
      <c r="G17" s="11" t="str">
        <f t="shared" si="3"/>
        <v/>
      </c>
      <c r="J17" s="11">
        <v>15</v>
      </c>
      <c r="K17" s="11" t="str">
        <f t="shared" si="0"/>
        <v/>
      </c>
      <c r="P17" s="11" t="str">
        <f t="shared" si="4"/>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row>
    <row r="18" spans="1:32" ht="18" customHeight="1" x14ac:dyDescent="0.15">
      <c r="A18" s="161">
        <v>14</v>
      </c>
      <c r="B18" s="162" t="str">
        <f t="shared" si="8"/>
        <v/>
      </c>
      <c r="C18" s="163" t="str">
        <f t="shared" si="6"/>
        <v/>
      </c>
      <c r="D18" s="163" t="str">
        <f t="shared" si="7"/>
        <v/>
      </c>
      <c r="E18" s="164" t="str">
        <f t="shared" si="5"/>
        <v/>
      </c>
      <c r="G18" s="11" t="str">
        <f t="shared" si="3"/>
        <v/>
      </c>
      <c r="J18" s="11">
        <v>16</v>
      </c>
      <c r="K18" s="11" t="str">
        <f t="shared" si="0"/>
        <v/>
      </c>
      <c r="O18" s="342"/>
      <c r="P18" s="11" t="str">
        <f t="shared" si="4"/>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row>
    <row r="19" spans="1:32" ht="18" customHeight="1" x14ac:dyDescent="0.15">
      <c r="A19" s="161">
        <v>15</v>
      </c>
      <c r="B19" s="162" t="str">
        <f t="shared" si="8"/>
        <v/>
      </c>
      <c r="C19" s="163" t="str">
        <f t="shared" si="6"/>
        <v/>
      </c>
      <c r="D19" s="163" t="str">
        <f t="shared" si="7"/>
        <v/>
      </c>
      <c r="E19" s="164" t="str">
        <f t="shared" si="5"/>
        <v/>
      </c>
      <c r="G19" s="11" t="str">
        <f t="shared" si="3"/>
        <v/>
      </c>
      <c r="J19" s="11">
        <v>17</v>
      </c>
      <c r="K19" s="11" t="str">
        <f t="shared" si="0"/>
        <v/>
      </c>
      <c r="O19" s="342"/>
      <c r="P19" s="11" t="str">
        <f t="shared" si="4"/>
        <v/>
      </c>
      <c r="U19" s="11" t="str">
        <f t="shared" ref="U19:AF26" si="9">IF($L19="","",IF($L19=U$2,"O",""))</f>
        <v/>
      </c>
      <c r="V19" s="11" t="str">
        <f t="shared" si="9"/>
        <v/>
      </c>
      <c r="W19" s="11" t="str">
        <f t="shared" si="9"/>
        <v/>
      </c>
      <c r="X19" s="11" t="str">
        <f t="shared" si="9"/>
        <v/>
      </c>
      <c r="Y19" s="11" t="str">
        <f t="shared" si="9"/>
        <v/>
      </c>
      <c r="Z19" s="11" t="str">
        <f t="shared" si="9"/>
        <v/>
      </c>
      <c r="AA19" s="11" t="str">
        <f t="shared" si="9"/>
        <v/>
      </c>
      <c r="AB19" s="11" t="str">
        <f t="shared" si="9"/>
        <v/>
      </c>
      <c r="AC19" s="11" t="str">
        <f t="shared" si="9"/>
        <v/>
      </c>
      <c r="AD19" s="11" t="str">
        <f t="shared" si="9"/>
        <v/>
      </c>
      <c r="AE19" s="11" t="str">
        <f t="shared" si="9"/>
        <v/>
      </c>
      <c r="AF19" s="11" t="str">
        <f t="shared" si="9"/>
        <v/>
      </c>
    </row>
    <row r="20" spans="1:32" ht="18" customHeight="1" x14ac:dyDescent="0.15">
      <c r="A20" s="161">
        <v>16</v>
      </c>
      <c r="B20" s="162" t="str">
        <f t="shared" si="8"/>
        <v/>
      </c>
      <c r="C20" s="163" t="str">
        <f t="shared" si="6"/>
        <v/>
      </c>
      <c r="D20" s="163" t="str">
        <f t="shared" si="7"/>
        <v/>
      </c>
      <c r="E20" s="164" t="str">
        <f t="shared" si="5"/>
        <v/>
      </c>
      <c r="G20" s="11" t="str">
        <f t="shared" si="3"/>
        <v/>
      </c>
      <c r="J20" s="11">
        <v>18</v>
      </c>
      <c r="K20" s="11" t="str">
        <f t="shared" si="0"/>
        <v/>
      </c>
      <c r="P20" s="11" t="str">
        <f t="shared" si="4"/>
        <v/>
      </c>
      <c r="U20" s="11" t="str">
        <f t="shared" si="9"/>
        <v/>
      </c>
      <c r="V20" s="11" t="str">
        <f t="shared" si="9"/>
        <v/>
      </c>
      <c r="W20" s="11" t="str">
        <f t="shared" si="9"/>
        <v/>
      </c>
      <c r="X20" s="11" t="str">
        <f t="shared" si="9"/>
        <v/>
      </c>
      <c r="Y20" s="11" t="str">
        <f t="shared" si="9"/>
        <v/>
      </c>
      <c r="Z20" s="11" t="str">
        <f t="shared" si="9"/>
        <v/>
      </c>
      <c r="AA20" s="11" t="str">
        <f t="shared" si="9"/>
        <v/>
      </c>
      <c r="AB20" s="11" t="str">
        <f t="shared" si="9"/>
        <v/>
      </c>
      <c r="AC20" s="11" t="str">
        <f t="shared" si="9"/>
        <v/>
      </c>
      <c r="AD20" s="11" t="str">
        <f t="shared" si="9"/>
        <v/>
      </c>
      <c r="AE20" s="11" t="str">
        <f t="shared" si="9"/>
        <v/>
      </c>
      <c r="AF20" s="11" t="str">
        <f t="shared" si="9"/>
        <v/>
      </c>
    </row>
    <row r="21" spans="1:32" ht="18" customHeight="1" x14ac:dyDescent="0.15">
      <c r="A21" s="161">
        <v>17</v>
      </c>
      <c r="B21" s="162" t="str">
        <f t="shared" si="8"/>
        <v/>
      </c>
      <c r="C21" s="163" t="str">
        <f t="shared" si="6"/>
        <v/>
      </c>
      <c r="D21" s="163" t="str">
        <f t="shared" si="7"/>
        <v/>
      </c>
      <c r="E21" s="164" t="str">
        <f t="shared" si="5"/>
        <v/>
      </c>
      <c r="G21" s="11" t="str">
        <f t="shared" si="3"/>
        <v/>
      </c>
      <c r="J21" s="11">
        <v>19</v>
      </c>
      <c r="K21" s="11" t="str">
        <f t="shared" si="0"/>
        <v/>
      </c>
      <c r="P21" s="11" t="str">
        <f t="shared" si="4"/>
        <v/>
      </c>
      <c r="U21" s="11" t="str">
        <f t="shared" si="9"/>
        <v/>
      </c>
      <c r="V21" s="11" t="str">
        <f t="shared" si="9"/>
        <v/>
      </c>
      <c r="W21" s="11" t="str">
        <f t="shared" si="9"/>
        <v/>
      </c>
      <c r="X21" s="11" t="str">
        <f t="shared" si="9"/>
        <v/>
      </c>
      <c r="Y21" s="11" t="str">
        <f t="shared" si="9"/>
        <v/>
      </c>
      <c r="Z21" s="11" t="str">
        <f t="shared" si="9"/>
        <v/>
      </c>
      <c r="AA21" s="11" t="str">
        <f t="shared" si="9"/>
        <v/>
      </c>
      <c r="AB21" s="11" t="str">
        <f t="shared" si="9"/>
        <v/>
      </c>
      <c r="AC21" s="11" t="str">
        <f t="shared" si="9"/>
        <v/>
      </c>
      <c r="AD21" s="11" t="str">
        <f t="shared" si="9"/>
        <v/>
      </c>
      <c r="AE21" s="11" t="str">
        <f t="shared" si="9"/>
        <v/>
      </c>
      <c r="AF21" s="11" t="str">
        <f t="shared" si="9"/>
        <v/>
      </c>
    </row>
    <row r="22" spans="1:32" ht="18" customHeight="1" x14ac:dyDescent="0.15">
      <c r="A22" s="161">
        <v>18</v>
      </c>
      <c r="B22" s="162" t="str">
        <f t="shared" si="8"/>
        <v/>
      </c>
      <c r="C22" s="163" t="str">
        <f t="shared" si="6"/>
        <v/>
      </c>
      <c r="D22" s="163" t="str">
        <f t="shared" si="7"/>
        <v/>
      </c>
      <c r="E22" s="164" t="str">
        <f t="shared" si="5"/>
        <v/>
      </c>
      <c r="G22" s="11" t="str">
        <f t="shared" si="3"/>
        <v/>
      </c>
      <c r="J22" s="11">
        <v>20</v>
      </c>
      <c r="K22" s="11" t="str">
        <f t="shared" si="0"/>
        <v/>
      </c>
      <c r="P22" s="11" t="str">
        <f t="shared" si="4"/>
        <v/>
      </c>
      <c r="U22" s="11" t="str">
        <f t="shared" si="9"/>
        <v/>
      </c>
      <c r="V22" s="11" t="str">
        <f t="shared" si="9"/>
        <v/>
      </c>
      <c r="W22" s="11" t="str">
        <f t="shared" si="9"/>
        <v/>
      </c>
      <c r="X22" s="11" t="str">
        <f t="shared" si="9"/>
        <v/>
      </c>
      <c r="Y22" s="11" t="str">
        <f t="shared" si="9"/>
        <v/>
      </c>
      <c r="Z22" s="11" t="str">
        <f t="shared" si="9"/>
        <v/>
      </c>
      <c r="AA22" s="11" t="str">
        <f t="shared" si="9"/>
        <v/>
      </c>
      <c r="AB22" s="11" t="str">
        <f t="shared" si="9"/>
        <v/>
      </c>
      <c r="AC22" s="11" t="str">
        <f t="shared" si="9"/>
        <v/>
      </c>
      <c r="AD22" s="11" t="str">
        <f t="shared" si="9"/>
        <v/>
      </c>
      <c r="AE22" s="11" t="str">
        <f t="shared" si="9"/>
        <v/>
      </c>
      <c r="AF22" s="11" t="str">
        <f t="shared" si="9"/>
        <v/>
      </c>
    </row>
    <row r="23" spans="1:32" ht="18" customHeight="1" x14ac:dyDescent="0.15">
      <c r="A23" s="161">
        <v>19</v>
      </c>
      <c r="B23" s="162" t="str">
        <f t="shared" si="8"/>
        <v/>
      </c>
      <c r="C23" s="163" t="str">
        <f t="shared" si="6"/>
        <v/>
      </c>
      <c r="D23" s="163" t="str">
        <f t="shared" si="7"/>
        <v/>
      </c>
      <c r="E23" s="164" t="str">
        <f t="shared" si="5"/>
        <v/>
      </c>
      <c r="G23" s="11" t="str">
        <f t="shared" si="3"/>
        <v/>
      </c>
      <c r="J23" s="11">
        <v>21</v>
      </c>
      <c r="K23" s="11" t="str">
        <f t="shared" si="0"/>
        <v/>
      </c>
      <c r="P23" s="11" t="str">
        <f t="shared" si="4"/>
        <v/>
      </c>
      <c r="U23" s="11" t="str">
        <f t="shared" si="9"/>
        <v/>
      </c>
      <c r="V23" s="11" t="str">
        <f t="shared" si="9"/>
        <v/>
      </c>
      <c r="W23" s="11" t="str">
        <f t="shared" si="9"/>
        <v/>
      </c>
      <c r="X23" s="11" t="str">
        <f t="shared" si="9"/>
        <v/>
      </c>
      <c r="Y23" s="11" t="str">
        <f t="shared" si="9"/>
        <v/>
      </c>
      <c r="Z23" s="11" t="str">
        <f t="shared" si="9"/>
        <v/>
      </c>
      <c r="AA23" s="11" t="str">
        <f t="shared" si="9"/>
        <v/>
      </c>
      <c r="AB23" s="11" t="str">
        <f t="shared" si="9"/>
        <v/>
      </c>
      <c r="AC23" s="11" t="str">
        <f t="shared" si="9"/>
        <v/>
      </c>
      <c r="AD23" s="11" t="str">
        <f t="shared" si="9"/>
        <v/>
      </c>
      <c r="AE23" s="11" t="str">
        <f t="shared" si="9"/>
        <v/>
      </c>
      <c r="AF23" s="11" t="str">
        <f t="shared" si="9"/>
        <v/>
      </c>
    </row>
    <row r="24" spans="1:32" ht="18" customHeight="1" x14ac:dyDescent="0.15">
      <c r="A24" s="161">
        <v>20</v>
      </c>
      <c r="B24" s="162" t="str">
        <f t="shared" si="8"/>
        <v/>
      </c>
      <c r="C24" s="163" t="str">
        <f t="shared" si="6"/>
        <v/>
      </c>
      <c r="D24" s="163" t="str">
        <f t="shared" si="7"/>
        <v/>
      </c>
      <c r="E24" s="164" t="str">
        <f t="shared" si="5"/>
        <v/>
      </c>
      <c r="G24" s="11" t="str">
        <f t="shared" si="3"/>
        <v/>
      </c>
      <c r="J24" s="11">
        <v>22</v>
      </c>
      <c r="K24" s="11" t="str">
        <f t="shared" si="0"/>
        <v/>
      </c>
      <c r="P24" s="11" t="str">
        <f t="shared" si="4"/>
        <v/>
      </c>
      <c r="U24" s="11" t="str">
        <f t="shared" si="9"/>
        <v/>
      </c>
      <c r="V24" s="11" t="str">
        <f t="shared" si="9"/>
        <v/>
      </c>
      <c r="W24" s="11" t="str">
        <f t="shared" si="9"/>
        <v/>
      </c>
      <c r="X24" s="11" t="str">
        <f t="shared" si="9"/>
        <v/>
      </c>
      <c r="Y24" s="11" t="str">
        <f t="shared" si="9"/>
        <v/>
      </c>
      <c r="Z24" s="11" t="str">
        <f t="shared" si="9"/>
        <v/>
      </c>
      <c r="AA24" s="11" t="str">
        <f t="shared" si="9"/>
        <v/>
      </c>
      <c r="AB24" s="11" t="str">
        <f t="shared" si="9"/>
        <v/>
      </c>
      <c r="AC24" s="11" t="str">
        <f t="shared" si="9"/>
        <v/>
      </c>
      <c r="AD24" s="11" t="str">
        <f t="shared" si="9"/>
        <v/>
      </c>
      <c r="AE24" s="11" t="str">
        <f t="shared" si="9"/>
        <v/>
      </c>
      <c r="AF24" s="11" t="str">
        <f t="shared" si="9"/>
        <v/>
      </c>
    </row>
    <row r="25" spans="1:32" ht="18" customHeight="1" x14ac:dyDescent="0.15">
      <c r="A25" s="161">
        <v>21</v>
      </c>
      <c r="B25" s="162" t="str">
        <f t="shared" si="8"/>
        <v/>
      </c>
      <c r="C25" s="163" t="str">
        <f t="shared" si="6"/>
        <v/>
      </c>
      <c r="D25" s="163" t="str">
        <f t="shared" si="7"/>
        <v/>
      </c>
      <c r="E25" s="164" t="str">
        <f t="shared" si="5"/>
        <v/>
      </c>
      <c r="G25" s="11" t="str">
        <f t="shared" si="3"/>
        <v/>
      </c>
      <c r="J25" s="11">
        <v>23</v>
      </c>
      <c r="K25" s="11" t="str">
        <f t="shared" si="0"/>
        <v/>
      </c>
      <c r="P25" s="11" t="str">
        <f t="shared" si="4"/>
        <v/>
      </c>
      <c r="U25" s="11" t="str">
        <f t="shared" si="9"/>
        <v/>
      </c>
      <c r="V25" s="11" t="str">
        <f t="shared" si="9"/>
        <v/>
      </c>
      <c r="W25" s="11" t="str">
        <f t="shared" si="9"/>
        <v/>
      </c>
      <c r="X25" s="11" t="str">
        <f t="shared" si="9"/>
        <v/>
      </c>
      <c r="Y25" s="11" t="str">
        <f t="shared" si="9"/>
        <v/>
      </c>
      <c r="Z25" s="11" t="str">
        <f t="shared" si="9"/>
        <v/>
      </c>
      <c r="AA25" s="11" t="str">
        <f t="shared" si="9"/>
        <v/>
      </c>
      <c r="AB25" s="11" t="str">
        <f t="shared" si="9"/>
        <v/>
      </c>
      <c r="AC25" s="11" t="str">
        <f t="shared" si="9"/>
        <v/>
      </c>
      <c r="AD25" s="11" t="str">
        <f t="shared" si="9"/>
        <v/>
      </c>
      <c r="AE25" s="11" t="str">
        <f t="shared" si="9"/>
        <v/>
      </c>
      <c r="AF25" s="11" t="str">
        <f t="shared" si="9"/>
        <v/>
      </c>
    </row>
    <row r="26" spans="1:32" ht="18" customHeight="1" x14ac:dyDescent="0.15">
      <c r="A26" s="161">
        <v>22</v>
      </c>
      <c r="B26" s="162" t="str">
        <f t="shared" si="8"/>
        <v/>
      </c>
      <c r="C26" s="163" t="str">
        <f t="shared" si="6"/>
        <v/>
      </c>
      <c r="D26" s="163" t="str">
        <f t="shared" si="7"/>
        <v/>
      </c>
      <c r="E26" s="164" t="str">
        <f t="shared" si="5"/>
        <v/>
      </c>
      <c r="G26" s="11" t="str">
        <f t="shared" si="3"/>
        <v/>
      </c>
      <c r="J26" s="11">
        <v>24</v>
      </c>
      <c r="K26" s="11" t="str">
        <f t="shared" si="0"/>
        <v/>
      </c>
      <c r="P26" s="11" t="str">
        <f t="shared" si="4"/>
        <v/>
      </c>
      <c r="U26" s="11" t="str">
        <f t="shared" si="9"/>
        <v/>
      </c>
      <c r="V26" s="11" t="str">
        <f t="shared" si="9"/>
        <v/>
      </c>
      <c r="W26" s="11" t="str">
        <f t="shared" si="9"/>
        <v/>
      </c>
      <c r="X26" s="11" t="str">
        <f t="shared" si="9"/>
        <v/>
      </c>
      <c r="Y26" s="11" t="str">
        <f t="shared" si="9"/>
        <v/>
      </c>
      <c r="Z26" s="11" t="str">
        <f t="shared" si="9"/>
        <v/>
      </c>
      <c r="AA26" s="11" t="str">
        <f t="shared" si="9"/>
        <v/>
      </c>
      <c r="AB26" s="11" t="str">
        <f t="shared" si="9"/>
        <v/>
      </c>
      <c r="AC26" s="11" t="str">
        <f t="shared" si="9"/>
        <v/>
      </c>
      <c r="AD26" s="11" t="str">
        <f t="shared" si="9"/>
        <v/>
      </c>
      <c r="AE26" s="11" t="str">
        <f t="shared" si="9"/>
        <v/>
      </c>
      <c r="AF26" s="11" t="str">
        <f t="shared" si="9"/>
        <v/>
      </c>
    </row>
    <row r="27" spans="1:32" ht="18" customHeight="1" x14ac:dyDescent="0.15">
      <c r="A27" s="161">
        <v>23</v>
      </c>
      <c r="B27" s="162" t="str">
        <f t="shared" si="8"/>
        <v/>
      </c>
      <c r="C27" s="163" t="str">
        <f t="shared" si="6"/>
        <v/>
      </c>
      <c r="D27" s="163" t="str">
        <f t="shared" si="7"/>
        <v/>
      </c>
      <c r="E27" s="164" t="str">
        <f t="shared" si="5"/>
        <v/>
      </c>
      <c r="J27" s="380"/>
      <c r="K27" s="11" t="s">
        <v>796</v>
      </c>
      <c r="L27" s="11" t="str">
        <f>仕様書作成!CJ48</f>
        <v>SY50M-38-1A-C4</v>
      </c>
      <c r="M27" s="11" t="str">
        <f>仕様書作成!CM48</f>
        <v/>
      </c>
      <c r="U27" s="11" t="str">
        <f t="shared" ref="U27:AF42" si="10">IF(COUNTIF(U$187:U$192,$L27)=1,"O","")</f>
        <v/>
      </c>
      <c r="V27" s="11" t="str">
        <f t="shared" si="10"/>
        <v/>
      </c>
      <c r="W27" s="11" t="str">
        <f t="shared" si="10"/>
        <v/>
      </c>
      <c r="X27" s="11" t="str">
        <f t="shared" si="10"/>
        <v/>
      </c>
      <c r="Y27" s="11" t="str">
        <f t="shared" si="10"/>
        <v/>
      </c>
      <c r="Z27" s="11" t="str">
        <f t="shared" si="10"/>
        <v/>
      </c>
      <c r="AA27" s="11" t="str">
        <f t="shared" si="10"/>
        <v/>
      </c>
      <c r="AB27" s="11" t="str">
        <f t="shared" si="10"/>
        <v/>
      </c>
      <c r="AC27" s="11" t="str">
        <f t="shared" si="10"/>
        <v/>
      </c>
      <c r="AD27" s="11" t="str">
        <f t="shared" si="10"/>
        <v/>
      </c>
      <c r="AE27" s="11" t="str">
        <f t="shared" si="10"/>
        <v/>
      </c>
      <c r="AF27" s="11" t="str">
        <f t="shared" si="10"/>
        <v/>
      </c>
    </row>
    <row r="28" spans="1:32" ht="18" customHeight="1" x14ac:dyDescent="0.15">
      <c r="A28" s="161">
        <v>24</v>
      </c>
      <c r="B28" s="162" t="str">
        <f t="shared" si="8"/>
        <v/>
      </c>
      <c r="C28" s="163" t="str">
        <f t="shared" si="6"/>
        <v/>
      </c>
      <c r="D28" s="163" t="str">
        <f t="shared" si="7"/>
        <v/>
      </c>
      <c r="E28" s="164" t="str">
        <f t="shared" si="5"/>
        <v/>
      </c>
      <c r="J28" s="380"/>
      <c r="K28" s="11" t="s">
        <v>797</v>
      </c>
      <c r="L28" s="11" t="str">
        <f>仕様書作成!CJ49</f>
        <v>SY50M-38-1A-C6</v>
      </c>
      <c r="M28" s="11" t="str">
        <f>仕様書作成!CM49</f>
        <v/>
      </c>
      <c r="U28" s="11" t="str">
        <f t="shared" si="10"/>
        <v/>
      </c>
      <c r="V28" s="11" t="str">
        <f t="shared" si="10"/>
        <v/>
      </c>
      <c r="W28" s="11" t="str">
        <f t="shared" si="10"/>
        <v/>
      </c>
      <c r="X28" s="11" t="str">
        <f t="shared" si="10"/>
        <v/>
      </c>
      <c r="Y28" s="11" t="str">
        <f t="shared" si="10"/>
        <v/>
      </c>
      <c r="Z28" s="11" t="str">
        <f t="shared" si="10"/>
        <v/>
      </c>
      <c r="AA28" s="11" t="str">
        <f t="shared" si="10"/>
        <v/>
      </c>
      <c r="AB28" s="11" t="str">
        <f t="shared" si="10"/>
        <v/>
      </c>
      <c r="AC28" s="11" t="str">
        <f t="shared" si="10"/>
        <v/>
      </c>
      <c r="AD28" s="11" t="str">
        <f t="shared" si="10"/>
        <v/>
      </c>
      <c r="AE28" s="11" t="str">
        <f t="shared" si="10"/>
        <v/>
      </c>
      <c r="AF28" s="11" t="str">
        <f t="shared" si="10"/>
        <v/>
      </c>
    </row>
    <row r="29" spans="1:32" ht="18" customHeight="1" x14ac:dyDescent="0.15">
      <c r="A29" s="161">
        <v>25</v>
      </c>
      <c r="B29" s="162" t="str">
        <f t="shared" si="8"/>
        <v/>
      </c>
      <c r="C29" s="163" t="str">
        <f t="shared" si="6"/>
        <v/>
      </c>
      <c r="D29" s="163" t="str">
        <f t="shared" si="7"/>
        <v/>
      </c>
      <c r="E29" s="164" t="str">
        <f t="shared" si="5"/>
        <v/>
      </c>
      <c r="J29" s="380"/>
      <c r="K29" s="11" t="s">
        <v>798</v>
      </c>
      <c r="L29" s="11" t="str">
        <f>仕様書作成!CJ50</f>
        <v>SY50M-38-1A-C8</v>
      </c>
      <c r="M29" s="11" t="str">
        <f>仕様書作成!CM50</f>
        <v/>
      </c>
      <c r="U29" s="11" t="str">
        <f t="shared" si="10"/>
        <v/>
      </c>
      <c r="V29" s="11" t="str">
        <f t="shared" si="10"/>
        <v/>
      </c>
      <c r="W29" s="11" t="str">
        <f t="shared" si="10"/>
        <v/>
      </c>
      <c r="X29" s="11" t="str">
        <f t="shared" si="10"/>
        <v/>
      </c>
      <c r="Y29" s="11" t="str">
        <f t="shared" si="10"/>
        <v/>
      </c>
      <c r="Z29" s="11" t="str">
        <f t="shared" si="10"/>
        <v/>
      </c>
      <c r="AA29" s="11" t="str">
        <f t="shared" si="10"/>
        <v/>
      </c>
      <c r="AB29" s="11" t="str">
        <f t="shared" si="10"/>
        <v/>
      </c>
      <c r="AC29" s="11" t="str">
        <f t="shared" si="10"/>
        <v/>
      </c>
      <c r="AD29" s="11" t="str">
        <f t="shared" si="10"/>
        <v/>
      </c>
      <c r="AE29" s="11" t="str">
        <f t="shared" si="10"/>
        <v/>
      </c>
      <c r="AF29" s="11" t="str">
        <f t="shared" si="10"/>
        <v/>
      </c>
    </row>
    <row r="30" spans="1:32" ht="18" customHeight="1" x14ac:dyDescent="0.15">
      <c r="A30" s="161">
        <v>26</v>
      </c>
      <c r="B30" s="162" t="str">
        <f t="shared" si="8"/>
        <v/>
      </c>
      <c r="C30" s="163" t="str">
        <f t="shared" si="6"/>
        <v/>
      </c>
      <c r="D30" s="163" t="str">
        <f t="shared" si="7"/>
        <v/>
      </c>
      <c r="E30" s="164" t="str">
        <f t="shared" si="5"/>
        <v/>
      </c>
      <c r="J30" s="380"/>
      <c r="K30" s="11" t="s">
        <v>799</v>
      </c>
      <c r="L30" s="11" t="str">
        <f>仕様書作成!CJ51</f>
        <v>SY50M-38-1A-N3</v>
      </c>
      <c r="M30" s="11" t="str">
        <f>仕様書作成!CM51</f>
        <v/>
      </c>
      <c r="U30" s="11" t="str">
        <f t="shared" si="10"/>
        <v/>
      </c>
      <c r="V30" s="11" t="str">
        <f t="shared" si="10"/>
        <v/>
      </c>
      <c r="W30" s="11" t="str">
        <f t="shared" si="10"/>
        <v/>
      </c>
      <c r="X30" s="11" t="str">
        <f t="shared" si="10"/>
        <v/>
      </c>
      <c r="Y30" s="11" t="str">
        <f t="shared" si="10"/>
        <v/>
      </c>
      <c r="Z30" s="11" t="str">
        <f t="shared" si="10"/>
        <v/>
      </c>
      <c r="AA30" s="11" t="str">
        <f t="shared" si="10"/>
        <v/>
      </c>
      <c r="AB30" s="11" t="str">
        <f t="shared" si="10"/>
        <v/>
      </c>
      <c r="AC30" s="11" t="str">
        <f t="shared" si="10"/>
        <v/>
      </c>
      <c r="AD30" s="11" t="str">
        <f t="shared" si="10"/>
        <v/>
      </c>
      <c r="AE30" s="11" t="str">
        <f t="shared" si="10"/>
        <v/>
      </c>
      <c r="AF30" s="11" t="str">
        <f t="shared" si="10"/>
        <v/>
      </c>
    </row>
    <row r="31" spans="1:32" ht="18" customHeight="1" x14ac:dyDescent="0.15">
      <c r="A31" s="161">
        <v>27</v>
      </c>
      <c r="B31" s="162" t="str">
        <f t="shared" si="8"/>
        <v/>
      </c>
      <c r="C31" s="163" t="str">
        <f t="shared" si="6"/>
        <v/>
      </c>
      <c r="D31" s="163" t="str">
        <f t="shared" si="7"/>
        <v/>
      </c>
      <c r="E31" s="164" t="str">
        <f t="shared" si="5"/>
        <v/>
      </c>
      <c r="J31" s="380"/>
      <c r="K31" s="11" t="s">
        <v>800</v>
      </c>
      <c r="L31" s="11" t="str">
        <f>仕様書作成!CJ52</f>
        <v>SY50M-38-1A-N7</v>
      </c>
      <c r="M31" s="11" t="str">
        <f>仕様書作成!CM52</f>
        <v/>
      </c>
      <c r="U31" s="11" t="str">
        <f t="shared" si="10"/>
        <v/>
      </c>
      <c r="V31" s="11" t="str">
        <f t="shared" si="10"/>
        <v/>
      </c>
      <c r="W31" s="11" t="str">
        <f t="shared" si="10"/>
        <v/>
      </c>
      <c r="X31" s="11" t="str">
        <f t="shared" si="10"/>
        <v/>
      </c>
      <c r="Y31" s="11" t="str">
        <f t="shared" si="10"/>
        <v/>
      </c>
      <c r="Z31" s="11" t="str">
        <f t="shared" si="10"/>
        <v/>
      </c>
      <c r="AA31" s="11" t="str">
        <f t="shared" si="10"/>
        <v/>
      </c>
      <c r="AB31" s="11" t="str">
        <f t="shared" si="10"/>
        <v/>
      </c>
      <c r="AC31" s="11" t="str">
        <f t="shared" si="10"/>
        <v/>
      </c>
      <c r="AD31" s="11" t="str">
        <f t="shared" si="10"/>
        <v/>
      </c>
      <c r="AE31" s="11" t="str">
        <f t="shared" si="10"/>
        <v/>
      </c>
      <c r="AF31" s="11" t="str">
        <f t="shared" si="10"/>
        <v/>
      </c>
    </row>
    <row r="32" spans="1:32" ht="18" customHeight="1" x14ac:dyDescent="0.15">
      <c r="A32" s="161">
        <v>28</v>
      </c>
      <c r="B32" s="162" t="str">
        <f t="shared" si="8"/>
        <v/>
      </c>
      <c r="C32" s="163" t="str">
        <f t="shared" si="6"/>
        <v/>
      </c>
      <c r="D32" s="163" t="str">
        <f t="shared" si="7"/>
        <v/>
      </c>
      <c r="E32" s="164" t="str">
        <f t="shared" si="5"/>
        <v/>
      </c>
      <c r="J32" s="380"/>
      <c r="K32" s="11" t="s">
        <v>801</v>
      </c>
      <c r="L32" s="11" t="str">
        <f>仕様書作成!CJ53</f>
        <v>SY50M-38-1A-N9</v>
      </c>
      <c r="M32" s="11" t="str">
        <f>仕様書作成!CM53</f>
        <v/>
      </c>
      <c r="U32" s="11" t="str">
        <f t="shared" si="10"/>
        <v/>
      </c>
      <c r="V32" s="11" t="str">
        <f t="shared" si="10"/>
        <v/>
      </c>
      <c r="W32" s="11" t="str">
        <f t="shared" si="10"/>
        <v/>
      </c>
      <c r="X32" s="11" t="str">
        <f t="shared" si="10"/>
        <v/>
      </c>
      <c r="Y32" s="11" t="str">
        <f t="shared" si="10"/>
        <v/>
      </c>
      <c r="Z32" s="11" t="str">
        <f t="shared" si="10"/>
        <v/>
      </c>
      <c r="AA32" s="11" t="str">
        <f t="shared" si="10"/>
        <v/>
      </c>
      <c r="AB32" s="11" t="str">
        <f t="shared" si="10"/>
        <v/>
      </c>
      <c r="AC32" s="11" t="str">
        <f t="shared" si="10"/>
        <v/>
      </c>
      <c r="AD32" s="11" t="str">
        <f t="shared" si="10"/>
        <v/>
      </c>
      <c r="AE32" s="11" t="str">
        <f t="shared" si="10"/>
        <v/>
      </c>
      <c r="AF32" s="11" t="str">
        <f t="shared" si="10"/>
        <v/>
      </c>
    </row>
    <row r="33" spans="1:32" ht="18" customHeight="1" x14ac:dyDescent="0.15">
      <c r="A33" s="161">
        <v>29</v>
      </c>
      <c r="B33" s="162" t="str">
        <f t="shared" si="8"/>
        <v/>
      </c>
      <c r="C33" s="163" t="str">
        <f t="shared" si="6"/>
        <v/>
      </c>
      <c r="D33" s="163" t="str">
        <f t="shared" si="7"/>
        <v/>
      </c>
      <c r="E33" s="164" t="str">
        <f t="shared" si="5"/>
        <v/>
      </c>
      <c r="J33" s="380"/>
      <c r="K33" s="11" t="s">
        <v>802</v>
      </c>
      <c r="L33" s="11" t="str">
        <f>仕様書作成!CJ54</f>
        <v>SY50M-38-2A-L4</v>
      </c>
      <c r="M33" s="11" t="str">
        <f>仕様書作成!CM54</f>
        <v/>
      </c>
      <c r="U33" s="11" t="str">
        <f t="shared" si="10"/>
        <v/>
      </c>
      <c r="V33" s="11" t="str">
        <f t="shared" si="10"/>
        <v/>
      </c>
      <c r="W33" s="11" t="str">
        <f t="shared" si="10"/>
        <v/>
      </c>
      <c r="X33" s="11" t="str">
        <f t="shared" si="10"/>
        <v/>
      </c>
      <c r="Y33" s="11" t="str">
        <f t="shared" si="10"/>
        <v/>
      </c>
      <c r="Z33" s="11" t="str">
        <f t="shared" si="10"/>
        <v/>
      </c>
      <c r="AA33" s="11" t="str">
        <f t="shared" si="10"/>
        <v/>
      </c>
      <c r="AB33" s="11" t="str">
        <f t="shared" si="10"/>
        <v/>
      </c>
      <c r="AC33" s="11" t="str">
        <f t="shared" si="10"/>
        <v/>
      </c>
      <c r="AD33" s="11" t="str">
        <f t="shared" si="10"/>
        <v/>
      </c>
      <c r="AE33" s="11" t="str">
        <f t="shared" si="10"/>
        <v/>
      </c>
      <c r="AF33" s="11" t="str">
        <f t="shared" si="10"/>
        <v/>
      </c>
    </row>
    <row r="34" spans="1:32" ht="18" customHeight="1" x14ac:dyDescent="0.15">
      <c r="A34" s="161">
        <v>30</v>
      </c>
      <c r="B34" s="162" t="str">
        <f t="shared" si="8"/>
        <v/>
      </c>
      <c r="C34" s="163" t="str">
        <f t="shared" si="6"/>
        <v/>
      </c>
      <c r="D34" s="163" t="str">
        <f t="shared" si="7"/>
        <v/>
      </c>
      <c r="E34" s="164" t="str">
        <f t="shared" si="5"/>
        <v/>
      </c>
      <c r="J34" s="380"/>
      <c r="K34" s="11" t="s">
        <v>803</v>
      </c>
      <c r="L34" s="11" t="str">
        <f>仕様書作成!CJ55</f>
        <v>SY50M-38-2A-L6</v>
      </c>
      <c r="M34" s="11" t="str">
        <f>仕様書作成!CM55</f>
        <v/>
      </c>
      <c r="U34" s="11" t="str">
        <f t="shared" si="10"/>
        <v/>
      </c>
      <c r="V34" s="11" t="str">
        <f t="shared" si="10"/>
        <v/>
      </c>
      <c r="W34" s="11" t="str">
        <f t="shared" si="10"/>
        <v/>
      </c>
      <c r="X34" s="11" t="str">
        <f t="shared" si="10"/>
        <v/>
      </c>
      <c r="Y34" s="11" t="str">
        <f t="shared" si="10"/>
        <v/>
      </c>
      <c r="Z34" s="11" t="str">
        <f t="shared" si="10"/>
        <v/>
      </c>
      <c r="AA34" s="11" t="str">
        <f t="shared" si="10"/>
        <v/>
      </c>
      <c r="AB34" s="11" t="str">
        <f t="shared" si="10"/>
        <v/>
      </c>
      <c r="AC34" s="11" t="str">
        <f t="shared" si="10"/>
        <v/>
      </c>
      <c r="AD34" s="11" t="str">
        <f t="shared" si="10"/>
        <v/>
      </c>
      <c r="AE34" s="11" t="str">
        <f t="shared" si="10"/>
        <v/>
      </c>
      <c r="AF34" s="11" t="str">
        <f t="shared" si="10"/>
        <v/>
      </c>
    </row>
    <row r="35" spans="1:32" ht="18" customHeight="1" x14ac:dyDescent="0.15">
      <c r="A35" s="161">
        <v>31</v>
      </c>
      <c r="B35" s="162" t="str">
        <f t="shared" si="8"/>
        <v/>
      </c>
      <c r="C35" s="163" t="str">
        <f t="shared" si="6"/>
        <v/>
      </c>
      <c r="D35" s="163" t="str">
        <f t="shared" si="7"/>
        <v/>
      </c>
      <c r="E35" s="164" t="str">
        <f t="shared" si="5"/>
        <v/>
      </c>
      <c r="J35" s="380"/>
      <c r="K35" s="11" t="s">
        <v>804</v>
      </c>
      <c r="L35" s="11" t="str">
        <f>仕様書作成!CJ57</f>
        <v>SY50M-38-2A-L8</v>
      </c>
      <c r="M35" s="11" t="str">
        <f>仕様書作成!CM57</f>
        <v/>
      </c>
      <c r="U35" s="11" t="str">
        <f t="shared" si="10"/>
        <v/>
      </c>
      <c r="V35" s="11" t="str">
        <f t="shared" si="10"/>
        <v/>
      </c>
      <c r="W35" s="11" t="str">
        <f t="shared" si="10"/>
        <v/>
      </c>
      <c r="X35" s="11" t="str">
        <f t="shared" si="10"/>
        <v/>
      </c>
      <c r="Y35" s="11" t="str">
        <f t="shared" si="10"/>
        <v/>
      </c>
      <c r="Z35" s="11" t="str">
        <f t="shared" si="10"/>
        <v/>
      </c>
      <c r="AA35" s="11" t="str">
        <f t="shared" si="10"/>
        <v/>
      </c>
      <c r="AB35" s="11" t="str">
        <f t="shared" si="10"/>
        <v/>
      </c>
      <c r="AC35" s="11" t="str">
        <f t="shared" si="10"/>
        <v/>
      </c>
      <c r="AD35" s="11" t="str">
        <f t="shared" si="10"/>
        <v/>
      </c>
      <c r="AE35" s="11" t="str">
        <f t="shared" si="10"/>
        <v/>
      </c>
      <c r="AF35" s="11" t="str">
        <f t="shared" si="10"/>
        <v/>
      </c>
    </row>
    <row r="36" spans="1:32" ht="18" customHeight="1" x14ac:dyDescent="0.15">
      <c r="A36" s="161">
        <v>32</v>
      </c>
      <c r="B36" s="162" t="str">
        <f t="shared" si="8"/>
        <v/>
      </c>
      <c r="C36" s="163" t="str">
        <f t="shared" si="6"/>
        <v/>
      </c>
      <c r="D36" s="163" t="str">
        <f t="shared" si="7"/>
        <v/>
      </c>
      <c r="E36" s="164" t="str">
        <f t="shared" si="5"/>
        <v/>
      </c>
      <c r="J36" s="380"/>
      <c r="K36" s="11" t="s">
        <v>805</v>
      </c>
      <c r="L36" s="11" t="str">
        <f>仕様書作成!CJ58</f>
        <v>SY50M-38-2A-LN3</v>
      </c>
      <c r="M36" s="11" t="str">
        <f>仕様書作成!CM58</f>
        <v/>
      </c>
      <c r="U36" s="11" t="str">
        <f t="shared" si="10"/>
        <v/>
      </c>
      <c r="V36" s="11" t="str">
        <f t="shared" si="10"/>
        <v/>
      </c>
      <c r="W36" s="11" t="str">
        <f t="shared" si="10"/>
        <v/>
      </c>
      <c r="X36" s="11" t="str">
        <f t="shared" si="10"/>
        <v/>
      </c>
      <c r="Y36" s="11" t="str">
        <f t="shared" si="10"/>
        <v/>
      </c>
      <c r="Z36" s="11" t="str">
        <f t="shared" si="10"/>
        <v/>
      </c>
      <c r="AA36" s="11" t="str">
        <f t="shared" si="10"/>
        <v/>
      </c>
      <c r="AB36" s="11" t="str">
        <f t="shared" si="10"/>
        <v/>
      </c>
      <c r="AC36" s="11" t="str">
        <f t="shared" si="10"/>
        <v/>
      </c>
      <c r="AD36" s="11" t="str">
        <f t="shared" si="10"/>
        <v/>
      </c>
      <c r="AE36" s="11" t="str">
        <f t="shared" si="10"/>
        <v/>
      </c>
      <c r="AF36" s="11" t="str">
        <f t="shared" si="10"/>
        <v/>
      </c>
    </row>
    <row r="37" spans="1:32" ht="18" customHeight="1" x14ac:dyDescent="0.15">
      <c r="A37" s="161">
        <v>33</v>
      </c>
      <c r="B37" s="162" t="str">
        <f t="shared" si="8"/>
        <v/>
      </c>
      <c r="C37" s="163" t="str">
        <f t="shared" si="6"/>
        <v/>
      </c>
      <c r="D37" s="163" t="str">
        <f t="shared" si="7"/>
        <v/>
      </c>
      <c r="E37" s="164" t="str">
        <f t="shared" si="5"/>
        <v/>
      </c>
      <c r="J37" s="380"/>
      <c r="K37" s="11" t="s">
        <v>806</v>
      </c>
      <c r="L37" s="11" t="str">
        <f>仕様書作成!CJ59</f>
        <v>SY50M-38-2A-LN7</v>
      </c>
      <c r="M37" s="11" t="str">
        <f>仕様書作成!CM59</f>
        <v/>
      </c>
      <c r="U37" s="11" t="str">
        <f t="shared" si="10"/>
        <v/>
      </c>
      <c r="V37" s="11" t="str">
        <f t="shared" si="10"/>
        <v/>
      </c>
      <c r="W37" s="11" t="str">
        <f t="shared" si="10"/>
        <v/>
      </c>
      <c r="X37" s="11" t="str">
        <f t="shared" si="10"/>
        <v/>
      </c>
      <c r="Y37" s="11" t="str">
        <f t="shared" si="10"/>
        <v/>
      </c>
      <c r="Z37" s="11" t="str">
        <f t="shared" si="10"/>
        <v/>
      </c>
      <c r="AA37" s="11" t="str">
        <f t="shared" si="10"/>
        <v/>
      </c>
      <c r="AB37" s="11" t="str">
        <f t="shared" si="10"/>
        <v/>
      </c>
      <c r="AC37" s="11" t="str">
        <f t="shared" si="10"/>
        <v/>
      </c>
      <c r="AD37" s="11" t="str">
        <f t="shared" si="10"/>
        <v/>
      </c>
      <c r="AE37" s="11" t="str">
        <f t="shared" si="10"/>
        <v/>
      </c>
      <c r="AF37" s="11" t="str">
        <f t="shared" si="10"/>
        <v/>
      </c>
    </row>
    <row r="38" spans="1:32" ht="18" customHeight="1" x14ac:dyDescent="0.15">
      <c r="A38" s="161">
        <v>34</v>
      </c>
      <c r="B38" s="162" t="str">
        <f t="shared" si="8"/>
        <v/>
      </c>
      <c r="C38" s="163" t="str">
        <f t="shared" si="6"/>
        <v/>
      </c>
      <c r="D38" s="163" t="str">
        <f t="shared" si="7"/>
        <v/>
      </c>
      <c r="E38" s="164" t="str">
        <f t="shared" si="5"/>
        <v/>
      </c>
      <c r="J38" s="380"/>
      <c r="K38" s="11" t="s">
        <v>807</v>
      </c>
      <c r="L38" s="11" t="str">
        <f>仕様書作成!CJ60</f>
        <v>SY50M-38-2A-LN9</v>
      </c>
      <c r="M38" s="11" t="str">
        <f>仕様書作成!CM60</f>
        <v/>
      </c>
      <c r="U38" s="11" t="str">
        <f t="shared" si="10"/>
        <v/>
      </c>
      <c r="V38" s="11" t="str">
        <f t="shared" si="10"/>
        <v/>
      </c>
      <c r="W38" s="11" t="str">
        <f t="shared" si="10"/>
        <v/>
      </c>
      <c r="X38" s="11" t="str">
        <f t="shared" si="10"/>
        <v/>
      </c>
      <c r="Y38" s="11" t="str">
        <f t="shared" si="10"/>
        <v/>
      </c>
      <c r="Z38" s="11" t="str">
        <f t="shared" si="10"/>
        <v/>
      </c>
      <c r="AA38" s="11" t="str">
        <f t="shared" si="10"/>
        <v/>
      </c>
      <c r="AB38" s="11" t="str">
        <f t="shared" si="10"/>
        <v/>
      </c>
      <c r="AC38" s="11" t="str">
        <f t="shared" si="10"/>
        <v/>
      </c>
      <c r="AD38" s="11" t="str">
        <f t="shared" si="10"/>
        <v/>
      </c>
      <c r="AE38" s="11" t="str">
        <f t="shared" si="10"/>
        <v/>
      </c>
      <c r="AF38" s="11" t="str">
        <f t="shared" si="10"/>
        <v/>
      </c>
    </row>
    <row r="39" spans="1:32" ht="18" customHeight="1" x14ac:dyDescent="0.15">
      <c r="A39" s="161">
        <v>35</v>
      </c>
      <c r="B39" s="162" t="str">
        <f t="shared" si="8"/>
        <v/>
      </c>
      <c r="C39" s="163" t="str">
        <f t="shared" si="6"/>
        <v/>
      </c>
      <c r="D39" s="163" t="str">
        <f t="shared" si="7"/>
        <v/>
      </c>
      <c r="E39" s="164" t="str">
        <f t="shared" si="5"/>
        <v/>
      </c>
      <c r="J39" s="380"/>
      <c r="K39" s="11" t="s">
        <v>808</v>
      </c>
      <c r="L39" s="11" t="str">
        <f>仕様書作成!CJ61</f>
        <v>SY50M-38-3A-L4</v>
      </c>
      <c r="M39" s="11" t="str">
        <f>仕様書作成!CM61</f>
        <v/>
      </c>
      <c r="U39" s="11" t="str">
        <f t="shared" si="10"/>
        <v/>
      </c>
      <c r="V39" s="11" t="str">
        <f t="shared" si="10"/>
        <v/>
      </c>
      <c r="W39" s="11" t="str">
        <f t="shared" si="10"/>
        <v/>
      </c>
      <c r="X39" s="11" t="str">
        <f t="shared" si="10"/>
        <v/>
      </c>
      <c r="Y39" s="11" t="str">
        <f t="shared" si="10"/>
        <v/>
      </c>
      <c r="Z39" s="11" t="str">
        <f t="shared" si="10"/>
        <v/>
      </c>
      <c r="AA39" s="11" t="str">
        <f t="shared" si="10"/>
        <v/>
      </c>
      <c r="AB39" s="11" t="str">
        <f t="shared" si="10"/>
        <v/>
      </c>
      <c r="AC39" s="11" t="str">
        <f t="shared" si="10"/>
        <v/>
      </c>
      <c r="AD39" s="11" t="str">
        <f t="shared" si="10"/>
        <v/>
      </c>
      <c r="AE39" s="11" t="str">
        <f t="shared" si="10"/>
        <v/>
      </c>
      <c r="AF39" s="11" t="str">
        <f t="shared" si="10"/>
        <v/>
      </c>
    </row>
    <row r="40" spans="1:32" ht="18" customHeight="1" x14ac:dyDescent="0.15">
      <c r="A40" s="161">
        <v>36</v>
      </c>
      <c r="B40" s="162" t="str">
        <f t="shared" si="8"/>
        <v/>
      </c>
      <c r="C40" s="163" t="str">
        <f t="shared" si="6"/>
        <v/>
      </c>
      <c r="D40" s="163" t="str">
        <f t="shared" si="7"/>
        <v/>
      </c>
      <c r="E40" s="164" t="str">
        <f t="shared" si="5"/>
        <v/>
      </c>
      <c r="J40" s="380"/>
      <c r="K40" s="11" t="s">
        <v>809</v>
      </c>
      <c r="L40" s="11" t="str">
        <f>仕様書作成!CJ62</f>
        <v>SY50M-38-3A-L6</v>
      </c>
      <c r="M40" s="11" t="str">
        <f>仕様書作成!CM62</f>
        <v/>
      </c>
      <c r="U40" s="11" t="str">
        <f t="shared" si="10"/>
        <v/>
      </c>
      <c r="V40" s="11" t="str">
        <f t="shared" si="10"/>
        <v/>
      </c>
      <c r="W40" s="11" t="str">
        <f t="shared" si="10"/>
        <v/>
      </c>
      <c r="X40" s="11" t="str">
        <f t="shared" si="10"/>
        <v/>
      </c>
      <c r="Y40" s="11" t="str">
        <f t="shared" si="10"/>
        <v/>
      </c>
      <c r="Z40" s="11" t="str">
        <f t="shared" si="10"/>
        <v/>
      </c>
      <c r="AA40" s="11" t="str">
        <f t="shared" si="10"/>
        <v/>
      </c>
      <c r="AB40" s="11" t="str">
        <f t="shared" si="10"/>
        <v/>
      </c>
      <c r="AC40" s="11" t="str">
        <f t="shared" si="10"/>
        <v/>
      </c>
      <c r="AD40" s="11" t="str">
        <f t="shared" si="10"/>
        <v/>
      </c>
      <c r="AE40" s="11" t="str">
        <f t="shared" si="10"/>
        <v/>
      </c>
      <c r="AF40" s="11" t="str">
        <f t="shared" si="10"/>
        <v/>
      </c>
    </row>
    <row r="41" spans="1:32" ht="18" customHeight="1" x14ac:dyDescent="0.15">
      <c r="A41" s="370"/>
      <c r="B41" s="371"/>
      <c r="C41" s="218"/>
      <c r="D41" s="218"/>
      <c r="E41" s="372"/>
      <c r="J41" s="380"/>
      <c r="K41" s="11" t="s">
        <v>810</v>
      </c>
      <c r="L41" s="11" t="str">
        <f>仕様書作成!CJ63</f>
        <v>SY50M-38-3A-L8</v>
      </c>
      <c r="M41" s="11" t="str">
        <f>仕様書作成!CM63</f>
        <v/>
      </c>
      <c r="U41" s="11" t="str">
        <f t="shared" si="10"/>
        <v/>
      </c>
      <c r="V41" s="11" t="str">
        <f t="shared" si="10"/>
        <v/>
      </c>
      <c r="W41" s="11" t="str">
        <f t="shared" si="10"/>
        <v/>
      </c>
      <c r="X41" s="11" t="str">
        <f t="shared" si="10"/>
        <v/>
      </c>
      <c r="Y41" s="11" t="str">
        <f t="shared" si="10"/>
        <v/>
      </c>
      <c r="Z41" s="11" t="str">
        <f t="shared" si="10"/>
        <v/>
      </c>
      <c r="AA41" s="11" t="str">
        <f t="shared" si="10"/>
        <v/>
      </c>
      <c r="AB41" s="11" t="str">
        <f t="shared" si="10"/>
        <v/>
      </c>
      <c r="AC41" s="11" t="str">
        <f t="shared" si="10"/>
        <v/>
      </c>
      <c r="AD41" s="11" t="str">
        <f t="shared" si="10"/>
        <v/>
      </c>
      <c r="AE41" s="11" t="str">
        <f t="shared" si="10"/>
        <v/>
      </c>
      <c r="AF41" s="11" t="str">
        <f t="shared" si="10"/>
        <v/>
      </c>
    </row>
    <row r="42" spans="1:32" ht="18" customHeight="1" x14ac:dyDescent="0.15">
      <c r="A42" s="370"/>
      <c r="B42" s="371"/>
      <c r="C42" s="218"/>
      <c r="D42" s="218"/>
      <c r="E42" s="372"/>
      <c r="J42" s="380"/>
      <c r="K42" s="11" t="s">
        <v>811</v>
      </c>
      <c r="L42" s="11" t="str">
        <f>仕様書作成!CJ64</f>
        <v>SY50M-38-3A-LN3</v>
      </c>
      <c r="M42" s="11" t="str">
        <f>仕様書作成!CM64</f>
        <v/>
      </c>
      <c r="U42" s="11" t="str">
        <f t="shared" si="10"/>
        <v/>
      </c>
      <c r="V42" s="11" t="str">
        <f t="shared" si="10"/>
        <v/>
      </c>
      <c r="W42" s="11" t="str">
        <f t="shared" si="10"/>
        <v/>
      </c>
      <c r="X42" s="11" t="str">
        <f t="shared" si="10"/>
        <v/>
      </c>
      <c r="Y42" s="11" t="str">
        <f t="shared" si="10"/>
        <v/>
      </c>
      <c r="Z42" s="11" t="str">
        <f t="shared" si="10"/>
        <v/>
      </c>
      <c r="AA42" s="11" t="str">
        <f t="shared" si="10"/>
        <v/>
      </c>
      <c r="AB42" s="11" t="str">
        <f t="shared" si="10"/>
        <v/>
      </c>
      <c r="AC42" s="11" t="str">
        <f t="shared" si="10"/>
        <v/>
      </c>
      <c r="AD42" s="11" t="str">
        <f t="shared" si="10"/>
        <v/>
      </c>
      <c r="AE42" s="11" t="str">
        <f t="shared" si="10"/>
        <v/>
      </c>
      <c r="AF42" s="11" t="str">
        <f t="shared" si="10"/>
        <v/>
      </c>
    </row>
    <row r="43" spans="1:32" ht="18" customHeight="1" x14ac:dyDescent="0.15">
      <c r="A43" s="370"/>
      <c r="B43" s="371"/>
      <c r="C43" s="218"/>
      <c r="D43" s="218"/>
      <c r="E43" s="372"/>
      <c r="J43" s="380"/>
      <c r="K43" s="11" t="s">
        <v>812</v>
      </c>
      <c r="L43" s="11" t="str">
        <f>仕様書作成!CJ65</f>
        <v>SY50M-38-3A-LN7</v>
      </c>
      <c r="M43" s="11" t="str">
        <f>仕様書作成!CM65</f>
        <v/>
      </c>
      <c r="U43" s="11" t="str">
        <f t="shared" ref="U43:AF58" si="11">IF(COUNTIF(U$187:U$192,$L43)=1,"O","")</f>
        <v/>
      </c>
      <c r="V43" s="11" t="str">
        <f t="shared" si="11"/>
        <v/>
      </c>
      <c r="W43" s="11" t="str">
        <f t="shared" si="11"/>
        <v/>
      </c>
      <c r="X43" s="11" t="str">
        <f t="shared" si="11"/>
        <v/>
      </c>
      <c r="Y43" s="11" t="str">
        <f t="shared" si="11"/>
        <v/>
      </c>
      <c r="Z43" s="11" t="str">
        <f t="shared" si="11"/>
        <v/>
      </c>
      <c r="AA43" s="11" t="str">
        <f t="shared" si="11"/>
        <v/>
      </c>
      <c r="AB43" s="11" t="str">
        <f t="shared" si="11"/>
        <v/>
      </c>
      <c r="AC43" s="11" t="str">
        <f t="shared" si="11"/>
        <v/>
      </c>
      <c r="AD43" s="11" t="str">
        <f t="shared" si="11"/>
        <v/>
      </c>
      <c r="AE43" s="11" t="str">
        <f t="shared" si="11"/>
        <v/>
      </c>
      <c r="AF43" s="11" t="str">
        <f t="shared" si="11"/>
        <v/>
      </c>
    </row>
    <row r="44" spans="1:32" ht="18" customHeight="1" x14ac:dyDescent="0.15">
      <c r="A44" s="370"/>
      <c r="B44" s="371"/>
      <c r="C44" s="218"/>
      <c r="D44" s="218"/>
      <c r="E44" s="372"/>
      <c r="J44" s="380"/>
      <c r="K44" s="11" t="s">
        <v>813</v>
      </c>
      <c r="L44" s="11" t="str">
        <f>仕様書作成!CJ66</f>
        <v>SY50M-38-3A-LN9</v>
      </c>
      <c r="M44" s="11" t="str">
        <f>仕様書作成!CM66</f>
        <v/>
      </c>
      <c r="U44" s="11" t="str">
        <f t="shared" si="11"/>
        <v/>
      </c>
      <c r="V44" s="11" t="str">
        <f t="shared" si="11"/>
        <v/>
      </c>
      <c r="W44" s="11" t="str">
        <f t="shared" si="11"/>
        <v/>
      </c>
      <c r="X44" s="11" t="str">
        <f t="shared" si="11"/>
        <v/>
      </c>
      <c r="Y44" s="11" t="str">
        <f t="shared" si="11"/>
        <v/>
      </c>
      <c r="Z44" s="11" t="str">
        <f t="shared" si="11"/>
        <v/>
      </c>
      <c r="AA44" s="11" t="str">
        <f t="shared" si="11"/>
        <v/>
      </c>
      <c r="AB44" s="11" t="str">
        <f t="shared" si="11"/>
        <v/>
      </c>
      <c r="AC44" s="11" t="str">
        <f t="shared" si="11"/>
        <v/>
      </c>
      <c r="AD44" s="11" t="str">
        <f t="shared" si="11"/>
        <v/>
      </c>
      <c r="AE44" s="11" t="str">
        <f t="shared" si="11"/>
        <v/>
      </c>
      <c r="AF44" s="11" t="str">
        <f t="shared" si="11"/>
        <v/>
      </c>
    </row>
    <row r="45" spans="1:32" ht="18" customHeight="1" x14ac:dyDescent="0.15">
      <c r="A45" s="370"/>
      <c r="B45" s="371"/>
      <c r="C45" s="218"/>
      <c r="D45" s="218"/>
      <c r="E45" s="372"/>
      <c r="J45" s="380"/>
      <c r="K45" s="11" t="s">
        <v>814</v>
      </c>
      <c r="L45" s="11" t="str">
        <f>仕様書作成!CJ67</f>
        <v>SY50M-39-1A-C4</v>
      </c>
      <c r="M45" s="11" t="str">
        <f>仕様書作成!CM67</f>
        <v/>
      </c>
      <c r="U45" s="11" t="str">
        <f t="shared" si="11"/>
        <v/>
      </c>
      <c r="V45" s="11" t="str">
        <f t="shared" si="11"/>
        <v/>
      </c>
      <c r="W45" s="11" t="str">
        <f t="shared" si="11"/>
        <v/>
      </c>
      <c r="X45" s="11" t="str">
        <f t="shared" si="11"/>
        <v/>
      </c>
      <c r="Y45" s="11" t="str">
        <f t="shared" si="11"/>
        <v/>
      </c>
      <c r="Z45" s="11" t="str">
        <f t="shared" si="11"/>
        <v/>
      </c>
      <c r="AA45" s="11" t="str">
        <f t="shared" si="11"/>
        <v/>
      </c>
      <c r="AB45" s="11" t="str">
        <f t="shared" si="11"/>
        <v/>
      </c>
      <c r="AC45" s="11" t="str">
        <f t="shared" si="11"/>
        <v/>
      </c>
      <c r="AD45" s="11" t="str">
        <f t="shared" si="11"/>
        <v/>
      </c>
      <c r="AE45" s="11" t="str">
        <f t="shared" si="11"/>
        <v/>
      </c>
      <c r="AF45" s="11" t="str">
        <f t="shared" si="11"/>
        <v/>
      </c>
    </row>
    <row r="46" spans="1:32" ht="18" customHeight="1" x14ac:dyDescent="0.15">
      <c r="A46" s="370"/>
      <c r="B46" s="371"/>
      <c r="C46" s="218"/>
      <c r="D46" s="218"/>
      <c r="E46" s="372"/>
      <c r="J46" s="380"/>
      <c r="K46" s="11" t="s">
        <v>815</v>
      </c>
      <c r="L46" s="11" t="str">
        <f>仕様書作成!CJ68</f>
        <v>SY50M-39-1A-C6</v>
      </c>
      <c r="M46" s="11" t="str">
        <f>仕様書作成!CM68</f>
        <v/>
      </c>
      <c r="U46" s="11" t="str">
        <f t="shared" si="11"/>
        <v/>
      </c>
      <c r="V46" s="11" t="str">
        <f t="shared" si="11"/>
        <v/>
      </c>
      <c r="W46" s="11" t="str">
        <f t="shared" si="11"/>
        <v/>
      </c>
      <c r="X46" s="11" t="str">
        <f t="shared" si="11"/>
        <v/>
      </c>
      <c r="Y46" s="11" t="str">
        <f t="shared" si="11"/>
        <v/>
      </c>
      <c r="Z46" s="11" t="str">
        <f t="shared" si="11"/>
        <v/>
      </c>
      <c r="AA46" s="11" t="str">
        <f t="shared" si="11"/>
        <v/>
      </c>
      <c r="AB46" s="11" t="str">
        <f t="shared" si="11"/>
        <v/>
      </c>
      <c r="AC46" s="11" t="str">
        <f t="shared" si="11"/>
        <v/>
      </c>
      <c r="AD46" s="11" t="str">
        <f t="shared" si="11"/>
        <v/>
      </c>
      <c r="AE46" s="11" t="str">
        <f t="shared" si="11"/>
        <v/>
      </c>
      <c r="AF46" s="11" t="str">
        <f t="shared" si="11"/>
        <v/>
      </c>
    </row>
    <row r="47" spans="1:32" ht="12.75" customHeight="1" x14ac:dyDescent="0.15">
      <c r="A47" s="370"/>
      <c r="B47" s="373" t="str">
        <f>IF(基本情報!E4="","",基本情報!E4)</f>
        <v/>
      </c>
      <c r="C47" s="373" t="str">
        <f>IF(基本情報!M4="","",基本情報!M4)</f>
        <v/>
      </c>
      <c r="D47" s="776" t="str">
        <f>IF(基本情報!U4="","",基本情報!U4&amp;"　様")</f>
        <v/>
      </c>
      <c r="E47" s="776"/>
      <c r="J47" s="380"/>
      <c r="K47" s="11" t="s">
        <v>816</v>
      </c>
      <c r="L47" s="11" t="str">
        <f>仕様書作成!CJ69</f>
        <v>SY50M-39-1A-C8</v>
      </c>
      <c r="M47" s="11" t="str">
        <f>仕様書作成!CM69</f>
        <v/>
      </c>
      <c r="U47" s="11" t="str">
        <f t="shared" si="11"/>
        <v/>
      </c>
      <c r="V47" s="11" t="str">
        <f t="shared" si="11"/>
        <v/>
      </c>
      <c r="W47" s="11" t="str">
        <f t="shared" si="11"/>
        <v/>
      </c>
      <c r="X47" s="11" t="str">
        <f t="shared" si="11"/>
        <v/>
      </c>
      <c r="Y47" s="11" t="str">
        <f t="shared" si="11"/>
        <v/>
      </c>
      <c r="Z47" s="11" t="str">
        <f t="shared" si="11"/>
        <v/>
      </c>
      <c r="AA47" s="11" t="str">
        <f t="shared" si="11"/>
        <v/>
      </c>
      <c r="AB47" s="11" t="str">
        <f t="shared" si="11"/>
        <v/>
      </c>
      <c r="AC47" s="11" t="str">
        <f t="shared" si="11"/>
        <v/>
      </c>
      <c r="AD47" s="11" t="str">
        <f t="shared" si="11"/>
        <v/>
      </c>
      <c r="AE47" s="11" t="str">
        <f t="shared" si="11"/>
        <v/>
      </c>
      <c r="AF47" s="11" t="str">
        <f t="shared" si="11"/>
        <v/>
      </c>
    </row>
    <row r="48" spans="1:32" ht="12.75" customHeight="1" x14ac:dyDescent="0.15">
      <c r="A48" s="370"/>
      <c r="B48" s="373" t="str">
        <f>IF(基本情報!E8="","",基本情報!E8)</f>
        <v/>
      </c>
      <c r="C48" s="373" t="str">
        <f>IF(基本情報!M8="","",基本情報!M8)</f>
        <v/>
      </c>
      <c r="D48" s="776" t="str">
        <f>IF(基本情報!U8="","",基本情報!U8)</f>
        <v/>
      </c>
      <c r="E48" s="776"/>
      <c r="J48" s="380"/>
      <c r="K48" s="11" t="s">
        <v>817</v>
      </c>
      <c r="L48" s="11" t="str">
        <f>仕様書作成!CJ70</f>
        <v>SY50M-39-1A-N3</v>
      </c>
      <c r="M48" s="11" t="str">
        <f>仕様書作成!CM70</f>
        <v/>
      </c>
      <c r="U48" s="11" t="str">
        <f t="shared" si="11"/>
        <v/>
      </c>
      <c r="V48" s="11" t="str">
        <f t="shared" si="11"/>
        <v/>
      </c>
      <c r="W48" s="11" t="str">
        <f t="shared" si="11"/>
        <v/>
      </c>
      <c r="X48" s="11" t="str">
        <f t="shared" si="11"/>
        <v/>
      </c>
      <c r="Y48" s="11" t="str">
        <f t="shared" si="11"/>
        <v/>
      </c>
      <c r="Z48" s="11" t="str">
        <f t="shared" si="11"/>
        <v/>
      </c>
      <c r="AA48" s="11" t="str">
        <f t="shared" si="11"/>
        <v/>
      </c>
      <c r="AB48" s="11" t="str">
        <f t="shared" si="11"/>
        <v/>
      </c>
      <c r="AC48" s="11" t="str">
        <f t="shared" si="11"/>
        <v/>
      </c>
      <c r="AD48" s="11" t="str">
        <f t="shared" si="11"/>
        <v/>
      </c>
      <c r="AE48" s="11" t="str">
        <f t="shared" si="11"/>
        <v/>
      </c>
      <c r="AF48" s="11" t="str">
        <f t="shared" si="11"/>
        <v/>
      </c>
    </row>
    <row r="49" spans="1:46" ht="18.75" customHeight="1" x14ac:dyDescent="0.15">
      <c r="A49" s="370"/>
      <c r="B49" s="370"/>
      <c r="C49" s="370"/>
      <c r="D49" s="370"/>
      <c r="E49" s="370"/>
      <c r="J49" s="380"/>
      <c r="K49" s="11" t="s">
        <v>818</v>
      </c>
      <c r="L49" s="11" t="str">
        <f>仕様書作成!CJ71</f>
        <v>SY50M-39-1A-N7</v>
      </c>
      <c r="M49" s="11" t="str">
        <f>仕様書作成!CM71</f>
        <v/>
      </c>
      <c r="U49" s="11" t="str">
        <f t="shared" si="11"/>
        <v/>
      </c>
      <c r="V49" s="11" t="str">
        <f t="shared" si="11"/>
        <v/>
      </c>
      <c r="W49" s="11" t="str">
        <f t="shared" si="11"/>
        <v/>
      </c>
      <c r="X49" s="11" t="str">
        <f t="shared" si="11"/>
        <v/>
      </c>
      <c r="Y49" s="11" t="str">
        <f t="shared" si="11"/>
        <v/>
      </c>
      <c r="Z49" s="11" t="str">
        <f t="shared" si="11"/>
        <v/>
      </c>
      <c r="AA49" s="11" t="str">
        <f t="shared" si="11"/>
        <v/>
      </c>
      <c r="AB49" s="11" t="str">
        <f t="shared" si="11"/>
        <v/>
      </c>
      <c r="AC49" s="11" t="str">
        <f t="shared" si="11"/>
        <v/>
      </c>
      <c r="AD49" s="11" t="str">
        <f t="shared" si="11"/>
        <v/>
      </c>
      <c r="AE49" s="11" t="str">
        <f t="shared" si="11"/>
        <v/>
      </c>
      <c r="AF49" s="11" t="str">
        <f t="shared" si="11"/>
        <v/>
      </c>
    </row>
    <row r="50" spans="1:46" ht="18.75" customHeight="1" x14ac:dyDescent="0.15">
      <c r="A50" s="370"/>
      <c r="B50" s="370"/>
      <c r="C50" s="370"/>
      <c r="D50" s="370"/>
      <c r="E50" s="370"/>
      <c r="J50" s="380"/>
      <c r="K50" s="11" t="s">
        <v>819</v>
      </c>
      <c r="L50" s="11" t="str">
        <f>仕様書作成!CJ72</f>
        <v>SY50M-39-1A-N9</v>
      </c>
      <c r="M50" s="11" t="str">
        <f>仕様書作成!CM72</f>
        <v/>
      </c>
      <c r="U50" s="11" t="str">
        <f t="shared" si="11"/>
        <v/>
      </c>
      <c r="V50" s="11" t="str">
        <f t="shared" si="11"/>
        <v/>
      </c>
      <c r="W50" s="11" t="str">
        <f t="shared" si="11"/>
        <v/>
      </c>
      <c r="X50" s="11" t="str">
        <f t="shared" si="11"/>
        <v/>
      </c>
      <c r="Y50" s="11" t="str">
        <f t="shared" si="11"/>
        <v/>
      </c>
      <c r="Z50" s="11" t="str">
        <f t="shared" si="11"/>
        <v/>
      </c>
      <c r="AA50" s="11" t="str">
        <f t="shared" si="11"/>
        <v/>
      </c>
      <c r="AB50" s="11" t="str">
        <f t="shared" si="11"/>
        <v/>
      </c>
      <c r="AC50" s="11" t="str">
        <f t="shared" si="11"/>
        <v/>
      </c>
      <c r="AD50" s="11" t="str">
        <f t="shared" si="11"/>
        <v/>
      </c>
      <c r="AE50" s="11" t="str">
        <f t="shared" si="11"/>
        <v/>
      </c>
      <c r="AF50" s="11" t="str">
        <f t="shared" si="11"/>
        <v/>
      </c>
    </row>
    <row r="51" spans="1:46" ht="18.75" customHeight="1" x14ac:dyDescent="0.15">
      <c r="A51" s="370"/>
      <c r="B51" s="370"/>
      <c r="C51" s="370"/>
      <c r="D51" s="370"/>
      <c r="E51" s="370"/>
      <c r="J51" s="380"/>
      <c r="K51" s="11" t="s">
        <v>820</v>
      </c>
      <c r="L51" s="11" t="str">
        <f>仕様書作成!CJ73</f>
        <v>SY50M-39-2A-L4</v>
      </c>
      <c r="M51" s="11" t="str">
        <f>仕様書作成!CM73</f>
        <v/>
      </c>
      <c r="U51" s="11" t="str">
        <f t="shared" si="11"/>
        <v/>
      </c>
      <c r="V51" s="11" t="str">
        <f t="shared" si="11"/>
        <v/>
      </c>
      <c r="W51" s="11" t="str">
        <f t="shared" si="11"/>
        <v/>
      </c>
      <c r="X51" s="11" t="str">
        <f t="shared" si="11"/>
        <v/>
      </c>
      <c r="Y51" s="11" t="str">
        <f t="shared" si="11"/>
        <v/>
      </c>
      <c r="Z51" s="11" t="str">
        <f t="shared" si="11"/>
        <v/>
      </c>
      <c r="AA51" s="11" t="str">
        <f t="shared" si="11"/>
        <v/>
      </c>
      <c r="AB51" s="11" t="str">
        <f t="shared" si="11"/>
        <v/>
      </c>
      <c r="AC51" s="11" t="str">
        <f t="shared" si="11"/>
        <v/>
      </c>
      <c r="AD51" s="11" t="str">
        <f t="shared" si="11"/>
        <v/>
      </c>
      <c r="AE51" s="11" t="str">
        <f t="shared" si="11"/>
        <v/>
      </c>
      <c r="AF51" s="11" t="str">
        <f t="shared" si="11"/>
        <v/>
      </c>
    </row>
    <row r="52" spans="1:46" ht="18.75" customHeight="1" x14ac:dyDescent="0.15">
      <c r="A52" s="370"/>
      <c r="B52" s="370"/>
      <c r="C52" s="370"/>
      <c r="D52" s="370"/>
      <c r="E52" s="370"/>
      <c r="J52" s="380"/>
      <c r="K52" s="11" t="s">
        <v>821</v>
      </c>
      <c r="L52" s="11" t="str">
        <f>仕様書作成!CJ74</f>
        <v>SY50M-39-2A-L6</v>
      </c>
      <c r="M52" s="11" t="str">
        <f>仕様書作成!CM74</f>
        <v/>
      </c>
      <c r="U52" s="11" t="str">
        <f t="shared" si="11"/>
        <v/>
      </c>
      <c r="V52" s="11" t="str">
        <f t="shared" si="11"/>
        <v/>
      </c>
      <c r="W52" s="11" t="str">
        <f t="shared" si="11"/>
        <v/>
      </c>
      <c r="X52" s="11" t="str">
        <f t="shared" si="11"/>
        <v/>
      </c>
      <c r="Y52" s="11" t="str">
        <f t="shared" si="11"/>
        <v/>
      </c>
      <c r="Z52" s="11" t="str">
        <f t="shared" si="11"/>
        <v/>
      </c>
      <c r="AA52" s="11" t="str">
        <f t="shared" si="11"/>
        <v/>
      </c>
      <c r="AB52" s="11" t="str">
        <f t="shared" si="11"/>
        <v/>
      </c>
      <c r="AC52" s="11" t="str">
        <f t="shared" si="11"/>
        <v/>
      </c>
      <c r="AD52" s="11" t="str">
        <f t="shared" si="11"/>
        <v/>
      </c>
      <c r="AE52" s="11" t="str">
        <f t="shared" si="11"/>
        <v/>
      </c>
      <c r="AF52" s="11" t="str">
        <f t="shared" si="11"/>
        <v/>
      </c>
    </row>
    <row r="53" spans="1:46" ht="18.75" customHeight="1" x14ac:dyDescent="0.15">
      <c r="A53" s="370"/>
      <c r="B53" s="370"/>
      <c r="C53" s="370"/>
      <c r="D53" s="370"/>
      <c r="E53" s="370"/>
      <c r="J53" s="380"/>
      <c r="K53" s="11" t="s">
        <v>822</v>
      </c>
      <c r="L53" s="11" t="str">
        <f>仕様書作成!CJ75</f>
        <v>SY50M-39-2A-L8</v>
      </c>
      <c r="M53" s="11" t="str">
        <f>仕様書作成!CM75</f>
        <v/>
      </c>
      <c r="U53" s="11" t="str">
        <f t="shared" si="11"/>
        <v/>
      </c>
      <c r="V53" s="11" t="str">
        <f t="shared" si="11"/>
        <v/>
      </c>
      <c r="W53" s="11" t="str">
        <f t="shared" si="11"/>
        <v/>
      </c>
      <c r="X53" s="11" t="str">
        <f t="shared" si="11"/>
        <v/>
      </c>
      <c r="Y53" s="11" t="str">
        <f t="shared" si="11"/>
        <v/>
      </c>
      <c r="Z53" s="11" t="str">
        <f t="shared" si="11"/>
        <v/>
      </c>
      <c r="AA53" s="11" t="str">
        <f t="shared" si="11"/>
        <v/>
      </c>
      <c r="AB53" s="11" t="str">
        <f t="shared" si="11"/>
        <v/>
      </c>
      <c r="AC53" s="11" t="str">
        <f t="shared" si="11"/>
        <v/>
      </c>
      <c r="AD53" s="11" t="str">
        <f t="shared" si="11"/>
        <v/>
      </c>
      <c r="AE53" s="11" t="str">
        <f t="shared" si="11"/>
        <v/>
      </c>
      <c r="AF53" s="11" t="str">
        <f t="shared" si="11"/>
        <v/>
      </c>
    </row>
    <row r="54" spans="1:46" ht="18.75" customHeight="1" x14ac:dyDescent="0.15">
      <c r="A54" s="370"/>
      <c r="B54" s="370"/>
      <c r="C54" s="370"/>
      <c r="D54" s="370"/>
      <c r="E54" s="370"/>
      <c r="J54" s="380"/>
      <c r="K54" s="11" t="s">
        <v>823</v>
      </c>
      <c r="L54" s="11" t="str">
        <f>仕様書作成!CJ76</f>
        <v>SY50M-39-2A-LN3</v>
      </c>
      <c r="M54" s="11" t="str">
        <f>仕様書作成!CM76</f>
        <v/>
      </c>
      <c r="U54" s="11" t="str">
        <f t="shared" si="11"/>
        <v/>
      </c>
      <c r="V54" s="11" t="str">
        <f t="shared" si="11"/>
        <v/>
      </c>
      <c r="W54" s="11" t="str">
        <f t="shared" si="11"/>
        <v/>
      </c>
      <c r="X54" s="11" t="str">
        <f t="shared" si="11"/>
        <v/>
      </c>
      <c r="Y54" s="11" t="str">
        <f t="shared" si="11"/>
        <v/>
      </c>
      <c r="Z54" s="11" t="str">
        <f t="shared" si="11"/>
        <v/>
      </c>
      <c r="AA54" s="11" t="str">
        <f t="shared" si="11"/>
        <v/>
      </c>
      <c r="AB54" s="11" t="str">
        <f t="shared" si="11"/>
        <v/>
      </c>
      <c r="AC54" s="11" t="str">
        <f t="shared" si="11"/>
        <v/>
      </c>
      <c r="AD54" s="11" t="str">
        <f t="shared" si="11"/>
        <v/>
      </c>
      <c r="AE54" s="11" t="str">
        <f t="shared" si="11"/>
        <v/>
      </c>
      <c r="AF54" s="11" t="str">
        <f t="shared" si="11"/>
        <v/>
      </c>
    </row>
    <row r="55" spans="1:46" ht="18.75" customHeight="1" x14ac:dyDescent="0.15">
      <c r="A55" s="370"/>
      <c r="B55" s="370"/>
      <c r="C55" s="370"/>
      <c r="D55" s="370"/>
      <c r="E55" s="370"/>
      <c r="J55" s="380"/>
      <c r="K55" s="11" t="s">
        <v>824</v>
      </c>
      <c r="L55" s="11" t="str">
        <f>仕様書作成!CJ77</f>
        <v>SY50M-39-2A-LN7</v>
      </c>
      <c r="M55" s="11" t="str">
        <f>仕様書作成!CM77</f>
        <v/>
      </c>
      <c r="U55" s="11" t="str">
        <f t="shared" si="11"/>
        <v/>
      </c>
      <c r="V55" s="11" t="str">
        <f t="shared" si="11"/>
        <v/>
      </c>
      <c r="W55" s="11" t="str">
        <f t="shared" si="11"/>
        <v/>
      </c>
      <c r="X55" s="11" t="str">
        <f t="shared" si="11"/>
        <v/>
      </c>
      <c r="Y55" s="11" t="str">
        <f t="shared" si="11"/>
        <v/>
      </c>
      <c r="Z55" s="11" t="str">
        <f t="shared" si="11"/>
        <v/>
      </c>
      <c r="AA55" s="11" t="str">
        <f t="shared" si="11"/>
        <v/>
      </c>
      <c r="AB55" s="11" t="str">
        <f t="shared" si="11"/>
        <v/>
      </c>
      <c r="AC55" s="11" t="str">
        <f t="shared" si="11"/>
        <v/>
      </c>
      <c r="AD55" s="11" t="str">
        <f t="shared" si="11"/>
        <v/>
      </c>
      <c r="AE55" s="11" t="str">
        <f t="shared" si="11"/>
        <v/>
      </c>
      <c r="AF55" s="11" t="str">
        <f t="shared" si="11"/>
        <v/>
      </c>
    </row>
    <row r="56" spans="1:46" ht="18.75" customHeight="1" x14ac:dyDescent="0.15">
      <c r="A56" s="370"/>
      <c r="B56" s="370"/>
      <c r="C56" s="370"/>
      <c r="D56" s="370"/>
      <c r="E56" s="370"/>
      <c r="J56" s="380"/>
      <c r="K56" s="11" t="s">
        <v>825</v>
      </c>
      <c r="L56" s="11" t="str">
        <f>仕様書作成!CJ78</f>
        <v>SY50M-39-2A-LN9</v>
      </c>
      <c r="M56" s="11" t="str">
        <f>仕様書作成!CM78</f>
        <v/>
      </c>
      <c r="U56" s="11" t="str">
        <f t="shared" si="11"/>
        <v/>
      </c>
      <c r="V56" s="11" t="str">
        <f t="shared" si="11"/>
        <v/>
      </c>
      <c r="W56" s="11" t="str">
        <f t="shared" si="11"/>
        <v/>
      </c>
      <c r="X56" s="11" t="str">
        <f t="shared" si="11"/>
        <v/>
      </c>
      <c r="Y56" s="11" t="str">
        <f t="shared" si="11"/>
        <v/>
      </c>
      <c r="Z56" s="11" t="str">
        <f t="shared" si="11"/>
        <v/>
      </c>
      <c r="AA56" s="11" t="str">
        <f t="shared" si="11"/>
        <v/>
      </c>
      <c r="AB56" s="11" t="str">
        <f t="shared" si="11"/>
        <v/>
      </c>
      <c r="AC56" s="11" t="str">
        <f t="shared" si="11"/>
        <v/>
      </c>
      <c r="AD56" s="11" t="str">
        <f t="shared" si="11"/>
        <v/>
      </c>
      <c r="AE56" s="11" t="str">
        <f t="shared" si="11"/>
        <v/>
      </c>
      <c r="AF56" s="11" t="str">
        <f t="shared" si="11"/>
        <v/>
      </c>
    </row>
    <row r="57" spans="1:46" ht="18.75" customHeight="1" x14ac:dyDescent="0.15">
      <c r="A57" s="370"/>
      <c r="B57" s="370"/>
      <c r="C57" s="370"/>
      <c r="D57" s="370"/>
      <c r="E57" s="370"/>
      <c r="K57" s="11" t="s">
        <v>0</v>
      </c>
      <c r="L57" s="11" t="str">
        <f>仕様書作成!CJ79</f>
        <v>SY50M-39-3A-L4</v>
      </c>
      <c r="M57" s="11" t="str">
        <f>仕様書作成!CM79</f>
        <v/>
      </c>
      <c r="U57" s="11" t="str">
        <f t="shared" si="11"/>
        <v/>
      </c>
      <c r="V57" s="11" t="str">
        <f t="shared" si="11"/>
        <v/>
      </c>
      <c r="W57" s="11" t="str">
        <f t="shared" si="11"/>
        <v/>
      </c>
      <c r="X57" s="11" t="str">
        <f t="shared" si="11"/>
        <v/>
      </c>
      <c r="Y57" s="11" t="str">
        <f t="shared" si="11"/>
        <v/>
      </c>
      <c r="Z57" s="11" t="str">
        <f t="shared" si="11"/>
        <v/>
      </c>
      <c r="AA57" s="11" t="str">
        <f t="shared" si="11"/>
        <v/>
      </c>
      <c r="AB57" s="11" t="str">
        <f t="shared" si="11"/>
        <v/>
      </c>
      <c r="AC57" s="11" t="str">
        <f t="shared" si="11"/>
        <v/>
      </c>
      <c r="AD57" s="11" t="str">
        <f t="shared" si="11"/>
        <v/>
      </c>
      <c r="AE57" s="11" t="str">
        <f t="shared" si="11"/>
        <v/>
      </c>
      <c r="AF57" s="11" t="str">
        <f t="shared" si="11"/>
        <v/>
      </c>
    </row>
    <row r="58" spans="1:46" ht="18.75" customHeight="1" x14ac:dyDescent="0.15">
      <c r="A58" s="370"/>
      <c r="B58" s="370"/>
      <c r="C58" s="370"/>
      <c r="D58" s="370"/>
      <c r="E58" s="370"/>
      <c r="K58" s="11" t="s">
        <v>1</v>
      </c>
      <c r="L58" s="11" t="str">
        <f>仕様書作成!CJ80</f>
        <v>SY50M-39-3A-L6</v>
      </c>
      <c r="M58" s="11" t="str">
        <f>仕様書作成!CM80</f>
        <v/>
      </c>
      <c r="U58" s="11" t="str">
        <f t="shared" si="11"/>
        <v/>
      </c>
      <c r="V58" s="11" t="str">
        <f t="shared" si="11"/>
        <v/>
      </c>
      <c r="W58" s="11" t="str">
        <f t="shared" si="11"/>
        <v/>
      </c>
      <c r="X58" s="11" t="str">
        <f t="shared" si="11"/>
        <v/>
      </c>
      <c r="Y58" s="11" t="str">
        <f t="shared" si="11"/>
        <v/>
      </c>
      <c r="Z58" s="11" t="str">
        <f t="shared" si="11"/>
        <v/>
      </c>
      <c r="AA58" s="11" t="str">
        <f t="shared" si="11"/>
        <v/>
      </c>
      <c r="AB58" s="11" t="str">
        <f t="shared" si="11"/>
        <v/>
      </c>
      <c r="AC58" s="11" t="str">
        <f t="shared" si="11"/>
        <v/>
      </c>
      <c r="AD58" s="11" t="str">
        <f t="shared" si="11"/>
        <v/>
      </c>
      <c r="AE58" s="11" t="str">
        <f t="shared" si="11"/>
        <v/>
      </c>
      <c r="AF58" s="11" t="str">
        <f t="shared" si="11"/>
        <v/>
      </c>
    </row>
    <row r="59" spans="1:46" ht="18.75" customHeight="1" x14ac:dyDescent="0.15">
      <c r="A59" s="370"/>
      <c r="B59" s="370"/>
      <c r="C59" s="370"/>
      <c r="D59" s="370"/>
      <c r="E59" s="370"/>
      <c r="K59" s="11" t="s">
        <v>2</v>
      </c>
      <c r="L59" s="11" t="str">
        <f>仕様書作成!CJ81</f>
        <v>SY50M-39-3A-L8</v>
      </c>
      <c r="M59" s="11" t="str">
        <f>仕様書作成!CM81</f>
        <v/>
      </c>
      <c r="U59" s="11" t="str">
        <f t="shared" ref="U59:AF62" si="12">IF(COUNTIF(U$187:U$192,$L59)=1,"O","")</f>
        <v/>
      </c>
      <c r="V59" s="11" t="str">
        <f t="shared" si="12"/>
        <v/>
      </c>
      <c r="W59" s="11" t="str">
        <f t="shared" si="12"/>
        <v/>
      </c>
      <c r="X59" s="11" t="str">
        <f t="shared" si="12"/>
        <v/>
      </c>
      <c r="Y59" s="11" t="str">
        <f t="shared" si="12"/>
        <v/>
      </c>
      <c r="Z59" s="11" t="str">
        <f t="shared" si="12"/>
        <v/>
      </c>
      <c r="AA59" s="11" t="str">
        <f t="shared" si="12"/>
        <v/>
      </c>
      <c r="AB59" s="11" t="str">
        <f t="shared" si="12"/>
        <v/>
      </c>
      <c r="AC59" s="11" t="str">
        <f t="shared" si="12"/>
        <v/>
      </c>
      <c r="AD59" s="11" t="str">
        <f t="shared" si="12"/>
        <v/>
      </c>
      <c r="AE59" s="11" t="str">
        <f t="shared" si="12"/>
        <v/>
      </c>
      <c r="AF59" s="11" t="str">
        <f t="shared" si="12"/>
        <v/>
      </c>
    </row>
    <row r="60" spans="1:46" ht="18.75" customHeight="1" x14ac:dyDescent="0.15">
      <c r="A60" s="370"/>
      <c r="B60" s="370"/>
      <c r="C60" s="370"/>
      <c r="D60" s="370"/>
      <c r="E60" s="370"/>
      <c r="K60" s="11" t="s">
        <v>3</v>
      </c>
      <c r="L60" s="11" t="str">
        <f>仕様書作成!CJ82</f>
        <v>SY50M-39-3A-LN3</v>
      </c>
      <c r="M60" s="11" t="str">
        <f>仕様書作成!CM82</f>
        <v/>
      </c>
      <c r="U60" s="11" t="str">
        <f t="shared" si="12"/>
        <v/>
      </c>
      <c r="V60" s="11" t="str">
        <f t="shared" si="12"/>
        <v/>
      </c>
      <c r="W60" s="11" t="str">
        <f t="shared" si="12"/>
        <v/>
      </c>
      <c r="X60" s="11" t="str">
        <f t="shared" si="12"/>
        <v/>
      </c>
      <c r="Y60" s="11" t="str">
        <f t="shared" si="12"/>
        <v/>
      </c>
      <c r="Z60" s="11" t="str">
        <f t="shared" si="12"/>
        <v/>
      </c>
      <c r="AA60" s="11" t="str">
        <f t="shared" si="12"/>
        <v/>
      </c>
      <c r="AB60" s="11" t="str">
        <f t="shared" si="12"/>
        <v/>
      </c>
      <c r="AC60" s="11" t="str">
        <f t="shared" si="12"/>
        <v/>
      </c>
      <c r="AD60" s="11" t="str">
        <f t="shared" si="12"/>
        <v/>
      </c>
      <c r="AE60" s="11" t="str">
        <f t="shared" si="12"/>
        <v/>
      </c>
      <c r="AF60" s="11" t="str">
        <f t="shared" si="12"/>
        <v/>
      </c>
    </row>
    <row r="61" spans="1:46" ht="18.75" customHeight="1" x14ac:dyDescent="0.15">
      <c r="A61" s="370"/>
      <c r="B61" s="370"/>
      <c r="C61" s="370"/>
      <c r="D61" s="370"/>
      <c r="E61" s="370"/>
      <c r="K61" s="11" t="s">
        <v>4</v>
      </c>
      <c r="L61" s="11" t="str">
        <f>仕様書作成!CJ83</f>
        <v>SY50M-39-3A-LN7</v>
      </c>
      <c r="M61" s="11" t="str">
        <f>仕様書作成!CM83</f>
        <v/>
      </c>
      <c r="U61" s="11" t="str">
        <f t="shared" si="12"/>
        <v/>
      </c>
      <c r="V61" s="11" t="str">
        <f t="shared" si="12"/>
        <v/>
      </c>
      <c r="W61" s="11" t="str">
        <f t="shared" si="12"/>
        <v/>
      </c>
      <c r="X61" s="11" t="str">
        <f t="shared" si="12"/>
        <v/>
      </c>
      <c r="Y61" s="11" t="str">
        <f t="shared" si="12"/>
        <v/>
      </c>
      <c r="Z61" s="11" t="str">
        <f t="shared" si="12"/>
        <v/>
      </c>
      <c r="AA61" s="11" t="str">
        <f t="shared" si="12"/>
        <v/>
      </c>
      <c r="AB61" s="11" t="str">
        <f t="shared" si="12"/>
        <v/>
      </c>
      <c r="AC61" s="11" t="str">
        <f t="shared" si="12"/>
        <v/>
      </c>
      <c r="AD61" s="11" t="str">
        <f t="shared" si="12"/>
        <v/>
      </c>
      <c r="AE61" s="11" t="str">
        <f t="shared" si="12"/>
        <v/>
      </c>
      <c r="AF61" s="11" t="str">
        <f t="shared" si="12"/>
        <v/>
      </c>
    </row>
    <row r="62" spans="1:46" ht="18.75" customHeight="1" x14ac:dyDescent="0.15">
      <c r="A62" s="370"/>
      <c r="B62" s="370"/>
      <c r="C62" s="370"/>
      <c r="D62" s="370"/>
      <c r="E62" s="370"/>
      <c r="J62" s="380"/>
      <c r="K62" s="11" t="s">
        <v>5</v>
      </c>
      <c r="L62" s="11" t="str">
        <f>仕様書作成!CJ84</f>
        <v>SY50M-39-3A-LN9</v>
      </c>
      <c r="M62" s="11" t="str">
        <f>仕様書作成!CM84</f>
        <v/>
      </c>
      <c r="U62" s="11" t="str">
        <f t="shared" si="12"/>
        <v/>
      </c>
      <c r="V62" s="11" t="str">
        <f t="shared" si="12"/>
        <v/>
      </c>
      <c r="W62" s="11" t="str">
        <f t="shared" si="12"/>
        <v/>
      </c>
      <c r="X62" s="11" t="str">
        <f t="shared" si="12"/>
        <v/>
      </c>
      <c r="Y62" s="11" t="str">
        <f t="shared" si="12"/>
        <v/>
      </c>
      <c r="Z62" s="11" t="str">
        <f t="shared" si="12"/>
        <v/>
      </c>
      <c r="AA62" s="11" t="str">
        <f t="shared" si="12"/>
        <v/>
      </c>
      <c r="AB62" s="11" t="str">
        <f t="shared" si="12"/>
        <v/>
      </c>
      <c r="AC62" s="11" t="str">
        <f t="shared" si="12"/>
        <v/>
      </c>
      <c r="AD62" s="11" t="str">
        <f t="shared" si="12"/>
        <v/>
      </c>
      <c r="AE62" s="11" t="str">
        <f t="shared" si="12"/>
        <v/>
      </c>
      <c r="AF62" s="11" t="str">
        <f t="shared" si="12"/>
        <v/>
      </c>
    </row>
    <row r="63" spans="1:46" ht="18.75" customHeight="1" x14ac:dyDescent="0.15">
      <c r="J63" s="380"/>
      <c r="K63" s="11" t="s">
        <v>241</v>
      </c>
      <c r="L63" s="11" t="s">
        <v>475</v>
      </c>
      <c r="M63" s="11" t="str">
        <f>仕様書作成!AP45</f>
        <v/>
      </c>
      <c r="U63" s="11" t="str">
        <f t="shared" ref="U63:AF64" si="13">U200</f>
        <v/>
      </c>
      <c r="V63" s="11" t="str">
        <f t="shared" si="13"/>
        <v/>
      </c>
      <c r="W63" s="11" t="str">
        <f t="shared" si="13"/>
        <v/>
      </c>
      <c r="X63" s="11" t="str">
        <f t="shared" si="13"/>
        <v/>
      </c>
      <c r="Y63" s="11" t="str">
        <f t="shared" si="13"/>
        <v/>
      </c>
      <c r="Z63" s="11" t="str">
        <f t="shared" si="13"/>
        <v/>
      </c>
      <c r="AA63" s="11" t="str">
        <f t="shared" si="13"/>
        <v/>
      </c>
      <c r="AB63" s="11" t="str">
        <f t="shared" si="13"/>
        <v/>
      </c>
      <c r="AC63" s="11" t="str">
        <f t="shared" si="13"/>
        <v/>
      </c>
      <c r="AD63" s="11" t="str">
        <f t="shared" si="13"/>
        <v/>
      </c>
      <c r="AE63" s="11" t="str">
        <f t="shared" si="13"/>
        <v/>
      </c>
      <c r="AF63" s="11" t="str">
        <f t="shared" si="13"/>
        <v/>
      </c>
    </row>
    <row r="64" spans="1:46" ht="18.75" customHeight="1" x14ac:dyDescent="0.15">
      <c r="J64" s="380"/>
      <c r="K64" s="11" t="s">
        <v>242</v>
      </c>
      <c r="L64" s="11" t="s">
        <v>476</v>
      </c>
      <c r="M64" s="11" t="str">
        <f>仕様書作成!AP47</f>
        <v/>
      </c>
      <c r="U64" s="11" t="str">
        <f t="shared" si="13"/>
        <v/>
      </c>
      <c r="V64" s="11" t="str">
        <f t="shared" si="13"/>
        <v/>
      </c>
      <c r="W64" s="11" t="str">
        <f t="shared" si="13"/>
        <v/>
      </c>
      <c r="X64" s="11" t="str">
        <f t="shared" si="13"/>
        <v/>
      </c>
      <c r="Y64" s="11" t="str">
        <f t="shared" si="13"/>
        <v/>
      </c>
      <c r="Z64" s="11" t="str">
        <f t="shared" si="13"/>
        <v/>
      </c>
      <c r="AA64" s="11" t="str">
        <f t="shared" si="13"/>
        <v/>
      </c>
      <c r="AB64" s="11" t="str">
        <f t="shared" si="13"/>
        <v/>
      </c>
      <c r="AC64" s="11" t="str">
        <f t="shared" si="13"/>
        <v/>
      </c>
      <c r="AD64" s="11" t="str">
        <f t="shared" si="13"/>
        <v/>
      </c>
      <c r="AE64" s="11" t="str">
        <f t="shared" si="13"/>
        <v/>
      </c>
      <c r="AF64" s="11" t="str">
        <f t="shared" si="13"/>
        <v/>
      </c>
      <c r="AS64" s="11" t="str">
        <f>IF(仕様書作成!DQ81="","",仕様書作成!DQ81&amp;",")</f>
        <v/>
      </c>
      <c r="AT64" s="11" t="str">
        <f>仕様書作成!DR81</f>
        <v/>
      </c>
    </row>
    <row r="65" spans="10:47" ht="12.75" customHeight="1" x14ac:dyDescent="0.15">
      <c r="J65" s="380"/>
      <c r="K65" s="11" t="s">
        <v>258</v>
      </c>
      <c r="L65" s="11" t="s">
        <v>512</v>
      </c>
    </row>
    <row r="66" spans="10:47" ht="12.75" customHeight="1" x14ac:dyDescent="0.15">
      <c r="J66" s="380"/>
      <c r="K66" s="11" t="s">
        <v>6</v>
      </c>
      <c r="L66" s="11" t="s">
        <v>513</v>
      </c>
    </row>
    <row r="67" spans="10:47" ht="12.75" customHeight="1" x14ac:dyDescent="0.15">
      <c r="J67" s="380"/>
      <c r="K67" s="11" t="s">
        <v>244</v>
      </c>
      <c r="L67" s="11" t="s">
        <v>514</v>
      </c>
    </row>
    <row r="68" spans="10:47" ht="12.75" customHeight="1" x14ac:dyDescent="0.15">
      <c r="J68" s="380"/>
      <c r="K68" s="11" t="s">
        <v>7</v>
      </c>
      <c r="L68" s="11" t="str">
        <f>仕様書作成!CJ85</f>
        <v>SY50M-120-1A-C10</v>
      </c>
    </row>
    <row r="69" spans="10:47" ht="12.75" customHeight="1" x14ac:dyDescent="0.15">
      <c r="J69" s="380"/>
      <c r="K69" s="11" t="s">
        <v>8</v>
      </c>
      <c r="L69" s="11" t="str">
        <f>仕様書作成!CJ86</f>
        <v>SY50M-120-1A-N11</v>
      </c>
    </row>
    <row r="70" spans="10:47" ht="12.75" customHeight="1" x14ac:dyDescent="0.15">
      <c r="J70" s="380"/>
      <c r="K70" s="11" t="s">
        <v>635</v>
      </c>
      <c r="L70" s="11" t="str">
        <f>仕様書作成!CJ87</f>
        <v>SY50M-M1-P</v>
      </c>
      <c r="M70" s="11" t="str">
        <f>仕様書作成!CM87</f>
        <v/>
      </c>
      <c r="U70" s="11" t="str">
        <f>IF(COUNTIF(U$194,$L70)=1,"O","")</f>
        <v/>
      </c>
      <c r="V70" s="11" t="str">
        <f t="shared" ref="V70:AF70" si="14">IF(COUNTIF(V$194,$L70)=1,"O","")</f>
        <v/>
      </c>
      <c r="W70" s="11" t="str">
        <f t="shared" si="14"/>
        <v/>
      </c>
      <c r="X70" s="11" t="str">
        <f t="shared" si="14"/>
        <v/>
      </c>
      <c r="Y70" s="11" t="str">
        <f t="shared" si="14"/>
        <v/>
      </c>
      <c r="Z70" s="11" t="str">
        <f t="shared" si="14"/>
        <v/>
      </c>
      <c r="AA70" s="11" t="str">
        <f t="shared" si="14"/>
        <v/>
      </c>
      <c r="AB70" s="11" t="str">
        <f t="shared" si="14"/>
        <v/>
      </c>
      <c r="AC70" s="11" t="str">
        <f t="shared" si="14"/>
        <v/>
      </c>
      <c r="AD70" s="11" t="str">
        <f t="shared" si="14"/>
        <v/>
      </c>
      <c r="AE70" s="11" t="str">
        <f>IF(COUNTIF(AE$194,$L70)=1,"O","")</f>
        <v/>
      </c>
      <c r="AF70" s="11" t="str">
        <f t="shared" si="14"/>
        <v/>
      </c>
    </row>
    <row r="71" spans="10:47" ht="12.75" customHeight="1" x14ac:dyDescent="0.15">
      <c r="J71" s="380"/>
      <c r="K71" s="11" t="s">
        <v>636</v>
      </c>
      <c r="L71" s="11" t="str">
        <f>仕様書作成!CJ88</f>
        <v>SY50M-M1-A1</v>
      </c>
      <c r="M71" s="11" t="str">
        <f>仕様書作成!CM88</f>
        <v/>
      </c>
      <c r="U71" s="11" t="str">
        <f t="shared" ref="U71:AF78" si="15">IF(COUNTIF(U$194,$L71)=1,"O","")</f>
        <v/>
      </c>
      <c r="V71" s="11" t="str">
        <f t="shared" si="15"/>
        <v/>
      </c>
      <c r="W71" s="11" t="str">
        <f t="shared" si="15"/>
        <v/>
      </c>
      <c r="X71" s="11" t="str">
        <f t="shared" si="15"/>
        <v/>
      </c>
      <c r="Y71" s="11" t="str">
        <f t="shared" si="15"/>
        <v/>
      </c>
      <c r="Z71" s="11" t="str">
        <f t="shared" si="15"/>
        <v/>
      </c>
      <c r="AA71" s="11" t="str">
        <f t="shared" si="15"/>
        <v/>
      </c>
      <c r="AB71" s="11" t="str">
        <f t="shared" si="15"/>
        <v/>
      </c>
      <c r="AC71" s="11" t="str">
        <f t="shared" si="15"/>
        <v/>
      </c>
      <c r="AD71" s="11" t="str">
        <f t="shared" si="15"/>
        <v/>
      </c>
      <c r="AE71" s="11" t="str">
        <f t="shared" si="15"/>
        <v/>
      </c>
      <c r="AF71" s="11" t="str">
        <f t="shared" si="15"/>
        <v/>
      </c>
    </row>
    <row r="72" spans="10:47" ht="12.75" customHeight="1" x14ac:dyDescent="0.15">
      <c r="J72" s="380"/>
      <c r="K72" s="11" t="s">
        <v>637</v>
      </c>
      <c r="L72" s="11" t="str">
        <f>仕様書作成!CJ89</f>
        <v>SY50M-M1-B1</v>
      </c>
      <c r="M72" s="11" t="str">
        <f>仕様書作成!CM89</f>
        <v/>
      </c>
      <c r="U72" s="11" t="str">
        <f t="shared" si="15"/>
        <v/>
      </c>
      <c r="V72" s="11" t="str">
        <f t="shared" si="15"/>
        <v/>
      </c>
      <c r="W72" s="11" t="str">
        <f t="shared" si="15"/>
        <v/>
      </c>
      <c r="X72" s="11" t="str">
        <f t="shared" si="15"/>
        <v/>
      </c>
      <c r="Y72" s="11" t="str">
        <f t="shared" si="15"/>
        <v/>
      </c>
      <c r="Z72" s="11" t="str">
        <f t="shared" si="15"/>
        <v/>
      </c>
      <c r="AA72" s="11" t="str">
        <f t="shared" si="15"/>
        <v/>
      </c>
      <c r="AB72" s="11" t="str">
        <f t="shared" si="15"/>
        <v/>
      </c>
      <c r="AC72" s="11" t="str">
        <f t="shared" si="15"/>
        <v/>
      </c>
      <c r="AD72" s="11" t="str">
        <f t="shared" si="15"/>
        <v/>
      </c>
      <c r="AE72" s="11" t="str">
        <f t="shared" si="15"/>
        <v/>
      </c>
      <c r="AF72" s="11" t="str">
        <f t="shared" si="15"/>
        <v/>
      </c>
    </row>
    <row r="73" spans="10:47" ht="12.75" customHeight="1" x14ac:dyDescent="0.15">
      <c r="J73" s="380"/>
      <c r="K73" s="11" t="s">
        <v>638</v>
      </c>
      <c r="L73" s="11" t="str">
        <f>仕様書作成!CJ90</f>
        <v>SY50M-00-P</v>
      </c>
      <c r="M73" s="11" t="str">
        <f>仕様書作成!CM90</f>
        <v/>
      </c>
      <c r="U73" s="11" t="str">
        <f t="shared" si="15"/>
        <v/>
      </c>
      <c r="V73" s="11" t="str">
        <f t="shared" si="15"/>
        <v/>
      </c>
      <c r="W73" s="11" t="str">
        <f t="shared" si="15"/>
        <v/>
      </c>
      <c r="X73" s="11" t="str">
        <f t="shared" si="15"/>
        <v/>
      </c>
      <c r="Y73" s="11" t="str">
        <f t="shared" si="15"/>
        <v/>
      </c>
      <c r="Z73" s="11" t="str">
        <f t="shared" si="15"/>
        <v/>
      </c>
      <c r="AA73" s="11" t="str">
        <f t="shared" si="15"/>
        <v/>
      </c>
      <c r="AB73" s="11" t="str">
        <f t="shared" si="15"/>
        <v/>
      </c>
      <c r="AC73" s="11" t="str">
        <f t="shared" si="15"/>
        <v/>
      </c>
      <c r="AD73" s="11" t="str">
        <f t="shared" si="15"/>
        <v/>
      </c>
      <c r="AE73" s="11" t="str">
        <f t="shared" si="15"/>
        <v/>
      </c>
      <c r="AF73" s="11" t="str">
        <f t="shared" si="15"/>
        <v/>
      </c>
    </row>
    <row r="74" spans="10:47" ht="12.75" customHeight="1" x14ac:dyDescent="0.15">
      <c r="J74" s="380"/>
      <c r="K74" s="11" t="s">
        <v>639</v>
      </c>
      <c r="L74" s="11" t="str">
        <f>仕様書作成!CJ91</f>
        <v>SY50M-00-A1</v>
      </c>
      <c r="M74" s="11" t="str">
        <f>仕様書作成!CM91</f>
        <v/>
      </c>
      <c r="U74" s="11" t="str">
        <f t="shared" si="15"/>
        <v/>
      </c>
      <c r="V74" s="11" t="str">
        <f t="shared" si="15"/>
        <v/>
      </c>
      <c r="W74" s="11" t="str">
        <f t="shared" si="15"/>
        <v/>
      </c>
      <c r="X74" s="11" t="str">
        <f t="shared" si="15"/>
        <v/>
      </c>
      <c r="Y74" s="11" t="str">
        <f t="shared" si="15"/>
        <v/>
      </c>
      <c r="Z74" s="11" t="str">
        <f t="shared" si="15"/>
        <v/>
      </c>
      <c r="AA74" s="11" t="str">
        <f t="shared" si="15"/>
        <v/>
      </c>
      <c r="AB74" s="11" t="str">
        <f t="shared" si="15"/>
        <v/>
      </c>
      <c r="AC74" s="11" t="str">
        <f t="shared" si="15"/>
        <v/>
      </c>
      <c r="AD74" s="11" t="str">
        <f t="shared" si="15"/>
        <v/>
      </c>
      <c r="AE74" s="11" t="str">
        <f t="shared" si="15"/>
        <v/>
      </c>
      <c r="AF74" s="11" t="str">
        <f t="shared" si="15"/>
        <v/>
      </c>
    </row>
    <row r="75" spans="10:47" ht="12.75" customHeight="1" x14ac:dyDescent="0.15">
      <c r="K75" s="11" t="s">
        <v>640</v>
      </c>
      <c r="L75" s="11" t="str">
        <f>仕様書作成!CJ92</f>
        <v>SY50M-00-B1</v>
      </c>
      <c r="M75" s="11" t="str">
        <f>仕様書作成!CM92</f>
        <v/>
      </c>
      <c r="U75" s="11" t="str">
        <f t="shared" si="15"/>
        <v/>
      </c>
      <c r="V75" s="11" t="str">
        <f t="shared" si="15"/>
        <v/>
      </c>
      <c r="W75" s="11" t="str">
        <f t="shared" si="15"/>
        <v/>
      </c>
      <c r="X75" s="11" t="str">
        <f t="shared" si="15"/>
        <v/>
      </c>
      <c r="Y75" s="11" t="str">
        <f t="shared" si="15"/>
        <v/>
      </c>
      <c r="Z75" s="11" t="str">
        <f t="shared" si="15"/>
        <v/>
      </c>
      <c r="AA75" s="11" t="str">
        <f t="shared" si="15"/>
        <v/>
      </c>
      <c r="AB75" s="11" t="str">
        <f t="shared" si="15"/>
        <v/>
      </c>
      <c r="AC75" s="11" t="str">
        <f t="shared" si="15"/>
        <v/>
      </c>
      <c r="AD75" s="11" t="str">
        <f t="shared" si="15"/>
        <v/>
      </c>
      <c r="AE75" s="11" t="str">
        <f t="shared" si="15"/>
        <v/>
      </c>
      <c r="AF75" s="11" t="str">
        <f t="shared" si="15"/>
        <v/>
      </c>
    </row>
    <row r="76" spans="10:47" ht="12.75" customHeight="1" x14ac:dyDescent="0.15">
      <c r="K76" s="11" t="s">
        <v>641</v>
      </c>
      <c r="L76" s="11" t="str">
        <f>仕様書作成!CJ93</f>
        <v>SY50M-N0-P</v>
      </c>
      <c r="M76" s="11" t="str">
        <f>仕様書作成!CM93</f>
        <v/>
      </c>
      <c r="U76" s="11" t="str">
        <f t="shared" si="15"/>
        <v/>
      </c>
      <c r="V76" s="11" t="str">
        <f t="shared" si="15"/>
        <v/>
      </c>
      <c r="W76" s="11" t="str">
        <f t="shared" si="15"/>
        <v/>
      </c>
      <c r="X76" s="11" t="str">
        <f t="shared" si="15"/>
        <v/>
      </c>
      <c r="Y76" s="11" t="str">
        <f t="shared" si="15"/>
        <v/>
      </c>
      <c r="Z76" s="11" t="str">
        <f t="shared" si="15"/>
        <v/>
      </c>
      <c r="AA76" s="11" t="str">
        <f t="shared" si="15"/>
        <v/>
      </c>
      <c r="AB76" s="11" t="str">
        <f t="shared" si="15"/>
        <v/>
      </c>
      <c r="AC76" s="11" t="str">
        <f t="shared" si="15"/>
        <v/>
      </c>
      <c r="AD76" s="11" t="str">
        <f t="shared" si="15"/>
        <v/>
      </c>
      <c r="AE76" s="11" t="str">
        <f t="shared" si="15"/>
        <v/>
      </c>
      <c r="AF76" s="11" t="str">
        <f t="shared" si="15"/>
        <v/>
      </c>
    </row>
    <row r="77" spans="10:47" ht="12.75" customHeight="1" x14ac:dyDescent="0.15">
      <c r="K77" s="11" t="s">
        <v>642</v>
      </c>
      <c r="L77" s="11" t="str">
        <f>仕様書作成!CJ94</f>
        <v>SY50M-N0-A1</v>
      </c>
      <c r="M77" s="11" t="str">
        <f>仕様書作成!CM94</f>
        <v/>
      </c>
      <c r="U77" s="11" t="str">
        <f t="shared" si="15"/>
        <v/>
      </c>
      <c r="V77" s="11" t="str">
        <f t="shared" si="15"/>
        <v/>
      </c>
      <c r="W77" s="11" t="str">
        <f t="shared" si="15"/>
        <v/>
      </c>
      <c r="X77" s="11" t="str">
        <f t="shared" si="15"/>
        <v/>
      </c>
      <c r="Y77" s="11" t="str">
        <f t="shared" si="15"/>
        <v/>
      </c>
      <c r="Z77" s="11" t="str">
        <f t="shared" si="15"/>
        <v/>
      </c>
      <c r="AA77" s="11" t="str">
        <f t="shared" si="15"/>
        <v/>
      </c>
      <c r="AB77" s="11" t="str">
        <f t="shared" si="15"/>
        <v/>
      </c>
      <c r="AC77" s="11" t="str">
        <f t="shared" si="15"/>
        <v/>
      </c>
      <c r="AD77" s="11" t="str">
        <f t="shared" si="15"/>
        <v/>
      </c>
      <c r="AE77" s="11" t="str">
        <f t="shared" si="15"/>
        <v/>
      </c>
      <c r="AF77" s="11" t="str">
        <f t="shared" si="15"/>
        <v/>
      </c>
    </row>
    <row r="78" spans="10:47" ht="12.75" customHeight="1" x14ac:dyDescent="0.15">
      <c r="K78" s="11" t="s">
        <v>643</v>
      </c>
      <c r="L78" s="11" t="str">
        <f>仕様書作成!CJ95</f>
        <v>SY50M-N0-B1</v>
      </c>
      <c r="M78" s="11" t="str">
        <f>仕様書作成!CM95</f>
        <v/>
      </c>
      <c r="U78" s="11" t="str">
        <f>IF(COUNTIF(U$194,$L78)=1,"O","")</f>
        <v/>
      </c>
      <c r="V78" s="11" t="str">
        <f t="shared" si="15"/>
        <v/>
      </c>
      <c r="W78" s="11" t="str">
        <f t="shared" si="15"/>
        <v/>
      </c>
      <c r="X78" s="11" t="str">
        <f t="shared" si="15"/>
        <v/>
      </c>
      <c r="Y78" s="11" t="str">
        <f t="shared" si="15"/>
        <v/>
      </c>
      <c r="Z78" s="11" t="str">
        <f t="shared" si="15"/>
        <v/>
      </c>
      <c r="AA78" s="11" t="str">
        <f t="shared" si="15"/>
        <v/>
      </c>
      <c r="AB78" s="11" t="str">
        <f t="shared" si="15"/>
        <v/>
      </c>
      <c r="AC78" s="11" t="str">
        <f t="shared" si="15"/>
        <v/>
      </c>
      <c r="AD78" s="11" t="str">
        <f t="shared" si="15"/>
        <v/>
      </c>
      <c r="AE78" s="11" t="str">
        <f>IF(COUNTIF(AE$194,$L78)=1,"O","")</f>
        <v/>
      </c>
      <c r="AF78" s="11" t="str">
        <f t="shared" si="15"/>
        <v/>
      </c>
    </row>
    <row r="79" spans="10:47" ht="12.75" customHeight="1" x14ac:dyDescent="0.15">
      <c r="K79" s="381" t="s">
        <v>9</v>
      </c>
      <c r="L79" s="11" t="str">
        <f>仕様書作成!CN96</f>
        <v>KQ2H04-01AS</v>
      </c>
      <c r="M79" s="11" t="str">
        <f>仕様書作成!CM96</f>
        <v/>
      </c>
      <c r="R79" s="11" t="str">
        <f>IF(仕様書作成!CO96="","",IF(S79="",仕様書作成!CO96,仕様書作成!CO96&amp;","))</f>
        <v/>
      </c>
      <c r="S79" s="11" t="str">
        <f>IF(仕様書作成!CP96="","",IF(T79="",仕様書作成!CP96,仕様書作成!CP96&amp;","))</f>
        <v/>
      </c>
      <c r="T79" s="11" t="str">
        <f>仕様書作成!CQ96</f>
        <v/>
      </c>
      <c r="U79" s="11" t="str">
        <f>仕様書作成!CR96</f>
        <v/>
      </c>
      <c r="V79" s="11" t="str">
        <f>仕様書作成!CS96</f>
        <v/>
      </c>
      <c r="W79" s="11" t="str">
        <f>仕様書作成!CT96</f>
        <v/>
      </c>
      <c r="X79" s="11" t="str">
        <f>仕様書作成!CU96</f>
        <v/>
      </c>
      <c r="Y79" s="11" t="str">
        <f>仕様書作成!CV96</f>
        <v/>
      </c>
      <c r="Z79" s="11" t="str">
        <f>仕様書作成!CW96</f>
        <v/>
      </c>
      <c r="AA79" s="11" t="str">
        <f>仕様書作成!CX96</f>
        <v/>
      </c>
      <c r="AB79" s="11" t="str">
        <f>仕様書作成!CY96</f>
        <v/>
      </c>
      <c r="AC79" s="11" t="str">
        <f>仕様書作成!CZ96</f>
        <v/>
      </c>
      <c r="AD79" s="11" t="str">
        <f>仕様書作成!DA96</f>
        <v/>
      </c>
      <c r="AE79" s="11" t="str">
        <f>仕様書作成!DB96</f>
        <v/>
      </c>
      <c r="AF79" s="11" t="str">
        <f>仕様書作成!DC96</f>
        <v/>
      </c>
      <c r="AS79" s="11" t="str">
        <f>IF(仕様書作成!DQ96="","",IF(AT79="",仕様書作成!DQ96,仕様書作成!DQ96&amp;","))</f>
        <v/>
      </c>
      <c r="AT79" s="11" t="str">
        <f>IF(仕様書作成!DR96="","",IF(AU79="",仕様書作成!DR96,仕様書作成!DR96&amp;","))</f>
        <v/>
      </c>
      <c r="AU79" s="11" t="str">
        <f>仕様書作成!DS96</f>
        <v/>
      </c>
    </row>
    <row r="80" spans="10:47" ht="12.75" customHeight="1" x14ac:dyDescent="0.15">
      <c r="K80" s="382" t="s">
        <v>10</v>
      </c>
      <c r="L80" s="11" t="str">
        <f>仕様書作成!CN97</f>
        <v>KQ2H07-35AS</v>
      </c>
      <c r="M80" s="11" t="str">
        <f>仕様書作成!CM97</f>
        <v/>
      </c>
      <c r="R80" s="11" t="str">
        <f>IF(仕様書作成!CO97="","",IF(S80="",仕様書作成!CO97,仕様書作成!CO97&amp;","))</f>
        <v/>
      </c>
      <c r="S80" s="11" t="str">
        <f>IF(仕様書作成!CP97="","",IF(T80="",仕様書作成!CP97,仕様書作成!CP97&amp;","))</f>
        <v/>
      </c>
      <c r="T80" s="11" t="str">
        <f>仕様書作成!CQ97</f>
        <v/>
      </c>
      <c r="U80" s="11" t="str">
        <f>仕様書作成!CR97</f>
        <v/>
      </c>
      <c r="V80" s="11" t="str">
        <f>仕様書作成!CS97</f>
        <v/>
      </c>
      <c r="W80" s="11" t="str">
        <f>仕様書作成!CT97</f>
        <v/>
      </c>
      <c r="X80" s="11" t="str">
        <f>仕様書作成!CU97</f>
        <v/>
      </c>
      <c r="Y80" s="11" t="str">
        <f>仕様書作成!CV97</f>
        <v/>
      </c>
      <c r="Z80" s="11" t="str">
        <f>仕様書作成!CW97</f>
        <v/>
      </c>
      <c r="AA80" s="11" t="str">
        <f>仕様書作成!CX97</f>
        <v/>
      </c>
      <c r="AB80" s="11" t="str">
        <f>仕様書作成!CY97</f>
        <v/>
      </c>
      <c r="AC80" s="11" t="str">
        <f>仕様書作成!CZ97</f>
        <v/>
      </c>
      <c r="AD80" s="11" t="str">
        <f>仕様書作成!DA97</f>
        <v/>
      </c>
      <c r="AE80" s="11" t="str">
        <f>仕様書作成!DB97</f>
        <v/>
      </c>
      <c r="AF80" s="11" t="str">
        <f>仕様書作成!DC97</f>
        <v/>
      </c>
      <c r="AS80" s="11" t="str">
        <f>IF(仕様書作成!DQ97="","",IF(AT80="",仕様書作成!DQ97,仕様書作成!DQ97&amp;","))</f>
        <v/>
      </c>
      <c r="AT80" s="11" t="str">
        <f>IF(仕様書作成!DR97="","",IF(AU80="",仕様書作成!DR97,仕様書作成!DR97&amp;","))</f>
        <v/>
      </c>
      <c r="AU80" s="11" t="str">
        <f>仕様書作成!DS97</f>
        <v/>
      </c>
    </row>
    <row r="81" spans="11:47" ht="12.75" customHeight="1" x14ac:dyDescent="0.15">
      <c r="K81" s="381" t="s">
        <v>11</v>
      </c>
      <c r="L81" s="11" t="str">
        <f>仕様書作成!CN98</f>
        <v>KQ2H06-01AS</v>
      </c>
      <c r="M81" s="11" t="str">
        <f>仕様書作成!CM98</f>
        <v/>
      </c>
      <c r="R81" s="11" t="str">
        <f>IF(仕様書作成!CO98="","",IF(S81="",仕様書作成!CO98,仕様書作成!CO98&amp;","))</f>
        <v/>
      </c>
      <c r="S81" s="11" t="str">
        <f>IF(仕様書作成!CP98="","",IF(T81="",仕様書作成!CP98,仕様書作成!CP98&amp;","))</f>
        <v/>
      </c>
      <c r="T81" s="11" t="str">
        <f>仕様書作成!CQ98</f>
        <v/>
      </c>
      <c r="U81" s="11" t="str">
        <f>仕様書作成!CR98</f>
        <v/>
      </c>
      <c r="V81" s="11" t="str">
        <f>仕様書作成!CS98</f>
        <v/>
      </c>
      <c r="W81" s="11" t="str">
        <f>仕様書作成!CT98</f>
        <v/>
      </c>
      <c r="X81" s="11" t="str">
        <f>仕様書作成!CU98</f>
        <v/>
      </c>
      <c r="Y81" s="11" t="str">
        <f>仕様書作成!CV98</f>
        <v/>
      </c>
      <c r="Z81" s="11" t="str">
        <f>仕様書作成!CW98</f>
        <v/>
      </c>
      <c r="AA81" s="11" t="str">
        <f>仕様書作成!CX98</f>
        <v/>
      </c>
      <c r="AB81" s="11" t="str">
        <f>仕様書作成!CY98</f>
        <v/>
      </c>
      <c r="AC81" s="11" t="str">
        <f>仕様書作成!CZ98</f>
        <v/>
      </c>
      <c r="AD81" s="11" t="str">
        <f>仕様書作成!DA98</f>
        <v/>
      </c>
      <c r="AE81" s="11" t="str">
        <f>仕様書作成!DB98</f>
        <v/>
      </c>
      <c r="AF81" s="11" t="str">
        <f>仕様書作成!DC98</f>
        <v/>
      </c>
      <c r="AS81" s="11" t="str">
        <f>IF(仕様書作成!DQ98="","",IF(AT81="",仕様書作成!DQ98,仕様書作成!DQ98&amp;","))</f>
        <v/>
      </c>
      <c r="AT81" s="11" t="str">
        <f>IF(仕様書作成!DR98="","",IF(AU81="",仕様書作成!DR98,仕様書作成!DR98&amp;","))</f>
        <v/>
      </c>
      <c r="AU81" s="11" t="str">
        <f>仕様書作成!DS98</f>
        <v/>
      </c>
    </row>
    <row r="82" spans="11:47" ht="12.75" customHeight="1" x14ac:dyDescent="0.15">
      <c r="K82" s="381" t="s">
        <v>12</v>
      </c>
      <c r="L82" s="11" t="str">
        <f>仕様書作成!CN99</f>
        <v>KQ2S04-01AS</v>
      </c>
      <c r="M82" s="11" t="str">
        <f>仕様書作成!CM99</f>
        <v/>
      </c>
      <c r="R82" s="11" t="str">
        <f>IF(仕様書作成!CO99="","",IF(S82="",仕様書作成!CO99,仕様書作成!CO99&amp;","))</f>
        <v/>
      </c>
      <c r="S82" s="11" t="str">
        <f>IF(仕様書作成!CP99="","",IF(T82="",仕様書作成!CP99,仕様書作成!CP99&amp;","))</f>
        <v/>
      </c>
      <c r="T82" s="11" t="str">
        <f>仕様書作成!CQ99</f>
        <v/>
      </c>
      <c r="U82" s="11" t="str">
        <f>仕様書作成!CR99</f>
        <v/>
      </c>
      <c r="V82" s="11" t="str">
        <f>仕様書作成!CS99</f>
        <v/>
      </c>
      <c r="W82" s="11" t="str">
        <f>仕様書作成!CT99</f>
        <v/>
      </c>
      <c r="X82" s="11" t="str">
        <f>仕様書作成!CU99</f>
        <v/>
      </c>
      <c r="Y82" s="11" t="str">
        <f>仕様書作成!CV99</f>
        <v/>
      </c>
      <c r="Z82" s="11" t="str">
        <f>仕様書作成!CW99</f>
        <v/>
      </c>
      <c r="AA82" s="11" t="str">
        <f>仕様書作成!CX99</f>
        <v/>
      </c>
      <c r="AB82" s="11" t="str">
        <f>仕様書作成!CY99</f>
        <v/>
      </c>
      <c r="AC82" s="11" t="str">
        <f>仕様書作成!CZ99</f>
        <v/>
      </c>
      <c r="AD82" s="11" t="str">
        <f>仕様書作成!DA99</f>
        <v/>
      </c>
      <c r="AE82" s="11" t="str">
        <f>仕様書作成!DB99</f>
        <v/>
      </c>
      <c r="AF82" s="11" t="str">
        <f>仕様書作成!DC99</f>
        <v/>
      </c>
      <c r="AS82" s="11" t="str">
        <f>IF(仕様書作成!DQ99="","",IF(AT82="",仕様書作成!DQ99,仕様書作成!DQ99&amp;","))</f>
        <v/>
      </c>
      <c r="AT82" s="11" t="str">
        <f>IF(仕様書作成!DR99="","",IF(AU82="",仕様書作成!DR99,仕様書作成!DR99&amp;","))</f>
        <v/>
      </c>
      <c r="AU82" s="11" t="str">
        <f>仕様書作成!DS99</f>
        <v/>
      </c>
    </row>
    <row r="83" spans="11:47" ht="12.75" customHeight="1" x14ac:dyDescent="0.15">
      <c r="K83" s="381" t="s">
        <v>13</v>
      </c>
      <c r="L83" s="11" t="str">
        <f>仕様書作成!CN100</f>
        <v>KQ2S06-01AS</v>
      </c>
      <c r="M83" s="11" t="str">
        <f>仕様書作成!CM100</f>
        <v/>
      </c>
      <c r="R83" s="11" t="str">
        <f>IF(仕様書作成!CO100="","",IF(S83="",仕様書作成!CO100,仕様書作成!CO100&amp;","))</f>
        <v/>
      </c>
      <c r="S83" s="11" t="str">
        <f>IF(仕様書作成!CP100="","",IF(T83="",仕様書作成!CP100,仕様書作成!CP100&amp;","))</f>
        <v/>
      </c>
      <c r="T83" s="11" t="str">
        <f>仕様書作成!CQ100</f>
        <v/>
      </c>
      <c r="U83" s="11" t="str">
        <f>仕様書作成!CR100</f>
        <v/>
      </c>
      <c r="V83" s="11" t="str">
        <f>仕様書作成!CS100</f>
        <v/>
      </c>
      <c r="W83" s="11" t="str">
        <f>仕様書作成!CT100</f>
        <v/>
      </c>
      <c r="X83" s="11" t="str">
        <f>仕様書作成!CU100</f>
        <v/>
      </c>
      <c r="Y83" s="11" t="str">
        <f>仕様書作成!CV100</f>
        <v/>
      </c>
      <c r="Z83" s="11" t="str">
        <f>仕様書作成!CW100</f>
        <v/>
      </c>
      <c r="AA83" s="11" t="str">
        <f>仕様書作成!CX100</f>
        <v/>
      </c>
      <c r="AB83" s="11" t="str">
        <f>仕様書作成!CY100</f>
        <v/>
      </c>
      <c r="AC83" s="11" t="str">
        <f>仕様書作成!CZ100</f>
        <v/>
      </c>
      <c r="AD83" s="11" t="str">
        <f>仕様書作成!DA100</f>
        <v/>
      </c>
      <c r="AE83" s="11" t="str">
        <f>仕様書作成!DB100</f>
        <v/>
      </c>
      <c r="AF83" s="11" t="str">
        <f>仕様書作成!DC100</f>
        <v/>
      </c>
      <c r="AS83" s="11" t="str">
        <f>IF(仕様書作成!DQ100="","",IF(AT83="",仕様書作成!DQ100,仕様書作成!DQ100&amp;","))</f>
        <v/>
      </c>
      <c r="AT83" s="11" t="str">
        <f>IF(仕様書作成!DR100="","",IF(AU83="",仕様書作成!DR100,仕様書作成!DR100&amp;","))</f>
        <v/>
      </c>
      <c r="AU83" s="11" t="str">
        <f>仕様書作成!DS100</f>
        <v/>
      </c>
    </row>
    <row r="84" spans="11:47" ht="12.75" customHeight="1" x14ac:dyDescent="0.15">
      <c r="K84" s="381" t="s">
        <v>14</v>
      </c>
      <c r="L84" s="11" t="str">
        <f>仕様書作成!CN101</f>
        <v>KQ2S08-01AS</v>
      </c>
      <c r="M84" s="11" t="str">
        <f>仕様書作成!CM101</f>
        <v/>
      </c>
      <c r="R84" s="11" t="str">
        <f>IF(仕様書作成!CO101="","",IF(S84="",仕様書作成!CO101,仕様書作成!CO101&amp;","))</f>
        <v/>
      </c>
      <c r="S84" s="11" t="str">
        <f>IF(仕様書作成!CP101="","",IF(T84="",仕様書作成!CP101,仕様書作成!CP101&amp;","))</f>
        <v/>
      </c>
      <c r="T84" s="11" t="str">
        <f>仕様書作成!CQ101</f>
        <v/>
      </c>
      <c r="U84" s="11" t="str">
        <f>仕様書作成!CR101</f>
        <v/>
      </c>
      <c r="V84" s="11" t="str">
        <f>仕様書作成!CS101</f>
        <v/>
      </c>
      <c r="W84" s="11" t="str">
        <f>仕様書作成!CT101</f>
        <v/>
      </c>
      <c r="X84" s="11" t="str">
        <f>仕様書作成!CU101</f>
        <v/>
      </c>
      <c r="Y84" s="11" t="str">
        <f>仕様書作成!CV101</f>
        <v/>
      </c>
      <c r="Z84" s="11" t="str">
        <f>仕様書作成!CW101</f>
        <v/>
      </c>
      <c r="AA84" s="11" t="str">
        <f>仕様書作成!CX101</f>
        <v/>
      </c>
      <c r="AB84" s="11" t="str">
        <f>仕様書作成!CY101</f>
        <v/>
      </c>
      <c r="AC84" s="11" t="str">
        <f>仕様書作成!CZ101</f>
        <v/>
      </c>
      <c r="AD84" s="11" t="str">
        <f>仕様書作成!DA101</f>
        <v/>
      </c>
      <c r="AE84" s="11" t="str">
        <f>仕様書作成!DB101</f>
        <v/>
      </c>
      <c r="AF84" s="11" t="str">
        <f>仕様書作成!DC101</f>
        <v/>
      </c>
      <c r="AS84" s="11" t="str">
        <f>IF(仕様書作成!DQ101="","",IF(AT84="",仕様書作成!DQ101,仕様書作成!DQ101&amp;","))</f>
        <v/>
      </c>
      <c r="AT84" s="11" t="str">
        <f>IF(仕様書作成!DR101="","",IF(AU84="",仕様書作成!DR101,仕様書作成!DR101&amp;","))</f>
        <v/>
      </c>
      <c r="AU84" s="11" t="str">
        <f>仕様書作成!DS101</f>
        <v/>
      </c>
    </row>
    <row r="85" spans="11:47" ht="12.75" customHeight="1" x14ac:dyDescent="0.15">
      <c r="K85" s="382" t="s">
        <v>15</v>
      </c>
      <c r="L85" s="11" t="str">
        <f>仕様書作成!CN102</f>
        <v>KQ2H03-34AS</v>
      </c>
      <c r="M85" s="11" t="str">
        <f>仕様書作成!CM102</f>
        <v/>
      </c>
      <c r="R85" s="11" t="str">
        <f>IF(仕様書作成!CO102="","",IF(S85="",仕様書作成!CO102,仕様書作成!CO102&amp;","))</f>
        <v/>
      </c>
      <c r="S85" s="11" t="str">
        <f>IF(仕様書作成!CP102="","",IF(T85="",仕様書作成!CP102,仕様書作成!CP102&amp;","))</f>
        <v/>
      </c>
      <c r="T85" s="11" t="str">
        <f>仕様書作成!CQ102</f>
        <v/>
      </c>
      <c r="U85" s="11" t="str">
        <f>仕様書作成!CR102</f>
        <v/>
      </c>
      <c r="V85" s="11" t="str">
        <f>仕様書作成!CS102</f>
        <v/>
      </c>
      <c r="W85" s="11" t="str">
        <f>仕様書作成!CT102</f>
        <v/>
      </c>
      <c r="X85" s="11" t="str">
        <f>仕様書作成!CU102</f>
        <v/>
      </c>
      <c r="Y85" s="11" t="str">
        <f>仕様書作成!CV102</f>
        <v/>
      </c>
      <c r="Z85" s="11" t="str">
        <f>仕様書作成!CW102</f>
        <v/>
      </c>
      <c r="AA85" s="11" t="str">
        <f>仕様書作成!CX102</f>
        <v/>
      </c>
      <c r="AB85" s="11" t="str">
        <f>仕様書作成!CY102</f>
        <v/>
      </c>
      <c r="AC85" s="11" t="str">
        <f>仕様書作成!CZ102</f>
        <v/>
      </c>
      <c r="AD85" s="11" t="str">
        <f>仕様書作成!DA102</f>
        <v/>
      </c>
      <c r="AE85" s="11" t="str">
        <f>仕様書作成!DB102</f>
        <v/>
      </c>
      <c r="AF85" s="11" t="str">
        <f>仕様書作成!DC102</f>
        <v/>
      </c>
      <c r="AS85" s="11" t="str">
        <f>IF(仕様書作成!DQ102="","",IF(AT85="",仕様書作成!DQ102,仕様書作成!DQ102&amp;","))</f>
        <v/>
      </c>
      <c r="AT85" s="11" t="str">
        <f>IF(仕様書作成!DR102="","",IF(AU85="",仕様書作成!DR102,仕様書作成!DR102&amp;","))</f>
        <v/>
      </c>
      <c r="AU85" s="11" t="str">
        <f>仕様書作成!DS102</f>
        <v/>
      </c>
    </row>
    <row r="86" spans="11:47" ht="12.75" customHeight="1" x14ac:dyDescent="0.15">
      <c r="K86" s="382" t="s">
        <v>16</v>
      </c>
      <c r="L86" s="11" t="str">
        <f>仕様書作成!CN103</f>
        <v>KQ2H07-34AS</v>
      </c>
      <c r="M86" s="11" t="str">
        <f>仕様書作成!CM103</f>
        <v/>
      </c>
      <c r="R86" s="11" t="str">
        <f>IF(仕様書作成!CO103="","",IF(S86="",仕様書作成!CO103,仕様書作成!CO103&amp;","))</f>
        <v/>
      </c>
      <c r="S86" s="11" t="str">
        <f>IF(仕様書作成!CP103="","",IF(T86="",仕様書作成!CP103,仕様書作成!CP103&amp;","))</f>
        <v/>
      </c>
      <c r="T86" s="11" t="str">
        <f>仕様書作成!CQ103</f>
        <v/>
      </c>
      <c r="U86" s="11" t="str">
        <f>仕様書作成!CR103</f>
        <v/>
      </c>
      <c r="V86" s="11" t="str">
        <f>仕様書作成!CS103</f>
        <v/>
      </c>
      <c r="W86" s="11" t="str">
        <f>仕様書作成!CT103</f>
        <v/>
      </c>
      <c r="X86" s="11" t="str">
        <f>仕様書作成!CU103</f>
        <v/>
      </c>
      <c r="Y86" s="11" t="str">
        <f>仕様書作成!CV103</f>
        <v/>
      </c>
      <c r="Z86" s="11" t="str">
        <f>仕様書作成!CW103</f>
        <v/>
      </c>
      <c r="AA86" s="11" t="str">
        <f>仕様書作成!CX103</f>
        <v/>
      </c>
      <c r="AB86" s="11" t="str">
        <f>仕様書作成!CY103</f>
        <v/>
      </c>
      <c r="AC86" s="11" t="str">
        <f>仕様書作成!CZ103</f>
        <v/>
      </c>
      <c r="AD86" s="11" t="str">
        <f>仕様書作成!DA103</f>
        <v/>
      </c>
      <c r="AE86" s="11" t="str">
        <f>仕様書作成!DB103</f>
        <v/>
      </c>
      <c r="AF86" s="11" t="str">
        <f>仕様書作成!DC103</f>
        <v/>
      </c>
      <c r="AS86" s="11" t="str">
        <f>IF(仕様書作成!DQ103="","",IF(AT86="",仕様書作成!DQ103,仕様書作成!DQ103&amp;","))</f>
        <v/>
      </c>
      <c r="AT86" s="11" t="str">
        <f>IF(仕様書作成!DR103="","",IF(AU86="",仕様書作成!DR103,仕様書作成!DR103&amp;","))</f>
        <v/>
      </c>
      <c r="AU86" s="11" t="str">
        <f>仕様書作成!DS103</f>
        <v/>
      </c>
    </row>
    <row r="87" spans="11:47" ht="12.75" customHeight="1" x14ac:dyDescent="0.15">
      <c r="K87" s="382" t="s">
        <v>17</v>
      </c>
      <c r="L87" s="11" t="str">
        <f>仕様書作成!CN104</f>
        <v>KQ2S03-34AS</v>
      </c>
      <c r="M87" s="11" t="str">
        <f>仕様書作成!CM104</f>
        <v/>
      </c>
      <c r="R87" s="11" t="str">
        <f>IF(仕様書作成!CO104="","",IF(S87="",仕様書作成!CO104,仕様書作成!CO104&amp;","))</f>
        <v/>
      </c>
      <c r="S87" s="11" t="str">
        <f>IF(仕様書作成!CP104="","",IF(T87="",仕様書作成!CP104,仕様書作成!CP104&amp;","))</f>
        <v/>
      </c>
      <c r="T87" s="11" t="str">
        <f>仕様書作成!CQ104</f>
        <v/>
      </c>
      <c r="U87" s="11" t="str">
        <f>仕様書作成!CR104</f>
        <v/>
      </c>
      <c r="V87" s="11" t="str">
        <f>仕様書作成!CS104</f>
        <v/>
      </c>
      <c r="W87" s="11" t="str">
        <f>仕様書作成!CT104</f>
        <v/>
      </c>
      <c r="X87" s="11" t="str">
        <f>仕様書作成!CU104</f>
        <v/>
      </c>
      <c r="Y87" s="11" t="str">
        <f>仕様書作成!CV104</f>
        <v/>
      </c>
      <c r="Z87" s="11" t="str">
        <f>仕様書作成!CW104</f>
        <v/>
      </c>
      <c r="AA87" s="11" t="str">
        <f>仕様書作成!CX104</f>
        <v/>
      </c>
      <c r="AB87" s="11" t="str">
        <f>仕様書作成!CY104</f>
        <v/>
      </c>
      <c r="AC87" s="11" t="str">
        <f>仕様書作成!CZ104</f>
        <v/>
      </c>
      <c r="AD87" s="11" t="str">
        <f>仕様書作成!DA104</f>
        <v/>
      </c>
      <c r="AE87" s="11" t="str">
        <f>仕様書作成!DB104</f>
        <v/>
      </c>
      <c r="AF87" s="11" t="str">
        <f>仕様書作成!DC104</f>
        <v/>
      </c>
      <c r="AS87" s="11" t="str">
        <f>IF(仕様書作成!DQ104="","",IF(AT87="",仕様書作成!DQ104,仕様書作成!DQ104&amp;","))</f>
        <v/>
      </c>
      <c r="AT87" s="11" t="str">
        <f>IF(仕様書作成!DR104="","",IF(AU87="",仕様書作成!DR104,仕様書作成!DR104&amp;","))</f>
        <v/>
      </c>
      <c r="AU87" s="11" t="str">
        <f>仕様書作成!DS104</f>
        <v/>
      </c>
    </row>
    <row r="88" spans="11:47" ht="12.75" customHeight="1" x14ac:dyDescent="0.15">
      <c r="K88" s="382" t="s">
        <v>18</v>
      </c>
      <c r="L88" s="11" t="str">
        <f>仕様書作成!CN105</f>
        <v>KQ2S07-34AS</v>
      </c>
      <c r="M88" s="11" t="str">
        <f>仕様書作成!CM105</f>
        <v/>
      </c>
      <c r="R88" s="11" t="str">
        <f>IF(仕様書作成!CO105="","",IF(S88="",仕様書作成!CO105,仕様書作成!CO105&amp;","))</f>
        <v/>
      </c>
      <c r="S88" s="11" t="str">
        <f>IF(仕様書作成!CP105="","",IF(T88="",仕様書作成!CP105,仕様書作成!CP105&amp;","))</f>
        <v/>
      </c>
      <c r="T88" s="11" t="str">
        <f>仕様書作成!CQ105</f>
        <v/>
      </c>
      <c r="U88" s="11" t="str">
        <f>仕様書作成!CR105</f>
        <v/>
      </c>
      <c r="V88" s="11" t="str">
        <f>仕様書作成!CS105</f>
        <v/>
      </c>
      <c r="W88" s="11" t="str">
        <f>仕様書作成!CT105</f>
        <v/>
      </c>
      <c r="X88" s="11" t="str">
        <f>仕様書作成!CU105</f>
        <v/>
      </c>
      <c r="Y88" s="11" t="str">
        <f>仕様書作成!CV105</f>
        <v/>
      </c>
      <c r="Z88" s="11" t="str">
        <f>仕様書作成!CW105</f>
        <v/>
      </c>
      <c r="AA88" s="11" t="str">
        <f>仕様書作成!CX105</f>
        <v/>
      </c>
      <c r="AB88" s="11" t="str">
        <f>仕様書作成!CY105</f>
        <v/>
      </c>
      <c r="AC88" s="11" t="str">
        <f>仕様書作成!CZ105</f>
        <v/>
      </c>
      <c r="AD88" s="11" t="str">
        <f>仕様書作成!DA105</f>
        <v/>
      </c>
      <c r="AE88" s="11" t="str">
        <f>仕様書作成!DB105</f>
        <v/>
      </c>
      <c r="AF88" s="11" t="str">
        <f>仕様書作成!DC105</f>
        <v/>
      </c>
      <c r="AS88" s="11" t="str">
        <f>IF(仕様書作成!DQ105="","",IF(AT88="",仕様書作成!DQ105,仕様書作成!DQ105&amp;","))</f>
        <v/>
      </c>
      <c r="AT88" s="11" t="str">
        <f>IF(仕様書作成!DR105="","",IF(AU88="",仕様書作成!DR105,仕様書作成!DR105&amp;","))</f>
        <v/>
      </c>
      <c r="AU88" s="11" t="str">
        <f>仕様書作成!DS105</f>
        <v/>
      </c>
    </row>
    <row r="89" spans="11:47" ht="12.75" customHeight="1" x14ac:dyDescent="0.15">
      <c r="K89" s="382" t="s">
        <v>19</v>
      </c>
      <c r="L89" s="11" t="str">
        <f>仕様書作成!CN106</f>
        <v>KQ2S09-34AS</v>
      </c>
      <c r="M89" s="11" t="str">
        <f>仕様書作成!CM106</f>
        <v/>
      </c>
      <c r="R89" s="11" t="str">
        <f>IF(仕様書作成!CO106="","",IF(S89="",仕様書作成!CO106,仕様書作成!CO106&amp;","))</f>
        <v/>
      </c>
      <c r="S89" s="11" t="str">
        <f>IF(仕様書作成!CP106="","",IF(T89="",仕様書作成!CP106,仕様書作成!CP106&amp;","))</f>
        <v/>
      </c>
      <c r="T89" s="11" t="str">
        <f>仕様書作成!CQ106</f>
        <v/>
      </c>
      <c r="U89" s="11" t="str">
        <f>仕様書作成!CR106</f>
        <v/>
      </c>
      <c r="V89" s="11" t="str">
        <f>仕様書作成!CS106</f>
        <v/>
      </c>
      <c r="W89" s="11" t="str">
        <f>仕様書作成!CT106</f>
        <v/>
      </c>
      <c r="X89" s="11" t="str">
        <f>仕様書作成!CU106</f>
        <v/>
      </c>
      <c r="Y89" s="11" t="str">
        <f>仕様書作成!CV106</f>
        <v/>
      </c>
      <c r="Z89" s="11" t="str">
        <f>仕様書作成!CW106</f>
        <v/>
      </c>
      <c r="AA89" s="11" t="str">
        <f>仕様書作成!CX106</f>
        <v/>
      </c>
      <c r="AB89" s="11" t="str">
        <f>仕様書作成!CY106</f>
        <v/>
      </c>
      <c r="AC89" s="11" t="str">
        <f>仕様書作成!CZ106</f>
        <v/>
      </c>
      <c r="AD89" s="11" t="str">
        <f>仕様書作成!DA106</f>
        <v/>
      </c>
      <c r="AE89" s="11" t="str">
        <f>仕様書作成!DB106</f>
        <v/>
      </c>
      <c r="AF89" s="11" t="str">
        <f>仕様書作成!DC106</f>
        <v/>
      </c>
      <c r="AS89" s="11" t="str">
        <f>IF(仕様書作成!DQ106="","",IF(AT89="",仕様書作成!DQ106,仕様書作成!DQ106&amp;","))</f>
        <v/>
      </c>
      <c r="AT89" s="11" t="str">
        <f>IF(仕様書作成!DR106="","",IF(AU89="",仕様書作成!DR106,仕様書作成!DR106&amp;","))</f>
        <v/>
      </c>
      <c r="AU89" s="11" t="str">
        <f>仕様書作成!DS106</f>
        <v/>
      </c>
    </row>
    <row r="90" spans="11:47" ht="12.75" customHeight="1" x14ac:dyDescent="0.15">
      <c r="K90" s="383" t="s">
        <v>20</v>
      </c>
      <c r="L90" s="11" t="str">
        <f>仕様書作成!CN107</f>
        <v>KQ2H03-U01A</v>
      </c>
      <c r="M90" s="11" t="str">
        <f>仕様書作成!CM107</f>
        <v/>
      </c>
      <c r="R90" s="11" t="str">
        <f>IF(仕様書作成!CO107="","",IF(S90="",仕様書作成!CO107,仕様書作成!CO107&amp;","))</f>
        <v/>
      </c>
      <c r="S90" s="11" t="str">
        <f>IF(仕様書作成!CP107="","",IF(T90="",仕様書作成!CP107,仕様書作成!CP107&amp;","))</f>
        <v/>
      </c>
      <c r="T90" s="11" t="str">
        <f>仕様書作成!CQ107</f>
        <v/>
      </c>
      <c r="U90" s="11" t="str">
        <f>仕様書作成!CR107</f>
        <v/>
      </c>
      <c r="V90" s="11" t="str">
        <f>仕様書作成!CS107</f>
        <v/>
      </c>
      <c r="W90" s="11" t="str">
        <f>仕様書作成!CT107</f>
        <v/>
      </c>
      <c r="X90" s="11" t="str">
        <f>仕様書作成!CU107</f>
        <v/>
      </c>
      <c r="Y90" s="11" t="str">
        <f>仕様書作成!CV107</f>
        <v/>
      </c>
      <c r="Z90" s="11" t="str">
        <f>仕様書作成!CW107</f>
        <v/>
      </c>
      <c r="AA90" s="11" t="str">
        <f>仕様書作成!CX107</f>
        <v/>
      </c>
      <c r="AB90" s="11" t="str">
        <f>仕様書作成!CY107</f>
        <v/>
      </c>
      <c r="AC90" s="11" t="str">
        <f>仕様書作成!CZ107</f>
        <v/>
      </c>
      <c r="AD90" s="11" t="str">
        <f>仕様書作成!DA107</f>
        <v/>
      </c>
      <c r="AE90" s="11" t="str">
        <f>仕様書作成!DB107</f>
        <v/>
      </c>
      <c r="AF90" s="11" t="str">
        <f>仕様書作成!DC107</f>
        <v/>
      </c>
      <c r="AS90" s="11" t="str">
        <f>IF(仕様書作成!DQ107="","",IF(AT90="",仕様書作成!DQ107,仕様書作成!DQ107&amp;","))</f>
        <v/>
      </c>
      <c r="AT90" s="11" t="str">
        <f>IF(仕様書作成!DR107="","",IF(AU90="",仕様書作成!DR107,仕様書作成!DR107&amp;","))</f>
        <v/>
      </c>
      <c r="AU90" s="11" t="str">
        <f>仕様書作成!DS107</f>
        <v/>
      </c>
    </row>
    <row r="91" spans="11:47" ht="12.75" customHeight="1" x14ac:dyDescent="0.15">
      <c r="K91" s="382" t="s">
        <v>21</v>
      </c>
      <c r="L91" s="11" t="str">
        <f>仕様書作成!CN108</f>
        <v>KQ2H07-U01A</v>
      </c>
      <c r="M91" s="11" t="str">
        <f>仕様書作成!CM108</f>
        <v/>
      </c>
      <c r="R91" s="11" t="str">
        <f>IF(仕様書作成!CO108="","",IF(S91="",仕様書作成!CO108,仕様書作成!CO108&amp;","))</f>
        <v/>
      </c>
      <c r="S91" s="11" t="str">
        <f>IF(仕様書作成!CP108="","",IF(T91="",仕様書作成!CP108,仕様書作成!CP108&amp;","))</f>
        <v/>
      </c>
      <c r="T91" s="11" t="str">
        <f>仕様書作成!CQ108</f>
        <v/>
      </c>
      <c r="U91" s="11" t="str">
        <f>仕様書作成!CR108</f>
        <v/>
      </c>
      <c r="V91" s="11" t="str">
        <f>仕様書作成!CS108</f>
        <v/>
      </c>
      <c r="W91" s="11" t="str">
        <f>仕様書作成!CT108</f>
        <v/>
      </c>
      <c r="X91" s="11" t="str">
        <f>仕様書作成!CU108</f>
        <v/>
      </c>
      <c r="Y91" s="11" t="str">
        <f>仕様書作成!CV108</f>
        <v/>
      </c>
      <c r="Z91" s="11" t="str">
        <f>仕様書作成!CW108</f>
        <v/>
      </c>
      <c r="AA91" s="11" t="str">
        <f>仕様書作成!CX108</f>
        <v/>
      </c>
      <c r="AB91" s="11" t="str">
        <f>仕様書作成!CY108</f>
        <v/>
      </c>
      <c r="AC91" s="11" t="str">
        <f>仕様書作成!CZ108</f>
        <v/>
      </c>
      <c r="AD91" s="11" t="str">
        <f>仕様書作成!DA108</f>
        <v/>
      </c>
      <c r="AE91" s="11" t="str">
        <f>仕様書作成!DB108</f>
        <v/>
      </c>
      <c r="AF91" s="11" t="str">
        <f>仕様書作成!DC108</f>
        <v/>
      </c>
      <c r="AS91" s="11" t="str">
        <f>IF(仕様書作成!DQ108="","",IF(AT91="",仕様書作成!DQ108,仕様書作成!DQ108&amp;","))</f>
        <v/>
      </c>
      <c r="AT91" s="11" t="str">
        <f>IF(仕様書作成!DR108="","",IF(AU91="",仕様書作成!DR108,仕様書作成!DR108&amp;","))</f>
        <v/>
      </c>
      <c r="AU91" s="11" t="str">
        <f>仕様書作成!DS108</f>
        <v/>
      </c>
    </row>
    <row r="92" spans="11:47" ht="12.75" customHeight="1" x14ac:dyDescent="0.15">
      <c r="K92" s="382" t="s">
        <v>22</v>
      </c>
      <c r="L92" s="11" t="str">
        <f>仕様書作成!CN109</f>
        <v>KQ2H04-02AS</v>
      </c>
      <c r="M92" s="11" t="str">
        <f>仕様書作成!CM109</f>
        <v/>
      </c>
      <c r="R92" s="11" t="str">
        <f>IF(仕様書作成!CO109="","",IF(S92="",仕様書作成!CO109,仕様書作成!CO109&amp;","))</f>
        <v/>
      </c>
      <c r="S92" s="11" t="str">
        <f>IF(仕様書作成!CP109="","",IF(T92="",仕様書作成!CP109,仕様書作成!CP109&amp;","))</f>
        <v/>
      </c>
      <c r="T92" s="11" t="str">
        <f>仕様書作成!CQ109</f>
        <v/>
      </c>
      <c r="U92" s="11" t="str">
        <f>仕様書作成!CR109</f>
        <v/>
      </c>
      <c r="V92" s="11" t="str">
        <f>仕様書作成!CS109</f>
        <v/>
      </c>
      <c r="W92" s="11" t="str">
        <f>仕様書作成!CT109</f>
        <v/>
      </c>
      <c r="X92" s="11" t="str">
        <f>仕様書作成!CU109</f>
        <v/>
      </c>
      <c r="Y92" s="11" t="str">
        <f>仕様書作成!CV109</f>
        <v/>
      </c>
      <c r="Z92" s="11" t="str">
        <f>仕様書作成!CW109</f>
        <v/>
      </c>
      <c r="AA92" s="11" t="str">
        <f>仕様書作成!CX109</f>
        <v/>
      </c>
      <c r="AB92" s="11" t="str">
        <f>仕様書作成!CY109</f>
        <v/>
      </c>
      <c r="AC92" s="11" t="str">
        <f>仕様書作成!CZ109</f>
        <v/>
      </c>
      <c r="AD92" s="11" t="str">
        <f>仕様書作成!DA109</f>
        <v/>
      </c>
      <c r="AE92" s="11" t="str">
        <f>仕様書作成!DB109</f>
        <v/>
      </c>
      <c r="AF92" s="11" t="str">
        <f>仕様書作成!DC109</f>
        <v/>
      </c>
      <c r="AS92" s="11" t="str">
        <f>IF(仕様書作成!DQ109="","",IF(AT92="",仕様書作成!DQ109,仕様書作成!DQ109&amp;","))</f>
        <v/>
      </c>
      <c r="AT92" s="11" t="str">
        <f>IF(仕様書作成!DR109="","",IF(AU92="",仕様書作成!DR109,仕様書作成!DR109&amp;","))</f>
        <v/>
      </c>
      <c r="AU92" s="11" t="str">
        <f>仕様書作成!DS109</f>
        <v/>
      </c>
    </row>
    <row r="93" spans="11:47" ht="12.75" customHeight="1" x14ac:dyDescent="0.15">
      <c r="K93" s="382" t="s">
        <v>23</v>
      </c>
      <c r="L93" s="11" t="str">
        <f>仕様書作成!CN110</f>
        <v>KQ2H06-02AS</v>
      </c>
      <c r="M93" s="11" t="str">
        <f>仕様書作成!CM110</f>
        <v/>
      </c>
      <c r="R93" s="11" t="str">
        <f>IF(仕様書作成!CO110="","",IF(S93="",仕様書作成!CO110,仕様書作成!CO110&amp;","))</f>
        <v/>
      </c>
      <c r="S93" s="11" t="str">
        <f>IF(仕様書作成!CP110="","",IF(T93="",仕様書作成!CP110,仕様書作成!CP110&amp;","))</f>
        <v/>
      </c>
      <c r="T93" s="11" t="str">
        <f>仕様書作成!CQ110</f>
        <v/>
      </c>
      <c r="U93" s="11" t="str">
        <f>仕様書作成!CR110</f>
        <v/>
      </c>
      <c r="V93" s="11" t="str">
        <f>仕様書作成!CS110</f>
        <v/>
      </c>
      <c r="W93" s="11" t="str">
        <f>仕様書作成!CT110</f>
        <v/>
      </c>
      <c r="X93" s="11" t="str">
        <f>仕様書作成!CU110</f>
        <v/>
      </c>
      <c r="Y93" s="11" t="str">
        <f>仕様書作成!CV110</f>
        <v/>
      </c>
      <c r="Z93" s="11" t="str">
        <f>仕様書作成!CW110</f>
        <v/>
      </c>
      <c r="AA93" s="11" t="str">
        <f>仕様書作成!CX110</f>
        <v/>
      </c>
      <c r="AB93" s="11" t="str">
        <f>仕様書作成!CY110</f>
        <v/>
      </c>
      <c r="AC93" s="11" t="str">
        <f>仕様書作成!CZ110</f>
        <v/>
      </c>
      <c r="AD93" s="11" t="str">
        <f>仕様書作成!DA110</f>
        <v/>
      </c>
      <c r="AE93" s="11" t="str">
        <f>仕様書作成!DB110</f>
        <v/>
      </c>
      <c r="AF93" s="11" t="str">
        <f>仕様書作成!DC110</f>
        <v/>
      </c>
      <c r="AS93" s="11" t="str">
        <f>IF(仕様書作成!DQ110="","",IF(AT93="",仕様書作成!DQ110,仕様書作成!DQ110&amp;","))</f>
        <v/>
      </c>
      <c r="AT93" s="11" t="str">
        <f>IF(仕様書作成!DR110="","",IF(AU93="",仕様書作成!DR110,仕様書作成!DR110&amp;","))</f>
        <v/>
      </c>
      <c r="AU93" s="11" t="str">
        <f>仕様書作成!DS110</f>
        <v/>
      </c>
    </row>
    <row r="94" spans="11:47" ht="12.75" customHeight="1" x14ac:dyDescent="0.15">
      <c r="K94" s="382" t="s">
        <v>24</v>
      </c>
      <c r="L94" s="11" t="str">
        <f>仕様書作成!CN111</f>
        <v>KQ2H08-02AS</v>
      </c>
      <c r="M94" s="11" t="str">
        <f>仕様書作成!CM111</f>
        <v/>
      </c>
      <c r="R94" s="11" t="str">
        <f>IF(仕様書作成!CO111="","",IF(S94="",仕様書作成!CO111,仕様書作成!CO111&amp;","))</f>
        <v/>
      </c>
      <c r="S94" s="11" t="str">
        <f>IF(仕様書作成!CP111="","",IF(T94="",仕様書作成!CP111,仕様書作成!CP111&amp;","))</f>
        <v/>
      </c>
      <c r="T94" s="11" t="str">
        <f>仕様書作成!CQ111</f>
        <v/>
      </c>
      <c r="U94" s="11" t="str">
        <f>仕様書作成!CR111</f>
        <v/>
      </c>
      <c r="V94" s="11" t="str">
        <f>仕様書作成!CS111</f>
        <v/>
      </c>
      <c r="W94" s="11" t="str">
        <f>仕様書作成!CT111</f>
        <v/>
      </c>
      <c r="X94" s="11" t="str">
        <f>仕様書作成!CU111</f>
        <v/>
      </c>
      <c r="Y94" s="11" t="str">
        <f>仕様書作成!CV111</f>
        <v/>
      </c>
      <c r="Z94" s="11" t="str">
        <f>仕様書作成!CW111</f>
        <v/>
      </c>
      <c r="AA94" s="11" t="str">
        <f>仕様書作成!CX111</f>
        <v/>
      </c>
      <c r="AB94" s="11" t="str">
        <f>仕様書作成!CY111</f>
        <v/>
      </c>
      <c r="AC94" s="11" t="str">
        <f>仕様書作成!CZ111</f>
        <v/>
      </c>
      <c r="AD94" s="11" t="str">
        <f>仕様書作成!DA111</f>
        <v/>
      </c>
      <c r="AE94" s="11" t="str">
        <f>仕様書作成!DB111</f>
        <v/>
      </c>
      <c r="AF94" s="11" t="str">
        <f>仕様書作成!DC111</f>
        <v/>
      </c>
      <c r="AS94" s="11" t="str">
        <f>IF(仕様書作成!DQ111="","",IF(AT94="",仕様書作成!DQ111,仕様書作成!DQ111&amp;","))</f>
        <v/>
      </c>
      <c r="AT94" s="11" t="str">
        <f>IF(仕様書作成!DR111="","",IF(AU94="",仕様書作成!DR111,仕様書作成!DR111&amp;","))</f>
        <v/>
      </c>
      <c r="AU94" s="11" t="str">
        <f>仕様書作成!DS111</f>
        <v/>
      </c>
    </row>
    <row r="95" spans="11:47" ht="12.75" customHeight="1" x14ac:dyDescent="0.15">
      <c r="K95" s="382" t="s">
        <v>25</v>
      </c>
      <c r="L95" s="11" t="str">
        <f>仕様書作成!CN112</f>
        <v>KQ2S06-02AS</v>
      </c>
      <c r="M95" s="11" t="str">
        <f>仕様書作成!CM112</f>
        <v/>
      </c>
      <c r="R95" s="11" t="str">
        <f>IF(仕様書作成!CO112="","",IF(S95="",仕様書作成!CO112,仕様書作成!CO112&amp;","))</f>
        <v/>
      </c>
      <c r="S95" s="11" t="str">
        <f>IF(仕様書作成!CP112="","",IF(T95="",仕様書作成!CP112,仕様書作成!CP112&amp;","))</f>
        <v/>
      </c>
      <c r="T95" s="11" t="str">
        <f>仕様書作成!CQ112</f>
        <v/>
      </c>
      <c r="U95" s="11" t="str">
        <f>仕様書作成!CR112</f>
        <v/>
      </c>
      <c r="V95" s="11" t="str">
        <f>仕様書作成!CS112</f>
        <v/>
      </c>
      <c r="W95" s="11" t="str">
        <f>仕様書作成!CT112</f>
        <v/>
      </c>
      <c r="X95" s="11" t="str">
        <f>仕様書作成!CU112</f>
        <v/>
      </c>
      <c r="Y95" s="11" t="str">
        <f>仕様書作成!CV112</f>
        <v/>
      </c>
      <c r="Z95" s="11" t="str">
        <f>仕様書作成!CW112</f>
        <v/>
      </c>
      <c r="AA95" s="11" t="str">
        <f>仕様書作成!CX112</f>
        <v/>
      </c>
      <c r="AB95" s="11" t="str">
        <f>仕様書作成!CY112</f>
        <v/>
      </c>
      <c r="AC95" s="11" t="str">
        <f>仕様書作成!CZ112</f>
        <v/>
      </c>
      <c r="AD95" s="11" t="str">
        <f>仕様書作成!DA112</f>
        <v/>
      </c>
      <c r="AE95" s="11" t="str">
        <f>仕様書作成!DB112</f>
        <v/>
      </c>
      <c r="AF95" s="11" t="str">
        <f>仕様書作成!DC112</f>
        <v/>
      </c>
      <c r="AS95" s="11" t="str">
        <f>IF(仕様書作成!DQ112="","",IF(AT95="",仕様書作成!DQ112,仕様書作成!DQ112&amp;","))</f>
        <v/>
      </c>
      <c r="AT95" s="11" t="str">
        <f>IF(仕様書作成!DR112="","",IF(AU95="",仕様書作成!DR112,仕様書作成!DR112&amp;","))</f>
        <v/>
      </c>
      <c r="AU95" s="11" t="str">
        <f>仕様書作成!DS112</f>
        <v/>
      </c>
    </row>
    <row r="96" spans="11:47" ht="12.75" customHeight="1" x14ac:dyDescent="0.15">
      <c r="K96" s="382" t="s">
        <v>26</v>
      </c>
      <c r="L96" s="11" t="str">
        <f>仕様書作成!CN113</f>
        <v>KQ2S08-02AS</v>
      </c>
      <c r="M96" s="11" t="str">
        <f>仕様書作成!CM113</f>
        <v/>
      </c>
      <c r="R96" s="11" t="str">
        <f>IF(仕様書作成!CO113="","",IF(S96="",仕様書作成!CO113,仕様書作成!CO113&amp;","))</f>
        <v/>
      </c>
      <c r="S96" s="11" t="str">
        <f>IF(仕様書作成!CP113="","",IF(T96="",仕様書作成!CP113,仕様書作成!CP113&amp;","))</f>
        <v/>
      </c>
      <c r="T96" s="11" t="str">
        <f>仕様書作成!CQ113</f>
        <v/>
      </c>
      <c r="U96" s="11" t="str">
        <f>仕様書作成!CR113</f>
        <v/>
      </c>
      <c r="V96" s="11" t="str">
        <f>仕様書作成!CS113</f>
        <v/>
      </c>
      <c r="W96" s="11" t="str">
        <f>仕様書作成!CT113</f>
        <v/>
      </c>
      <c r="X96" s="11" t="str">
        <f>仕様書作成!CU113</f>
        <v/>
      </c>
      <c r="Y96" s="11" t="str">
        <f>仕様書作成!CV113</f>
        <v/>
      </c>
      <c r="Z96" s="11" t="str">
        <f>仕様書作成!CW113</f>
        <v/>
      </c>
      <c r="AA96" s="11" t="str">
        <f>仕様書作成!CX113</f>
        <v/>
      </c>
      <c r="AB96" s="11" t="str">
        <f>仕様書作成!CY113</f>
        <v/>
      </c>
      <c r="AC96" s="11" t="str">
        <f>仕様書作成!CZ113</f>
        <v/>
      </c>
      <c r="AD96" s="11" t="str">
        <f>仕様書作成!DA113</f>
        <v/>
      </c>
      <c r="AE96" s="11" t="str">
        <f>仕様書作成!DB113</f>
        <v/>
      </c>
      <c r="AF96" s="11" t="str">
        <f>仕様書作成!DC113</f>
        <v/>
      </c>
      <c r="AS96" s="11" t="str">
        <f>IF(仕様書作成!DQ113="","",IF(AT96="",仕様書作成!DQ113,仕様書作成!DQ113&amp;","))</f>
        <v/>
      </c>
      <c r="AT96" s="11" t="str">
        <f>IF(仕様書作成!DR113="","",IF(AU96="",仕様書作成!DR113,仕様書作成!DR113&amp;","))</f>
        <v/>
      </c>
      <c r="AU96" s="11" t="str">
        <f>仕様書作成!DS113</f>
        <v/>
      </c>
    </row>
    <row r="97" spans="11:47" ht="12.75" customHeight="1" x14ac:dyDescent="0.15">
      <c r="K97" s="383" t="s">
        <v>27</v>
      </c>
      <c r="L97" s="11" t="str">
        <f>仕様書作成!CN114</f>
        <v>KQ2H03-35AS</v>
      </c>
      <c r="M97" s="11" t="str">
        <f>仕様書作成!CM114</f>
        <v/>
      </c>
      <c r="R97" s="11" t="str">
        <f>IF(仕様書作成!CO114="","",IF(S97="",仕様書作成!CO114,仕様書作成!CO114&amp;","))</f>
        <v/>
      </c>
      <c r="S97" s="11" t="str">
        <f>IF(仕様書作成!CP114="","",IF(T97="",仕様書作成!CP114,仕様書作成!CP114&amp;","))</f>
        <v/>
      </c>
      <c r="T97" s="11" t="str">
        <f>仕様書作成!CQ114</f>
        <v/>
      </c>
      <c r="U97" s="11" t="str">
        <f>仕様書作成!CR114</f>
        <v/>
      </c>
      <c r="V97" s="11" t="str">
        <f>仕様書作成!CS114</f>
        <v/>
      </c>
      <c r="W97" s="11" t="str">
        <f>仕様書作成!CT114</f>
        <v/>
      </c>
      <c r="X97" s="11" t="str">
        <f>仕様書作成!CU114</f>
        <v/>
      </c>
      <c r="Y97" s="11" t="str">
        <f>仕様書作成!CV114</f>
        <v/>
      </c>
      <c r="Z97" s="11" t="str">
        <f>仕様書作成!CW114</f>
        <v/>
      </c>
      <c r="AA97" s="11" t="str">
        <f>仕様書作成!CX114</f>
        <v/>
      </c>
      <c r="AB97" s="11" t="str">
        <f>仕様書作成!CY114</f>
        <v/>
      </c>
      <c r="AC97" s="11" t="str">
        <f>仕様書作成!CZ114</f>
        <v/>
      </c>
      <c r="AD97" s="11" t="str">
        <f>仕様書作成!DA114</f>
        <v/>
      </c>
      <c r="AE97" s="11" t="str">
        <f>仕様書作成!DB114</f>
        <v/>
      </c>
      <c r="AF97" s="11" t="str">
        <f>仕様書作成!DC114</f>
        <v/>
      </c>
      <c r="AS97" s="11" t="str">
        <f>IF(仕様書作成!DQ114="","",IF(AT97="",仕様書作成!DQ114,仕様書作成!DQ114&amp;","))</f>
        <v/>
      </c>
      <c r="AT97" s="11" t="str">
        <f>IF(仕様書作成!DR114="","",IF(AU97="",仕様書作成!DR114,仕様書作成!DR114&amp;","))</f>
        <v/>
      </c>
      <c r="AU97" s="11" t="str">
        <f>仕様書作成!DS114</f>
        <v/>
      </c>
    </row>
    <row r="98" spans="11:47" ht="12.75" customHeight="1" x14ac:dyDescent="0.15">
      <c r="K98" s="382" t="s">
        <v>28</v>
      </c>
      <c r="L98" s="11" t="str">
        <f>仕様書作成!CN115</f>
        <v>KQ2H05-35AS</v>
      </c>
      <c r="M98" s="11" t="str">
        <f>仕様書作成!CM115</f>
        <v/>
      </c>
      <c r="R98" s="11" t="str">
        <f>IF(仕様書作成!CO115="","",IF(S98="",仕様書作成!CO115,仕様書作成!CO115&amp;","))</f>
        <v/>
      </c>
      <c r="S98" s="11" t="str">
        <f>IF(仕様書作成!CP115="","",IF(T98="",仕様書作成!CP115,仕様書作成!CP115&amp;","))</f>
        <v/>
      </c>
      <c r="T98" s="11" t="str">
        <f>仕様書作成!CQ115</f>
        <v/>
      </c>
      <c r="U98" s="11" t="str">
        <f>仕様書作成!CR115</f>
        <v/>
      </c>
      <c r="V98" s="11" t="str">
        <f>仕様書作成!CS115</f>
        <v/>
      </c>
      <c r="W98" s="11" t="str">
        <f>仕様書作成!CT115</f>
        <v/>
      </c>
      <c r="X98" s="11" t="str">
        <f>仕様書作成!CU115</f>
        <v/>
      </c>
      <c r="Y98" s="11" t="str">
        <f>仕様書作成!CV115</f>
        <v/>
      </c>
      <c r="Z98" s="11" t="str">
        <f>仕様書作成!CW115</f>
        <v/>
      </c>
      <c r="AA98" s="11" t="str">
        <f>仕様書作成!CX115</f>
        <v/>
      </c>
      <c r="AB98" s="11" t="str">
        <f>仕様書作成!CY115</f>
        <v/>
      </c>
      <c r="AC98" s="11" t="str">
        <f>仕様書作成!CZ115</f>
        <v/>
      </c>
      <c r="AD98" s="11" t="str">
        <f>仕様書作成!DA115</f>
        <v/>
      </c>
      <c r="AE98" s="11" t="str">
        <f>仕様書作成!DB115</f>
        <v/>
      </c>
      <c r="AF98" s="11" t="str">
        <f>仕様書作成!DC115</f>
        <v/>
      </c>
      <c r="AS98" s="11" t="str">
        <f>IF(仕様書作成!DQ115="","",IF(AT98="",仕様書作成!DQ115,仕様書作成!DQ115&amp;","))</f>
        <v/>
      </c>
      <c r="AT98" s="11" t="str">
        <f>IF(仕様書作成!DR115="","",IF(AU98="",仕様書作成!DR115,仕様書作成!DR115&amp;","))</f>
        <v/>
      </c>
      <c r="AU98" s="11" t="str">
        <f>仕様書作成!DS115</f>
        <v/>
      </c>
    </row>
    <row r="99" spans="11:47" ht="12.75" customHeight="1" x14ac:dyDescent="0.15">
      <c r="K99" s="382" t="s">
        <v>29</v>
      </c>
      <c r="L99" s="11" t="str">
        <f>仕様書作成!CN116</f>
        <v>KQ2L10-02AS</v>
      </c>
      <c r="M99" s="11" t="str">
        <f>仕様書作成!CM116</f>
        <v/>
      </c>
      <c r="R99" s="11" t="str">
        <f>IF(仕様書作成!CO116="","",IF(S99="",仕様書作成!CO116,仕様書作成!CO116&amp;","))</f>
        <v/>
      </c>
      <c r="S99" s="11" t="str">
        <f>IF(仕様書作成!CP116="","",IF(T99="",仕様書作成!CP116,仕様書作成!CP116&amp;","))</f>
        <v/>
      </c>
      <c r="T99" s="11" t="str">
        <f>仕様書作成!CQ116</f>
        <v/>
      </c>
      <c r="U99" s="11" t="str">
        <f>仕様書作成!CR116</f>
        <v/>
      </c>
      <c r="V99" s="11" t="str">
        <f>仕様書作成!CS116</f>
        <v/>
      </c>
      <c r="W99" s="11" t="str">
        <f>仕様書作成!CT116</f>
        <v/>
      </c>
      <c r="X99" s="11" t="str">
        <f>仕様書作成!CU116</f>
        <v/>
      </c>
      <c r="Y99" s="11" t="str">
        <f>仕様書作成!CV116</f>
        <v/>
      </c>
      <c r="Z99" s="11" t="str">
        <f>仕様書作成!CW116</f>
        <v/>
      </c>
      <c r="AA99" s="11" t="str">
        <f>仕様書作成!CX116</f>
        <v/>
      </c>
      <c r="AB99" s="11" t="str">
        <f>仕様書作成!CY116</f>
        <v/>
      </c>
      <c r="AC99" s="11" t="str">
        <f>仕様書作成!CZ116</f>
        <v/>
      </c>
      <c r="AD99" s="11" t="str">
        <f>仕様書作成!DA116</f>
        <v/>
      </c>
      <c r="AE99" s="11" t="str">
        <f>仕様書作成!DB116</f>
        <v/>
      </c>
      <c r="AF99" s="11" t="str">
        <f>仕様書作成!DC116</f>
        <v/>
      </c>
      <c r="AS99" s="11" t="str">
        <f>IF(仕様書作成!DQ116="","",IF(AT99="",仕様書作成!DQ116,仕様書作成!DQ116&amp;","))</f>
        <v/>
      </c>
      <c r="AT99" s="11" t="str">
        <f>IF(仕様書作成!DR116="","",IF(AU99="",仕様書作成!DR116,仕様書作成!DR116&amp;","))</f>
        <v/>
      </c>
      <c r="AU99" s="11" t="str">
        <f>仕様書作成!DS116</f>
        <v/>
      </c>
    </row>
    <row r="100" spans="11:47" ht="12.75" customHeight="1" x14ac:dyDescent="0.15">
      <c r="K100" s="382" t="s">
        <v>30</v>
      </c>
      <c r="L100" s="11" t="str">
        <f>仕様書作成!CN117</f>
        <v>AN20-02</v>
      </c>
      <c r="M100" s="11" t="str">
        <f>仕様書作成!CM117</f>
        <v/>
      </c>
      <c r="R100" s="11" t="str">
        <f>IF(仕様書作成!CO117="","",IF(S100="",仕様書作成!CO117,仕様書作成!CO117&amp;","))</f>
        <v/>
      </c>
      <c r="S100" s="11" t="str">
        <f>IF(仕様書作成!CP117="","",IF(T100="",仕様書作成!CP117,仕様書作成!CP117&amp;","))</f>
        <v/>
      </c>
      <c r="T100" s="11" t="str">
        <f>仕様書作成!CQ117</f>
        <v/>
      </c>
      <c r="U100" s="11" t="str">
        <f>仕様書作成!CR117</f>
        <v/>
      </c>
      <c r="V100" s="11" t="str">
        <f>仕様書作成!CS117</f>
        <v/>
      </c>
      <c r="W100" s="11" t="str">
        <f>仕様書作成!CT117</f>
        <v/>
      </c>
      <c r="X100" s="11" t="str">
        <f>仕様書作成!CU117</f>
        <v/>
      </c>
      <c r="Y100" s="11" t="str">
        <f>仕様書作成!CV117</f>
        <v/>
      </c>
      <c r="Z100" s="11" t="str">
        <f>仕様書作成!CW117</f>
        <v/>
      </c>
      <c r="AA100" s="11" t="str">
        <f>仕様書作成!CX117</f>
        <v/>
      </c>
      <c r="AB100" s="11" t="str">
        <f>仕様書作成!CY117</f>
        <v/>
      </c>
      <c r="AC100" s="11" t="str">
        <f>仕様書作成!CZ117</f>
        <v/>
      </c>
      <c r="AD100" s="11" t="str">
        <f>仕様書作成!DA117</f>
        <v/>
      </c>
      <c r="AE100" s="11" t="str">
        <f>仕様書作成!DB117</f>
        <v/>
      </c>
      <c r="AF100" s="11" t="str">
        <f>仕様書作成!DC117</f>
        <v/>
      </c>
      <c r="AS100" s="11" t="str">
        <f>IF(仕様書作成!DQ117="","",IF(AT100="",仕様書作成!DQ117,仕様書作成!DQ117&amp;","))</f>
        <v/>
      </c>
      <c r="AT100" s="11" t="str">
        <f>IF(仕様書作成!DR117="","",IF(AU100="",仕様書作成!DR117,仕様書作成!DR117&amp;","))</f>
        <v/>
      </c>
      <c r="AU100" s="11" t="str">
        <f>仕様書作成!DS117</f>
        <v/>
      </c>
    </row>
    <row r="101" spans="11:47" ht="12.75" customHeight="1" x14ac:dyDescent="0.15">
      <c r="K101" s="382" t="s">
        <v>31</v>
      </c>
      <c r="L101" s="11" t="str">
        <f>仕様書作成!CN118</f>
        <v>AN202-02</v>
      </c>
      <c r="M101" s="11" t="str">
        <f>仕様書作成!CM118</f>
        <v/>
      </c>
      <c r="R101" s="11" t="str">
        <f>IF(仕様書作成!CO118="","",IF(S101="",仕様書作成!CO118,仕様書作成!CO118&amp;","))</f>
        <v/>
      </c>
      <c r="S101" s="11" t="str">
        <f>IF(仕様書作成!CP118="","",IF(T101="",仕様書作成!CP118,仕様書作成!CP118&amp;","))</f>
        <v/>
      </c>
      <c r="T101" s="11" t="str">
        <f>仕様書作成!CQ118</f>
        <v/>
      </c>
      <c r="U101" s="11" t="str">
        <f>仕様書作成!CR118</f>
        <v/>
      </c>
      <c r="V101" s="11" t="str">
        <f>仕様書作成!CS118</f>
        <v/>
      </c>
      <c r="W101" s="11" t="str">
        <f>仕様書作成!CT118</f>
        <v/>
      </c>
      <c r="X101" s="11" t="str">
        <f>仕様書作成!CU118</f>
        <v/>
      </c>
      <c r="Y101" s="11" t="str">
        <f>仕様書作成!CV118</f>
        <v/>
      </c>
      <c r="Z101" s="11" t="str">
        <f>仕様書作成!CW118</f>
        <v/>
      </c>
      <c r="AA101" s="11" t="str">
        <f>仕様書作成!CX118</f>
        <v/>
      </c>
      <c r="AB101" s="11" t="str">
        <f>仕様書作成!CY118</f>
        <v/>
      </c>
      <c r="AC101" s="11" t="str">
        <f>仕様書作成!CZ118</f>
        <v/>
      </c>
      <c r="AD101" s="11" t="str">
        <f>仕様書作成!DA118</f>
        <v/>
      </c>
      <c r="AE101" s="11" t="str">
        <f>仕様書作成!DB118</f>
        <v/>
      </c>
      <c r="AF101" s="11" t="str">
        <f>仕様書作成!DC118</f>
        <v/>
      </c>
      <c r="AS101" s="11" t="str">
        <f>IF(仕様書作成!DQ118="","",IF(AT101="",仕様書作成!DQ118,仕様書作成!DQ118&amp;","))</f>
        <v/>
      </c>
      <c r="AT101" s="11" t="str">
        <f>IF(仕様書作成!DR118="","",IF(AU101="",仕様書作成!DR118,仕様書作成!DR118&amp;","))</f>
        <v/>
      </c>
      <c r="AU101" s="11" t="str">
        <f>仕様書作成!DS118</f>
        <v/>
      </c>
    </row>
    <row r="102" spans="11:47" ht="12.75" customHeight="1" x14ac:dyDescent="0.15">
      <c r="K102" s="382" t="s">
        <v>32</v>
      </c>
      <c r="L102" s="11" t="str">
        <f>仕様書作成!CN119</f>
        <v>AN15-02</v>
      </c>
      <c r="M102" s="11" t="str">
        <f>仕様書作成!CM119</f>
        <v/>
      </c>
      <c r="R102" s="11" t="str">
        <f>IF(仕様書作成!CO119="","",IF(S102="",仕様書作成!CO119,仕様書作成!CO119&amp;","))</f>
        <v/>
      </c>
      <c r="S102" s="11" t="str">
        <f>IF(仕様書作成!CP119="","",IF(T102="",仕様書作成!CP119,仕様書作成!CP119&amp;","))</f>
        <v/>
      </c>
      <c r="T102" s="11" t="str">
        <f>仕様書作成!CQ119</f>
        <v/>
      </c>
      <c r="U102" s="11" t="str">
        <f>仕様書作成!CR119</f>
        <v/>
      </c>
      <c r="V102" s="11" t="str">
        <f>仕様書作成!CS119</f>
        <v/>
      </c>
      <c r="W102" s="11" t="str">
        <f>仕様書作成!CT119</f>
        <v/>
      </c>
      <c r="X102" s="11" t="str">
        <f>仕様書作成!CU119</f>
        <v/>
      </c>
      <c r="Y102" s="11" t="str">
        <f>仕様書作成!CV119</f>
        <v/>
      </c>
      <c r="Z102" s="11" t="str">
        <f>仕様書作成!CW119</f>
        <v/>
      </c>
      <c r="AA102" s="11" t="str">
        <f>仕様書作成!CX119</f>
        <v/>
      </c>
      <c r="AB102" s="11" t="str">
        <f>仕様書作成!CY119</f>
        <v/>
      </c>
      <c r="AC102" s="11" t="str">
        <f>仕様書作成!CZ119</f>
        <v/>
      </c>
      <c r="AD102" s="11" t="str">
        <f>仕様書作成!DA119</f>
        <v/>
      </c>
      <c r="AE102" s="11" t="str">
        <f>仕様書作成!DB119</f>
        <v/>
      </c>
      <c r="AF102" s="11" t="str">
        <f>仕様書作成!DC119</f>
        <v/>
      </c>
      <c r="AS102" s="11" t="str">
        <f>IF(仕様書作成!DQ119="","",IF(AT102="",仕様書作成!DQ119,仕様書作成!DQ119&amp;","))</f>
        <v/>
      </c>
      <c r="AT102" s="11" t="str">
        <f>IF(仕様書作成!DR119="","",IF(AU102="",仕様書作成!DR119,仕様書作成!DR119&amp;","))</f>
        <v/>
      </c>
      <c r="AU102" s="11" t="str">
        <f>仕様書作成!DS119</f>
        <v/>
      </c>
    </row>
    <row r="103" spans="11:47" ht="12.75" customHeight="1" x14ac:dyDescent="0.15">
      <c r="K103" s="382" t="s">
        <v>33</v>
      </c>
      <c r="L103" s="11" t="str">
        <f>仕様書作成!CN120</f>
        <v>KQ2H11-35AS</v>
      </c>
      <c r="M103" s="11" t="str">
        <f>仕様書作成!CM120</f>
        <v/>
      </c>
      <c r="R103" s="11" t="str">
        <f>IF(仕様書作成!CO120="","",IF(S103="",仕様書作成!CO120,仕様書作成!CO120&amp;","))</f>
        <v/>
      </c>
      <c r="S103" s="11" t="str">
        <f>IF(仕様書作成!CP120="","",IF(T103="",仕様書作成!CP120,仕様書作成!CP120&amp;","))</f>
        <v/>
      </c>
      <c r="T103" s="11" t="str">
        <f>仕様書作成!CQ120</f>
        <v/>
      </c>
      <c r="U103" s="11" t="str">
        <f>仕様書作成!CR120</f>
        <v/>
      </c>
      <c r="V103" s="11" t="str">
        <f>仕様書作成!CS120</f>
        <v/>
      </c>
      <c r="W103" s="11" t="str">
        <f>仕様書作成!CT120</f>
        <v/>
      </c>
      <c r="X103" s="11" t="str">
        <f>仕様書作成!CU120</f>
        <v/>
      </c>
      <c r="Y103" s="11" t="str">
        <f>仕様書作成!CV120</f>
        <v/>
      </c>
      <c r="Z103" s="11" t="str">
        <f>仕様書作成!CW120</f>
        <v/>
      </c>
      <c r="AA103" s="11" t="str">
        <f>仕様書作成!CX120</f>
        <v/>
      </c>
      <c r="AB103" s="11" t="str">
        <f>仕様書作成!CY120</f>
        <v/>
      </c>
      <c r="AC103" s="11" t="str">
        <f>仕様書作成!CZ120</f>
        <v/>
      </c>
      <c r="AD103" s="11" t="str">
        <f>仕様書作成!DA120</f>
        <v/>
      </c>
      <c r="AE103" s="11" t="str">
        <f>仕様書作成!DB120</f>
        <v/>
      </c>
      <c r="AF103" s="11" t="str">
        <f>仕様書作成!DC120</f>
        <v/>
      </c>
      <c r="AS103" s="11" t="str">
        <f>IF(仕様書作成!DQ120="","",IF(AT103="",仕様書作成!DQ120,仕様書作成!DQ120&amp;","))</f>
        <v/>
      </c>
      <c r="AT103" s="11" t="str">
        <f>IF(仕様書作成!DR120="","",IF(AU103="",仕様書作成!DR120,仕様書作成!DR120&amp;","))</f>
        <v/>
      </c>
      <c r="AU103" s="11" t="str">
        <f>仕様書作成!DS120</f>
        <v/>
      </c>
    </row>
    <row r="104" spans="11:47" ht="12.75" customHeight="1" x14ac:dyDescent="0.15">
      <c r="K104" s="382" t="s">
        <v>34</v>
      </c>
      <c r="L104" s="11" t="str">
        <f>仕様書作成!CN121</f>
        <v>KQ2L09-35AS</v>
      </c>
      <c r="M104" s="11" t="str">
        <f>仕様書作成!CM121</f>
        <v/>
      </c>
      <c r="R104" s="11" t="str">
        <f>IF(仕様書作成!CO121="","",IF(S104="",仕様書作成!CO121,仕様書作成!CO121&amp;","))</f>
        <v/>
      </c>
      <c r="S104" s="11" t="str">
        <f>IF(仕様書作成!CP121="","",IF(T104="",仕様書作成!CP121,仕様書作成!CP121&amp;","))</f>
        <v/>
      </c>
      <c r="T104" s="11" t="str">
        <f>仕様書作成!CQ121</f>
        <v/>
      </c>
      <c r="U104" s="11" t="str">
        <f>仕様書作成!CR121</f>
        <v/>
      </c>
      <c r="V104" s="11" t="str">
        <f>仕様書作成!CS121</f>
        <v/>
      </c>
      <c r="W104" s="11" t="str">
        <f>仕様書作成!CT121</f>
        <v/>
      </c>
      <c r="X104" s="11" t="str">
        <f>仕様書作成!CU121</f>
        <v/>
      </c>
      <c r="Y104" s="11" t="str">
        <f>仕様書作成!CV121</f>
        <v/>
      </c>
      <c r="Z104" s="11" t="str">
        <f>仕様書作成!CW121</f>
        <v/>
      </c>
      <c r="AA104" s="11" t="str">
        <f>仕様書作成!CX121</f>
        <v/>
      </c>
      <c r="AB104" s="11" t="str">
        <f>仕様書作成!CY121</f>
        <v/>
      </c>
      <c r="AC104" s="11" t="str">
        <f>仕様書作成!CZ121</f>
        <v/>
      </c>
      <c r="AD104" s="11" t="str">
        <f>仕様書作成!DA121</f>
        <v/>
      </c>
      <c r="AE104" s="11" t="str">
        <f>仕様書作成!DB121</f>
        <v/>
      </c>
      <c r="AF104" s="11" t="str">
        <f>仕様書作成!DC121</f>
        <v/>
      </c>
      <c r="AS104" s="11" t="str">
        <f>IF(仕様書作成!DQ121="","",IF(AT104="",仕様書作成!DQ121,仕様書作成!DQ121&amp;","))</f>
        <v/>
      </c>
      <c r="AT104" s="11" t="str">
        <f>IF(仕様書作成!DR121="","",IF(AU104="",仕様書作成!DR121,仕様書作成!DR121&amp;","))</f>
        <v/>
      </c>
      <c r="AU104" s="11" t="str">
        <f>仕様書作成!DS121</f>
        <v/>
      </c>
    </row>
    <row r="105" spans="11:47" ht="12.75" customHeight="1" x14ac:dyDescent="0.15">
      <c r="K105" s="382" t="s">
        <v>35</v>
      </c>
      <c r="L105" s="11" t="str">
        <f>仕様書作成!CN122</f>
        <v>KQ2L11-35AS</v>
      </c>
      <c r="M105" s="11" t="str">
        <f>仕様書作成!CM122</f>
        <v/>
      </c>
      <c r="R105" s="11" t="str">
        <f>IF(仕様書作成!CO122="","",IF(S105="",仕様書作成!CO122,仕様書作成!CO122&amp;","))</f>
        <v/>
      </c>
      <c r="S105" s="11" t="str">
        <f>IF(仕様書作成!CP122="","",IF(T105="",仕様書作成!CP122,仕様書作成!CP122&amp;","))</f>
        <v/>
      </c>
      <c r="T105" s="11" t="str">
        <f>仕様書作成!CQ122</f>
        <v/>
      </c>
      <c r="U105" s="11" t="str">
        <f>仕様書作成!CR122</f>
        <v/>
      </c>
      <c r="V105" s="11" t="str">
        <f>仕様書作成!CS122</f>
        <v/>
      </c>
      <c r="W105" s="11" t="str">
        <f>仕様書作成!CT122</f>
        <v/>
      </c>
      <c r="X105" s="11" t="str">
        <f>仕様書作成!CU122</f>
        <v/>
      </c>
      <c r="Y105" s="11" t="str">
        <f>仕様書作成!CV122</f>
        <v/>
      </c>
      <c r="Z105" s="11" t="str">
        <f>仕様書作成!CW122</f>
        <v/>
      </c>
      <c r="AA105" s="11" t="str">
        <f>仕様書作成!CX122</f>
        <v/>
      </c>
      <c r="AB105" s="11" t="str">
        <f>仕様書作成!CY122</f>
        <v/>
      </c>
      <c r="AC105" s="11" t="str">
        <f>仕様書作成!CZ122</f>
        <v/>
      </c>
      <c r="AD105" s="11" t="str">
        <f>仕様書作成!DA122</f>
        <v/>
      </c>
      <c r="AE105" s="11" t="str">
        <f>仕様書作成!DB122</f>
        <v/>
      </c>
      <c r="AF105" s="11" t="str">
        <f>仕様書作成!DC122</f>
        <v/>
      </c>
      <c r="AS105" s="11" t="str">
        <f>IF(仕様書作成!DQ122="","",IF(AT105="",仕様書作成!DQ122,仕様書作成!DQ122&amp;","))</f>
        <v/>
      </c>
      <c r="AT105" s="11" t="str">
        <f>IF(仕様書作成!DR122="","",IF(AU105="",仕様書作成!DR122,仕様書作成!DR122&amp;","))</f>
        <v/>
      </c>
      <c r="AU105" s="11" t="str">
        <f>仕様書作成!DS122</f>
        <v/>
      </c>
    </row>
    <row r="106" spans="11:47" ht="12.75" customHeight="1" x14ac:dyDescent="0.15">
      <c r="K106" s="382" t="s">
        <v>36</v>
      </c>
      <c r="L106" s="11" t="str">
        <f>仕様書作成!CN123</f>
        <v>AN20-N02</v>
      </c>
      <c r="M106" s="11" t="str">
        <f>仕様書作成!CM123</f>
        <v/>
      </c>
      <c r="R106" s="11" t="str">
        <f>IF(仕様書作成!CO123="","",IF(S106="",仕様書作成!CO123,仕様書作成!CO123&amp;","))</f>
        <v/>
      </c>
      <c r="S106" s="11" t="str">
        <f>IF(仕様書作成!CP123="","",IF(T106="",仕様書作成!CP123,仕様書作成!CP123&amp;","))</f>
        <v/>
      </c>
      <c r="T106" s="11" t="str">
        <f>仕様書作成!CQ123</f>
        <v/>
      </c>
      <c r="U106" s="11" t="str">
        <f>仕様書作成!CR123</f>
        <v/>
      </c>
      <c r="V106" s="11" t="str">
        <f>仕様書作成!CS123</f>
        <v/>
      </c>
      <c r="W106" s="11" t="str">
        <f>仕様書作成!CT123</f>
        <v/>
      </c>
      <c r="X106" s="11" t="str">
        <f>仕様書作成!CU123</f>
        <v/>
      </c>
      <c r="Y106" s="11" t="str">
        <f>仕様書作成!CV123</f>
        <v/>
      </c>
      <c r="Z106" s="11" t="str">
        <f>仕様書作成!CW123</f>
        <v/>
      </c>
      <c r="AA106" s="11" t="str">
        <f>仕様書作成!CX123</f>
        <v/>
      </c>
      <c r="AB106" s="11" t="str">
        <f>仕様書作成!CY123</f>
        <v/>
      </c>
      <c r="AC106" s="11" t="str">
        <f>仕様書作成!CZ123</f>
        <v/>
      </c>
      <c r="AD106" s="11" t="str">
        <f>仕様書作成!DA123</f>
        <v/>
      </c>
      <c r="AE106" s="11" t="str">
        <f>仕様書作成!DB123</f>
        <v/>
      </c>
      <c r="AF106" s="11" t="str">
        <f>仕様書作成!DC123</f>
        <v/>
      </c>
      <c r="AS106" s="11" t="str">
        <f>IF(仕様書作成!DQ123="","",IF(AT106="",仕様書作成!DQ123,仕様書作成!DQ123&amp;","))</f>
        <v/>
      </c>
      <c r="AT106" s="11" t="str">
        <f>IF(仕様書作成!DR123="","",IF(AU106="",仕様書作成!DR123,仕様書作成!DR123&amp;","))</f>
        <v/>
      </c>
      <c r="AU106" s="11" t="str">
        <f>仕様書作成!DS123</f>
        <v/>
      </c>
    </row>
    <row r="107" spans="11:47" ht="12.75" customHeight="1" x14ac:dyDescent="0.15">
      <c r="K107" s="382" t="s">
        <v>37</v>
      </c>
      <c r="L107" s="11" t="str">
        <f>仕様書作成!CN124</f>
        <v>AN202-N02</v>
      </c>
      <c r="M107" s="11" t="str">
        <f>仕様書作成!CM124</f>
        <v/>
      </c>
      <c r="R107" s="11" t="str">
        <f>IF(仕様書作成!CO124="","",IF(S107="",仕様書作成!CO124,仕様書作成!CO124&amp;","))</f>
        <v/>
      </c>
      <c r="S107" s="11" t="str">
        <f>IF(仕様書作成!CP124="","",IF(T107="",仕様書作成!CP124,仕様書作成!CP124&amp;","))</f>
        <v/>
      </c>
      <c r="T107" s="11" t="str">
        <f>仕様書作成!CQ124</f>
        <v/>
      </c>
      <c r="U107" s="11" t="str">
        <f>仕様書作成!CR124</f>
        <v/>
      </c>
      <c r="V107" s="11" t="str">
        <f>仕様書作成!CS124</f>
        <v/>
      </c>
      <c r="W107" s="11" t="str">
        <f>仕様書作成!CT124</f>
        <v/>
      </c>
      <c r="X107" s="11" t="str">
        <f>仕様書作成!CU124</f>
        <v/>
      </c>
      <c r="Y107" s="11" t="str">
        <f>仕様書作成!CV124</f>
        <v/>
      </c>
      <c r="Z107" s="11" t="str">
        <f>仕様書作成!CW124</f>
        <v/>
      </c>
      <c r="AA107" s="11" t="str">
        <f>仕様書作成!CX124</f>
        <v/>
      </c>
      <c r="AB107" s="11" t="str">
        <f>仕様書作成!CY124</f>
        <v/>
      </c>
      <c r="AC107" s="11" t="str">
        <f>仕様書作成!CZ124</f>
        <v/>
      </c>
      <c r="AD107" s="11" t="str">
        <f>仕様書作成!DA124</f>
        <v/>
      </c>
      <c r="AE107" s="11" t="str">
        <f>仕様書作成!DB124</f>
        <v/>
      </c>
      <c r="AF107" s="11" t="str">
        <f>仕様書作成!DC124</f>
        <v/>
      </c>
      <c r="AS107" s="11" t="str">
        <f>IF(仕様書作成!DQ124="","",IF(AT107="",仕様書作成!DQ124,仕様書作成!DQ124&amp;","))</f>
        <v/>
      </c>
      <c r="AT107" s="11" t="str">
        <f>IF(仕様書作成!DR124="","",IF(AU107="",仕様書作成!DR124,仕様書作成!DR124&amp;","))</f>
        <v/>
      </c>
      <c r="AU107" s="11" t="str">
        <f>仕様書作成!DS124</f>
        <v/>
      </c>
    </row>
    <row r="108" spans="11:47" ht="12.75" customHeight="1" x14ac:dyDescent="0.15">
      <c r="K108" s="382" t="s">
        <v>38</v>
      </c>
      <c r="L108" s="11" t="str">
        <f>仕様書作成!CN125</f>
        <v>AN15-N02</v>
      </c>
      <c r="M108" s="11" t="str">
        <f>仕様書作成!CM125</f>
        <v/>
      </c>
      <c r="R108" s="11" t="str">
        <f>IF(仕様書作成!CO125="","",IF(S108="",仕様書作成!CO125,仕様書作成!CO125&amp;","))</f>
        <v/>
      </c>
      <c r="S108" s="11" t="str">
        <f>IF(仕様書作成!CP125="","",IF(T108="",仕様書作成!CP125,仕様書作成!CP125&amp;","))</f>
        <v/>
      </c>
      <c r="T108" s="11" t="str">
        <f>仕様書作成!CQ125</f>
        <v/>
      </c>
      <c r="U108" s="11" t="str">
        <f>仕様書作成!CR125</f>
        <v/>
      </c>
      <c r="V108" s="11" t="str">
        <f>仕様書作成!CS125</f>
        <v/>
      </c>
      <c r="W108" s="11" t="str">
        <f>仕様書作成!CT125</f>
        <v/>
      </c>
      <c r="X108" s="11" t="str">
        <f>仕様書作成!CU125</f>
        <v/>
      </c>
      <c r="Y108" s="11" t="str">
        <f>仕様書作成!CV125</f>
        <v/>
      </c>
      <c r="Z108" s="11" t="str">
        <f>仕様書作成!CW125</f>
        <v/>
      </c>
      <c r="AA108" s="11" t="str">
        <f>仕様書作成!CX125</f>
        <v/>
      </c>
      <c r="AB108" s="11" t="str">
        <f>仕様書作成!CY125</f>
        <v/>
      </c>
      <c r="AC108" s="11" t="str">
        <f>仕様書作成!CZ125</f>
        <v/>
      </c>
      <c r="AD108" s="11" t="str">
        <f>仕様書作成!DA125</f>
        <v/>
      </c>
      <c r="AE108" s="11" t="str">
        <f>仕様書作成!DB125</f>
        <v/>
      </c>
      <c r="AF108" s="11" t="str">
        <f>仕様書作成!DC125</f>
        <v/>
      </c>
      <c r="AS108" s="11" t="str">
        <f>IF(仕様書作成!DQ125="","",IF(AT108="",仕様書作成!DQ125,仕様書作成!DQ125&amp;","))</f>
        <v/>
      </c>
      <c r="AT108" s="11" t="str">
        <f>IF(仕様書作成!DR125="","",IF(AU108="",仕様書作成!DR125,仕様書作成!DR125&amp;","))</f>
        <v/>
      </c>
      <c r="AU108" s="11" t="str">
        <f>仕様書作成!DS125</f>
        <v/>
      </c>
    </row>
    <row r="109" spans="11:47" ht="12.75" customHeight="1" x14ac:dyDescent="0.15">
      <c r="K109" s="382" t="s">
        <v>39</v>
      </c>
      <c r="L109" s="11" t="str">
        <f>仕様書作成!CN126</f>
        <v>KQ2H11-U02A</v>
      </c>
      <c r="M109" s="11" t="str">
        <f>仕様書作成!CM126</f>
        <v/>
      </c>
      <c r="R109" s="11" t="str">
        <f>IF(仕様書作成!CO126="","",IF(S109="",仕様書作成!CO126,仕様書作成!CO126&amp;","))</f>
        <v/>
      </c>
      <c r="S109" s="11" t="str">
        <f>IF(仕様書作成!CP126="","",IF(T109="",仕様書作成!CP126,仕様書作成!CP126&amp;","))</f>
        <v/>
      </c>
      <c r="T109" s="11" t="str">
        <f>仕様書作成!CQ126</f>
        <v/>
      </c>
      <c r="U109" s="11" t="str">
        <f>仕様書作成!CR126</f>
        <v/>
      </c>
      <c r="V109" s="11" t="str">
        <f>仕様書作成!CS126</f>
        <v/>
      </c>
      <c r="W109" s="11" t="str">
        <f>仕様書作成!CT126</f>
        <v/>
      </c>
      <c r="X109" s="11" t="str">
        <f>仕様書作成!CU126</f>
        <v/>
      </c>
      <c r="Y109" s="11" t="str">
        <f>仕様書作成!CV126</f>
        <v/>
      </c>
      <c r="Z109" s="11" t="str">
        <f>仕様書作成!CW126</f>
        <v/>
      </c>
      <c r="AA109" s="11" t="str">
        <f>仕様書作成!CX126</f>
        <v/>
      </c>
      <c r="AB109" s="11" t="str">
        <f>仕様書作成!CY126</f>
        <v/>
      </c>
      <c r="AC109" s="11" t="str">
        <f>仕様書作成!CZ126</f>
        <v/>
      </c>
      <c r="AD109" s="11" t="str">
        <f>仕様書作成!DA126</f>
        <v/>
      </c>
      <c r="AE109" s="11" t="str">
        <f>仕様書作成!DB126</f>
        <v/>
      </c>
      <c r="AF109" s="11" t="str">
        <f>仕様書作成!DC126</f>
        <v/>
      </c>
      <c r="AS109" s="11" t="str">
        <f>IF(仕様書作成!DQ126="","",IF(AT109="",仕様書作成!DQ126,仕様書作成!DQ126&amp;","))</f>
        <v/>
      </c>
      <c r="AT109" s="11" t="str">
        <f>IF(仕様書作成!DR126="","",IF(AU109="",仕様書作成!DR126,仕様書作成!DR126&amp;","))</f>
        <v/>
      </c>
      <c r="AU109" s="11" t="str">
        <f>仕様書作成!DS126</f>
        <v/>
      </c>
    </row>
    <row r="110" spans="11:47" ht="12.75" customHeight="1" x14ac:dyDescent="0.15">
      <c r="K110" s="382" t="s">
        <v>40</v>
      </c>
      <c r="L110" s="11" t="str">
        <f>仕様書作成!CN127</f>
        <v>KQ2L09-U02A</v>
      </c>
      <c r="M110" s="11" t="str">
        <f>仕様書作成!CM127</f>
        <v/>
      </c>
      <c r="R110" s="11" t="str">
        <f>IF(仕様書作成!CO127="","",IF(S110="",仕様書作成!CO127,仕様書作成!CO127&amp;","))</f>
        <v/>
      </c>
      <c r="S110" s="11" t="str">
        <f>IF(仕様書作成!CP127="","",IF(T110="",仕様書作成!CP127,仕様書作成!CP127&amp;","))</f>
        <v/>
      </c>
      <c r="T110" s="11" t="str">
        <f>仕様書作成!CQ127</f>
        <v/>
      </c>
      <c r="U110" s="11" t="str">
        <f>仕様書作成!CR127</f>
        <v/>
      </c>
      <c r="V110" s="11" t="str">
        <f>仕様書作成!CS127</f>
        <v/>
      </c>
      <c r="W110" s="11" t="str">
        <f>仕様書作成!CT127</f>
        <v/>
      </c>
      <c r="X110" s="11" t="str">
        <f>仕様書作成!CU127</f>
        <v/>
      </c>
      <c r="Y110" s="11" t="str">
        <f>仕様書作成!CV127</f>
        <v/>
      </c>
      <c r="Z110" s="11" t="str">
        <f>仕様書作成!CW127</f>
        <v/>
      </c>
      <c r="AA110" s="11" t="str">
        <f>仕様書作成!CX127</f>
        <v/>
      </c>
      <c r="AB110" s="11" t="str">
        <f>仕様書作成!CY127</f>
        <v/>
      </c>
      <c r="AC110" s="11" t="str">
        <f>仕様書作成!CZ127</f>
        <v/>
      </c>
      <c r="AD110" s="11" t="str">
        <f>仕様書作成!DA127</f>
        <v/>
      </c>
      <c r="AE110" s="11" t="str">
        <f>仕様書作成!DB127</f>
        <v/>
      </c>
      <c r="AF110" s="11" t="str">
        <f>仕様書作成!DC127</f>
        <v/>
      </c>
      <c r="AS110" s="11" t="str">
        <f>IF(仕様書作成!DQ127="","",IF(AT110="",仕様書作成!DQ127,仕様書作成!DQ127&amp;","))</f>
        <v/>
      </c>
      <c r="AT110" s="11" t="str">
        <f>IF(仕様書作成!DR127="","",IF(AU110="",仕様書作成!DR127,仕様書作成!DR127&amp;","))</f>
        <v/>
      </c>
      <c r="AU110" s="11" t="str">
        <f>仕様書作成!DS127</f>
        <v/>
      </c>
    </row>
    <row r="111" spans="11:47" ht="12.75" customHeight="1" x14ac:dyDescent="0.15">
      <c r="K111" s="382" t="s">
        <v>41</v>
      </c>
      <c r="L111" s="11" t="str">
        <f>仕様書作成!CN128</f>
        <v>KQ2L11-U02A</v>
      </c>
      <c r="M111" s="11" t="str">
        <f>仕様書作成!CM128</f>
        <v/>
      </c>
      <c r="R111" s="11" t="str">
        <f>IF(仕様書作成!CO128="","",IF(S111="",仕様書作成!CO128,仕様書作成!CO128&amp;","))</f>
        <v/>
      </c>
      <c r="S111" s="11" t="str">
        <f>IF(仕様書作成!CP128="","",IF(T111="",仕様書作成!CP128,仕様書作成!CP128&amp;","))</f>
        <v/>
      </c>
      <c r="T111" s="11" t="str">
        <f>仕様書作成!CQ128</f>
        <v/>
      </c>
      <c r="U111" s="11" t="str">
        <f>仕様書作成!CR128</f>
        <v/>
      </c>
      <c r="V111" s="11" t="str">
        <f>仕様書作成!CS128</f>
        <v/>
      </c>
      <c r="W111" s="11" t="str">
        <f>仕様書作成!CT128</f>
        <v/>
      </c>
      <c r="X111" s="11" t="str">
        <f>仕様書作成!CU128</f>
        <v/>
      </c>
      <c r="Y111" s="11" t="str">
        <f>仕様書作成!CV128</f>
        <v/>
      </c>
      <c r="Z111" s="11" t="str">
        <f>仕様書作成!CW128</f>
        <v/>
      </c>
      <c r="AA111" s="11" t="str">
        <f>仕様書作成!CX128</f>
        <v/>
      </c>
      <c r="AB111" s="11" t="str">
        <f>仕様書作成!CY128</f>
        <v/>
      </c>
      <c r="AC111" s="11" t="str">
        <f>仕様書作成!CZ128</f>
        <v/>
      </c>
      <c r="AD111" s="11" t="str">
        <f>仕様書作成!DA128</f>
        <v/>
      </c>
      <c r="AE111" s="11" t="str">
        <f>仕様書作成!DB128</f>
        <v/>
      </c>
      <c r="AF111" s="11" t="str">
        <f>仕様書作成!DC128</f>
        <v/>
      </c>
      <c r="AS111" s="11" t="str">
        <f>IF(仕様書作成!DQ128="","",IF(AT111="",仕様書作成!DQ128,仕様書作成!DQ128&amp;","))</f>
        <v/>
      </c>
      <c r="AT111" s="11" t="str">
        <f>IF(仕様書作成!DR128="","",IF(AU111="",仕様書作成!DR128,仕様書作成!DR128&amp;","))</f>
        <v/>
      </c>
      <c r="AU111" s="11" t="str">
        <f>仕様書作成!DS128</f>
        <v/>
      </c>
    </row>
    <row r="112" spans="11:47" ht="12.75" customHeight="1" x14ac:dyDescent="0.15">
      <c r="K112" s="382" t="s">
        <v>42</v>
      </c>
      <c r="L112" s="11" t="str">
        <f>仕様書作成!CN129</f>
        <v>KQ2H04-M5A</v>
      </c>
      <c r="M112" s="11" t="str">
        <f>仕様書作成!CM129</f>
        <v/>
      </c>
      <c r="R112" s="11" t="str">
        <f>IF(仕様書作成!CO129="","",IF(S112="",仕様書作成!CO129,仕様書作成!CO129&amp;","))</f>
        <v/>
      </c>
      <c r="S112" s="11" t="str">
        <f>IF(仕様書作成!CP129="","",IF(T112="",仕様書作成!CP129,仕様書作成!CP129&amp;","))</f>
        <v/>
      </c>
      <c r="T112" s="11" t="str">
        <f>仕様書作成!CQ129</f>
        <v/>
      </c>
      <c r="U112" s="11" t="str">
        <f>仕様書作成!CR129</f>
        <v/>
      </c>
      <c r="V112" s="11" t="str">
        <f>仕様書作成!CS129</f>
        <v/>
      </c>
      <c r="W112" s="11" t="str">
        <f>仕様書作成!CT129</f>
        <v/>
      </c>
      <c r="X112" s="11" t="str">
        <f>仕様書作成!CU129</f>
        <v/>
      </c>
      <c r="Y112" s="11" t="str">
        <f>仕様書作成!CV129</f>
        <v/>
      </c>
      <c r="Z112" s="11" t="str">
        <f>仕様書作成!CW129</f>
        <v/>
      </c>
      <c r="AA112" s="11" t="str">
        <f>仕様書作成!CX129</f>
        <v/>
      </c>
      <c r="AB112" s="11" t="str">
        <f>仕様書作成!CY129</f>
        <v/>
      </c>
      <c r="AC112" s="11" t="str">
        <f>仕様書作成!CZ129</f>
        <v/>
      </c>
      <c r="AD112" s="11" t="str">
        <f>仕様書作成!DA129</f>
        <v/>
      </c>
      <c r="AE112" s="11" t="str">
        <f>仕様書作成!DB129</f>
        <v/>
      </c>
      <c r="AF112" s="11" t="str">
        <f>仕様書作成!DC129</f>
        <v/>
      </c>
      <c r="AS112" s="11" t="str">
        <f>IF(仕様書作成!DQ129="","",IF(AT112="",仕様書作成!DQ129,仕様書作成!DQ129&amp;","))</f>
        <v/>
      </c>
      <c r="AT112" s="11" t="str">
        <f>IF(仕様書作成!DR129="","",IF(AU112="",仕様書作成!DR129,仕様書作成!DR129&amp;","))</f>
        <v/>
      </c>
      <c r="AU112" s="11" t="str">
        <f>仕様書作成!DS129</f>
        <v/>
      </c>
    </row>
    <row r="113" spans="11:47" ht="12.75" customHeight="1" x14ac:dyDescent="0.15">
      <c r="K113" s="382" t="s">
        <v>43</v>
      </c>
      <c r="L113" s="11" t="str">
        <f>仕様書作成!CN130</f>
        <v>KQ2H06-M5A</v>
      </c>
      <c r="M113" s="11" t="str">
        <f>仕様書作成!CM130</f>
        <v/>
      </c>
      <c r="R113" s="11" t="str">
        <f>IF(仕様書作成!CO130="","",IF(S113="",仕様書作成!CO130,仕様書作成!CO130&amp;","))</f>
        <v/>
      </c>
      <c r="S113" s="11" t="str">
        <f>IF(仕様書作成!CP130="","",IF(T113="",仕様書作成!CP130,仕様書作成!CP130&amp;","))</f>
        <v/>
      </c>
      <c r="T113" s="11" t="str">
        <f>仕様書作成!CQ130</f>
        <v/>
      </c>
      <c r="U113" s="11" t="str">
        <f>仕様書作成!CR130</f>
        <v/>
      </c>
      <c r="V113" s="11" t="str">
        <f>仕様書作成!CS130</f>
        <v/>
      </c>
      <c r="W113" s="11" t="str">
        <f>仕様書作成!CT130</f>
        <v/>
      </c>
      <c r="X113" s="11" t="str">
        <f>仕様書作成!CU130</f>
        <v/>
      </c>
      <c r="Y113" s="11" t="str">
        <f>仕様書作成!CV130</f>
        <v/>
      </c>
      <c r="Z113" s="11" t="str">
        <f>仕様書作成!CW130</f>
        <v/>
      </c>
      <c r="AA113" s="11" t="str">
        <f>仕様書作成!CX130</f>
        <v/>
      </c>
      <c r="AB113" s="11" t="str">
        <f>仕様書作成!CY130</f>
        <v/>
      </c>
      <c r="AC113" s="11" t="str">
        <f>仕様書作成!CZ130</f>
        <v/>
      </c>
      <c r="AD113" s="11" t="str">
        <f>仕様書作成!DA130</f>
        <v/>
      </c>
      <c r="AE113" s="11" t="str">
        <f>仕様書作成!DB130</f>
        <v/>
      </c>
      <c r="AF113" s="11" t="str">
        <f>仕様書作成!DC130</f>
        <v/>
      </c>
      <c r="AS113" s="11" t="str">
        <f>IF(仕様書作成!DQ130="","",IF(AT113="",仕様書作成!DQ130,仕様書作成!DQ130&amp;","))</f>
        <v/>
      </c>
      <c r="AT113" s="11" t="str">
        <f>IF(仕様書作成!DR130="","",IF(AU113="",仕様書作成!DR130,仕様書作成!DR130&amp;","))</f>
        <v/>
      </c>
      <c r="AU113" s="11" t="str">
        <f>仕様書作成!DS130</f>
        <v/>
      </c>
    </row>
    <row r="114" spans="11:47" ht="12.75" customHeight="1" x14ac:dyDescent="0.15">
      <c r="K114" s="382" t="s">
        <v>44</v>
      </c>
      <c r="L114" s="11" t="str">
        <f>仕様書作成!CN131</f>
        <v>KQ2H07-M5A</v>
      </c>
      <c r="M114" s="11" t="str">
        <f>仕様書作成!CM131</f>
        <v/>
      </c>
      <c r="R114" s="11" t="str">
        <f>IF(仕様書作成!CO131="","",IF(S114="",仕様書作成!CO131,仕様書作成!CO131&amp;","))</f>
        <v/>
      </c>
      <c r="S114" s="11" t="str">
        <f>IF(仕様書作成!CP131="","",IF(T114="",仕様書作成!CP131,仕様書作成!CP131&amp;","))</f>
        <v/>
      </c>
      <c r="T114" s="11" t="str">
        <f>仕様書作成!CQ131</f>
        <v/>
      </c>
      <c r="U114" s="11" t="str">
        <f>仕様書作成!CR131</f>
        <v/>
      </c>
      <c r="V114" s="11" t="str">
        <f>仕様書作成!CS131</f>
        <v/>
      </c>
      <c r="W114" s="11" t="str">
        <f>仕様書作成!CT131</f>
        <v/>
      </c>
      <c r="X114" s="11" t="str">
        <f>仕様書作成!CU131</f>
        <v/>
      </c>
      <c r="Y114" s="11" t="str">
        <f>仕様書作成!CV131</f>
        <v/>
      </c>
      <c r="Z114" s="11" t="str">
        <f>仕様書作成!CW131</f>
        <v/>
      </c>
      <c r="AA114" s="11" t="str">
        <f>仕様書作成!CX131</f>
        <v/>
      </c>
      <c r="AB114" s="11" t="str">
        <f>仕様書作成!CY131</f>
        <v/>
      </c>
      <c r="AC114" s="11" t="str">
        <f>仕様書作成!CZ131</f>
        <v/>
      </c>
      <c r="AD114" s="11" t="str">
        <f>仕様書作成!DA131</f>
        <v/>
      </c>
      <c r="AE114" s="11" t="str">
        <f>仕様書作成!DB131</f>
        <v/>
      </c>
      <c r="AF114" s="11" t="str">
        <f>仕様書作成!DC131</f>
        <v/>
      </c>
      <c r="AS114" s="11" t="str">
        <f>IF(仕様書作成!DQ131="","",IF(AT114="",仕様書作成!DQ131,仕様書作成!DQ131&amp;","))</f>
        <v/>
      </c>
      <c r="AT114" s="11" t="str">
        <f>IF(仕様書作成!DR131="","",IF(AU114="",仕様書作成!DR131,仕様書作成!DR131&amp;","))</f>
        <v/>
      </c>
      <c r="AU114" s="11" t="str">
        <f>仕様書作成!DS131</f>
        <v/>
      </c>
    </row>
    <row r="115" spans="11:47" ht="12.75" customHeight="1" x14ac:dyDescent="0.15">
      <c r="K115" s="382" t="s">
        <v>45</v>
      </c>
      <c r="L115" s="11" t="str">
        <f>仕様書作成!CN132</f>
        <v>M-5P</v>
      </c>
      <c r="M115" s="11" t="str">
        <f>仕様書作成!CM132</f>
        <v/>
      </c>
      <c r="R115" s="11" t="str">
        <f>IF(仕様書作成!CO132="","",IF(S115="",仕様書作成!CO132,仕様書作成!CO132&amp;","))</f>
        <v/>
      </c>
      <c r="S115" s="11" t="str">
        <f>IF(仕様書作成!CP132="","",IF(T115="",仕様書作成!CP132,仕様書作成!CP132&amp;","))</f>
        <v/>
      </c>
      <c r="T115" s="11" t="str">
        <f>仕様書作成!CQ132</f>
        <v/>
      </c>
      <c r="U115" s="11" t="str">
        <f>仕様書作成!CR132</f>
        <v/>
      </c>
      <c r="V115" s="11" t="str">
        <f>仕様書作成!CS132</f>
        <v/>
      </c>
      <c r="W115" s="11" t="str">
        <f>仕様書作成!CT132</f>
        <v/>
      </c>
      <c r="X115" s="11" t="str">
        <f>仕様書作成!CU132</f>
        <v/>
      </c>
      <c r="Y115" s="11" t="str">
        <f>仕様書作成!CV132</f>
        <v/>
      </c>
      <c r="Z115" s="11" t="str">
        <f>仕様書作成!CW132</f>
        <v/>
      </c>
      <c r="AA115" s="11" t="str">
        <f>仕様書作成!CX132</f>
        <v/>
      </c>
      <c r="AB115" s="11" t="str">
        <f>仕様書作成!CY132</f>
        <v/>
      </c>
      <c r="AC115" s="11" t="str">
        <f>仕様書作成!CZ132</f>
        <v/>
      </c>
      <c r="AD115" s="11" t="str">
        <f>仕様書作成!DA132</f>
        <v/>
      </c>
      <c r="AE115" s="11" t="str">
        <f>仕様書作成!DB132</f>
        <v/>
      </c>
      <c r="AF115" s="11" t="str">
        <f>仕様書作成!DC132</f>
        <v/>
      </c>
      <c r="AS115" s="11" t="str">
        <f>IF(仕様書作成!DQ132="","",IF(AT115="",仕様書作成!DQ132,仕様書作成!DQ132&amp;","))</f>
        <v/>
      </c>
      <c r="AT115" s="11" t="str">
        <f>IF(仕様書作成!DR132="","",IF(AU115="",仕様書作成!DR132,仕様書作成!DR132&amp;","))</f>
        <v/>
      </c>
      <c r="AU115" s="11" t="str">
        <f>仕様書作成!DS132</f>
        <v/>
      </c>
    </row>
    <row r="116" spans="11:47" ht="12.75" customHeight="1" x14ac:dyDescent="0.15">
      <c r="K116" s="383" t="s">
        <v>46</v>
      </c>
      <c r="L116" s="11" t="str">
        <f>仕様書作成!CN133</f>
        <v>KQ2H09-35AS</v>
      </c>
      <c r="M116" s="11" t="str">
        <f>仕様書作成!CM133</f>
        <v/>
      </c>
      <c r="R116" s="11" t="str">
        <f>IF(仕様書作成!CO133="","",IF(S116="",仕様書作成!CO133,仕様書作成!CO133&amp;","))</f>
        <v/>
      </c>
      <c r="S116" s="11" t="str">
        <f>IF(仕様書作成!CP133="","",IF(T116="",仕様書作成!CP133,仕様書作成!CP133&amp;","))</f>
        <v/>
      </c>
      <c r="T116" s="11" t="str">
        <f>仕様書作成!CQ133</f>
        <v/>
      </c>
      <c r="U116" s="11" t="str">
        <f>仕様書作成!CR133</f>
        <v/>
      </c>
      <c r="V116" s="11" t="str">
        <f>仕様書作成!CS133</f>
        <v/>
      </c>
      <c r="W116" s="11" t="str">
        <f>仕様書作成!CT133</f>
        <v/>
      </c>
      <c r="X116" s="11" t="str">
        <f>仕様書作成!CU133</f>
        <v/>
      </c>
      <c r="Y116" s="11" t="str">
        <f>仕様書作成!CV133</f>
        <v/>
      </c>
      <c r="Z116" s="11" t="str">
        <f>仕様書作成!CW133</f>
        <v/>
      </c>
      <c r="AA116" s="11" t="str">
        <f>仕様書作成!CX133</f>
        <v/>
      </c>
      <c r="AB116" s="11" t="str">
        <f>仕様書作成!CY133</f>
        <v/>
      </c>
      <c r="AC116" s="11" t="str">
        <f>仕様書作成!CZ133</f>
        <v/>
      </c>
      <c r="AD116" s="11" t="str">
        <f>仕様書作成!DA133</f>
        <v/>
      </c>
      <c r="AE116" s="11" t="str">
        <f>仕様書作成!DB133</f>
        <v/>
      </c>
      <c r="AF116" s="11" t="str">
        <f>仕様書作成!DC133</f>
        <v/>
      </c>
      <c r="AS116" s="11" t="str">
        <f>IF(仕様書作成!DQ133="","",IF(AT116="",仕様書作成!DQ133,仕様書作成!DQ133&amp;","))</f>
        <v/>
      </c>
      <c r="AT116" s="11" t="str">
        <f>IF(仕様書作成!DR133="","",IF(AU116="",仕様書作成!DR133,仕様書作成!DR133&amp;","))</f>
        <v/>
      </c>
      <c r="AU116" s="11" t="str">
        <f>仕様書作成!DS133</f>
        <v/>
      </c>
    </row>
    <row r="117" spans="11:47" ht="12.75" customHeight="1" x14ac:dyDescent="0.15">
      <c r="K117" s="382" t="s">
        <v>47</v>
      </c>
      <c r="L117" s="11" t="str">
        <f>仕様書作成!CN134</f>
        <v>AN120-M5</v>
      </c>
      <c r="M117" s="11" t="str">
        <f>仕様書作成!CM134</f>
        <v/>
      </c>
      <c r="R117" s="11" t="str">
        <f>IF(仕様書作成!CO134="","",IF(S117="",仕様書作成!CO134,仕様書作成!CO134&amp;","))</f>
        <v/>
      </c>
      <c r="S117" s="11" t="str">
        <f>IF(仕様書作成!CP134="","",IF(T117="",仕様書作成!CP134,仕様書作成!CP134&amp;","))</f>
        <v/>
      </c>
      <c r="T117" s="11" t="str">
        <f>仕様書作成!CQ134</f>
        <v/>
      </c>
      <c r="U117" s="11" t="str">
        <f>仕様書作成!CR134</f>
        <v/>
      </c>
      <c r="V117" s="11" t="str">
        <f>仕様書作成!CS134</f>
        <v/>
      </c>
      <c r="W117" s="11" t="str">
        <f>仕様書作成!CT134</f>
        <v/>
      </c>
      <c r="X117" s="11" t="str">
        <f>仕様書作成!CU134</f>
        <v/>
      </c>
      <c r="Y117" s="11" t="str">
        <f>仕様書作成!CV134</f>
        <v/>
      </c>
      <c r="Z117" s="11" t="str">
        <f>仕様書作成!CW134</f>
        <v/>
      </c>
      <c r="AA117" s="11" t="str">
        <f>仕様書作成!CX134</f>
        <v/>
      </c>
      <c r="AB117" s="11" t="str">
        <f>仕様書作成!CY134</f>
        <v/>
      </c>
      <c r="AC117" s="11" t="str">
        <f>仕様書作成!CZ134</f>
        <v/>
      </c>
      <c r="AD117" s="11" t="str">
        <f>仕様書作成!DA134</f>
        <v/>
      </c>
      <c r="AE117" s="11" t="str">
        <f>仕様書作成!DB134</f>
        <v/>
      </c>
      <c r="AF117" s="11" t="str">
        <f>仕様書作成!DC134</f>
        <v/>
      </c>
      <c r="AS117" s="11" t="str">
        <f>IF(仕様書作成!DQ134="","",IF(AT117="",仕様書作成!DQ134,仕様書作成!DQ134&amp;","))</f>
        <v/>
      </c>
      <c r="AT117" s="11" t="str">
        <f>IF(仕様書作成!DR134="","",IF(AU117="",仕様書作成!DR134,仕様書作成!DR134&amp;","))</f>
        <v/>
      </c>
      <c r="AU117" s="11" t="str">
        <f>仕様書作成!DS134</f>
        <v/>
      </c>
    </row>
    <row r="118" spans="11:47" ht="12.75" customHeight="1" x14ac:dyDescent="0.15">
      <c r="K118" s="382" t="s">
        <v>48</v>
      </c>
      <c r="L118" s="11" t="str">
        <f>仕様書作成!CN135</f>
        <v>KQ2S07-35AS</v>
      </c>
      <c r="M118" s="11" t="str">
        <f>仕様書作成!CM135</f>
        <v/>
      </c>
      <c r="R118" s="11" t="str">
        <f>IF(仕様書作成!CO135="","",IF(S118="",仕様書作成!CO135,仕様書作成!CO135&amp;","))</f>
        <v/>
      </c>
      <c r="S118" s="11" t="str">
        <f>IF(仕様書作成!CP135="","",IF(T118="",仕様書作成!CP135,仕様書作成!CP135&amp;","))</f>
        <v/>
      </c>
      <c r="T118" s="11" t="str">
        <f>仕様書作成!CQ135</f>
        <v/>
      </c>
      <c r="U118" s="11" t="str">
        <f>仕様書作成!CR135</f>
        <v/>
      </c>
      <c r="V118" s="11" t="str">
        <f>仕様書作成!CS135</f>
        <v/>
      </c>
      <c r="W118" s="11" t="str">
        <f>仕様書作成!CT135</f>
        <v/>
      </c>
      <c r="X118" s="11" t="str">
        <f>仕様書作成!CU135</f>
        <v/>
      </c>
      <c r="Y118" s="11" t="str">
        <f>仕様書作成!CV135</f>
        <v/>
      </c>
      <c r="Z118" s="11" t="str">
        <f>仕様書作成!CW135</f>
        <v/>
      </c>
      <c r="AA118" s="11" t="str">
        <f>仕様書作成!CX135</f>
        <v/>
      </c>
      <c r="AB118" s="11" t="str">
        <f>仕様書作成!CY135</f>
        <v/>
      </c>
      <c r="AC118" s="11" t="str">
        <f>仕様書作成!CZ135</f>
        <v/>
      </c>
      <c r="AD118" s="11" t="str">
        <f>仕様書作成!DA135</f>
        <v/>
      </c>
      <c r="AE118" s="11" t="str">
        <f>仕様書作成!DB135</f>
        <v/>
      </c>
      <c r="AF118" s="11" t="str">
        <f>仕様書作成!DC135</f>
        <v/>
      </c>
      <c r="AS118" s="11" t="str">
        <f>IF(仕様書作成!DQ135="","",IF(AT118="",仕様書作成!DQ135,仕様書作成!DQ135&amp;","))</f>
        <v/>
      </c>
      <c r="AT118" s="11" t="str">
        <f>IF(仕様書作成!DR135="","",IF(AU118="",仕様書作成!DR135,仕様書作成!DR135&amp;","))</f>
        <v/>
      </c>
      <c r="AU118" s="11" t="str">
        <f>仕様書作成!DS135</f>
        <v/>
      </c>
    </row>
    <row r="119" spans="11:47" ht="12.75" customHeight="1" x14ac:dyDescent="0.15">
      <c r="K119" s="382" t="s">
        <v>49</v>
      </c>
      <c r="L119" s="11" t="str">
        <f>仕様書作成!CN136</f>
        <v>KQ2S09-35AS</v>
      </c>
      <c r="M119" s="11" t="str">
        <f>仕様書作成!CM136</f>
        <v/>
      </c>
      <c r="R119" s="11" t="str">
        <f>IF(仕様書作成!CO136="","",IF(S119="",仕様書作成!CO136,仕様書作成!CO136&amp;","))</f>
        <v/>
      </c>
      <c r="S119" s="11" t="str">
        <f>IF(仕様書作成!CP136="","",IF(T119="",仕様書作成!CP136,仕様書作成!CP136&amp;","))</f>
        <v/>
      </c>
      <c r="T119" s="11" t="str">
        <f>仕様書作成!CQ136</f>
        <v/>
      </c>
      <c r="U119" s="11" t="str">
        <f>仕様書作成!CR136</f>
        <v/>
      </c>
      <c r="V119" s="11" t="str">
        <f>仕様書作成!CS136</f>
        <v/>
      </c>
      <c r="W119" s="11" t="str">
        <f>仕様書作成!CT136</f>
        <v/>
      </c>
      <c r="X119" s="11" t="str">
        <f>仕様書作成!CU136</f>
        <v/>
      </c>
      <c r="Y119" s="11" t="str">
        <f>仕様書作成!CV136</f>
        <v/>
      </c>
      <c r="Z119" s="11" t="str">
        <f>仕様書作成!CW136</f>
        <v/>
      </c>
      <c r="AA119" s="11" t="str">
        <f>仕様書作成!CX136</f>
        <v/>
      </c>
      <c r="AB119" s="11" t="str">
        <f>仕様書作成!CY136</f>
        <v/>
      </c>
      <c r="AC119" s="11" t="str">
        <f>仕様書作成!CZ136</f>
        <v/>
      </c>
      <c r="AD119" s="11" t="str">
        <f>仕様書作成!DA136</f>
        <v/>
      </c>
      <c r="AE119" s="11" t="str">
        <f>仕様書作成!DB136</f>
        <v/>
      </c>
      <c r="AF119" s="11" t="str">
        <f>仕様書作成!DC136</f>
        <v/>
      </c>
      <c r="AS119" s="11" t="str">
        <f>IF(仕様書作成!DQ136="","",IF(AT119="",仕様書作成!DQ136,仕様書作成!DQ136&amp;","))</f>
        <v/>
      </c>
      <c r="AT119" s="11" t="str">
        <f>IF(仕様書作成!DR136="","",IF(AU119="",仕様書作成!DR136,仕様書作成!DR136&amp;","))</f>
        <v/>
      </c>
      <c r="AU119" s="11" t="str">
        <f>仕様書作成!DS136</f>
        <v/>
      </c>
    </row>
    <row r="120" spans="11:47" ht="12.75" customHeight="1" x14ac:dyDescent="0.15">
      <c r="K120" s="382" t="s">
        <v>50</v>
      </c>
      <c r="L120" s="11" t="str">
        <f>仕様書作成!CN137</f>
        <v>KQ2H03-U02A</v>
      </c>
      <c r="M120" s="11" t="str">
        <f>仕様書作成!CM137</f>
        <v/>
      </c>
      <c r="R120" s="11" t="str">
        <f>IF(仕様書作成!CO137="","",IF(S120="",仕様書作成!CO137,仕様書作成!CO137&amp;","))</f>
        <v/>
      </c>
      <c r="S120" s="11" t="str">
        <f>IF(仕様書作成!CP137="","",IF(T120="",仕様書作成!CP137,仕様書作成!CP137&amp;","))</f>
        <v/>
      </c>
      <c r="T120" s="11" t="str">
        <f>仕様書作成!CQ137</f>
        <v/>
      </c>
      <c r="U120" s="11" t="str">
        <f>仕様書作成!CR137</f>
        <v/>
      </c>
      <c r="V120" s="11" t="str">
        <f>仕様書作成!CS137</f>
        <v/>
      </c>
      <c r="W120" s="11" t="str">
        <f>仕様書作成!CT137</f>
        <v/>
      </c>
      <c r="X120" s="11" t="str">
        <f>仕様書作成!CU137</f>
        <v/>
      </c>
      <c r="Y120" s="11" t="str">
        <f>仕様書作成!CV137</f>
        <v/>
      </c>
      <c r="Z120" s="11" t="str">
        <f>仕様書作成!CW137</f>
        <v/>
      </c>
      <c r="AA120" s="11" t="str">
        <f>仕様書作成!CX137</f>
        <v/>
      </c>
      <c r="AB120" s="11" t="str">
        <f>仕様書作成!CY137</f>
        <v/>
      </c>
      <c r="AC120" s="11" t="str">
        <f>仕様書作成!CZ137</f>
        <v/>
      </c>
      <c r="AD120" s="11" t="str">
        <f>仕様書作成!DA137</f>
        <v/>
      </c>
      <c r="AE120" s="11" t="str">
        <f>仕様書作成!DB137</f>
        <v/>
      </c>
      <c r="AF120" s="11" t="str">
        <f>仕様書作成!DC137</f>
        <v/>
      </c>
      <c r="AS120" s="11" t="str">
        <f>IF(仕様書作成!DQ137="","",IF(AT120="",仕様書作成!DQ137,仕様書作成!DQ137&amp;","))</f>
        <v/>
      </c>
      <c r="AT120" s="11" t="str">
        <f>IF(仕様書作成!DR137="","",IF(AU120="",仕様書作成!DR137,仕様書作成!DR137&amp;","))</f>
        <v/>
      </c>
      <c r="AU120" s="11" t="str">
        <f>仕様書作成!DS137</f>
        <v/>
      </c>
    </row>
    <row r="121" spans="11:47" ht="12.75" customHeight="1" x14ac:dyDescent="0.15">
      <c r="K121" s="382" t="s">
        <v>51</v>
      </c>
      <c r="L121" s="11" t="str">
        <f>仕様書作成!CN138</f>
        <v>KQ2H05-U02A</v>
      </c>
      <c r="M121" s="11" t="str">
        <f>仕様書作成!CM138</f>
        <v/>
      </c>
      <c r="R121" s="11" t="str">
        <f>IF(仕様書作成!CO138="","",IF(S121="",仕様書作成!CO138,仕様書作成!CO138&amp;","))</f>
        <v/>
      </c>
      <c r="S121" s="11" t="str">
        <f>IF(仕様書作成!CP138="","",IF(T121="",仕様書作成!CP138,仕様書作成!CP138&amp;","))</f>
        <v/>
      </c>
      <c r="T121" s="11" t="str">
        <f>仕様書作成!CQ138</f>
        <v/>
      </c>
      <c r="U121" s="11" t="str">
        <f>仕様書作成!CR138</f>
        <v/>
      </c>
      <c r="V121" s="11" t="str">
        <f>仕様書作成!CS138</f>
        <v/>
      </c>
      <c r="W121" s="11" t="str">
        <f>仕様書作成!CT138</f>
        <v/>
      </c>
      <c r="X121" s="11" t="str">
        <f>仕様書作成!CU138</f>
        <v/>
      </c>
      <c r="Y121" s="11" t="str">
        <f>仕様書作成!CV138</f>
        <v/>
      </c>
      <c r="Z121" s="11" t="str">
        <f>仕様書作成!CW138</f>
        <v/>
      </c>
      <c r="AA121" s="11" t="str">
        <f>仕様書作成!CX138</f>
        <v/>
      </c>
      <c r="AB121" s="11" t="str">
        <f>仕様書作成!CY138</f>
        <v/>
      </c>
      <c r="AC121" s="11" t="str">
        <f>仕様書作成!CZ138</f>
        <v/>
      </c>
      <c r="AD121" s="11" t="str">
        <f>仕様書作成!DA138</f>
        <v/>
      </c>
      <c r="AE121" s="11" t="str">
        <f>仕様書作成!DB138</f>
        <v/>
      </c>
      <c r="AF121" s="11" t="str">
        <f>仕様書作成!DC138</f>
        <v/>
      </c>
      <c r="AS121" s="11" t="str">
        <f>IF(仕様書作成!DQ138="","",IF(AT121="",仕様書作成!DQ138,仕様書作成!DQ138&amp;","))</f>
        <v/>
      </c>
      <c r="AT121" s="11" t="str">
        <f>IF(仕様書作成!DR138="","",IF(AU121="",仕様書作成!DR138,仕様書作成!DR138&amp;","))</f>
        <v/>
      </c>
      <c r="AU121" s="11" t="str">
        <f>仕様書作成!DS138</f>
        <v/>
      </c>
    </row>
    <row r="122" spans="11:47" ht="12.75" customHeight="1" x14ac:dyDescent="0.15">
      <c r="K122" s="382" t="s">
        <v>52</v>
      </c>
      <c r="L122" s="11" t="str">
        <f>仕様書作成!CN139</f>
        <v>KQ2H07-U02A</v>
      </c>
      <c r="M122" s="11" t="str">
        <f>仕様書作成!CM139</f>
        <v/>
      </c>
      <c r="R122" s="11" t="str">
        <f>IF(仕様書作成!CO139="","",IF(S122="",仕様書作成!CO139,仕様書作成!CO139&amp;","))</f>
        <v/>
      </c>
      <c r="S122" s="11" t="str">
        <f>IF(仕様書作成!CP139="","",IF(T122="",仕様書作成!CP139,仕様書作成!CP139&amp;","))</f>
        <v/>
      </c>
      <c r="T122" s="11" t="str">
        <f>仕様書作成!CQ139</f>
        <v/>
      </c>
      <c r="U122" s="11" t="str">
        <f>仕様書作成!CR139</f>
        <v/>
      </c>
      <c r="V122" s="11" t="str">
        <f>仕様書作成!CS139</f>
        <v/>
      </c>
      <c r="W122" s="11" t="str">
        <f>仕様書作成!CT139</f>
        <v/>
      </c>
      <c r="X122" s="11" t="str">
        <f>仕様書作成!CU139</f>
        <v/>
      </c>
      <c r="Y122" s="11" t="str">
        <f>仕様書作成!CV139</f>
        <v/>
      </c>
      <c r="Z122" s="11" t="str">
        <f>仕様書作成!CW139</f>
        <v/>
      </c>
      <c r="AA122" s="11" t="str">
        <f>仕様書作成!CX139</f>
        <v/>
      </c>
      <c r="AB122" s="11" t="str">
        <f>仕様書作成!CY139</f>
        <v/>
      </c>
      <c r="AC122" s="11" t="str">
        <f>仕様書作成!CZ139</f>
        <v/>
      </c>
      <c r="AD122" s="11" t="str">
        <f>仕様書作成!DA139</f>
        <v/>
      </c>
      <c r="AE122" s="11" t="str">
        <f>仕様書作成!DB139</f>
        <v/>
      </c>
      <c r="AF122" s="11" t="str">
        <f>仕様書作成!DC139</f>
        <v/>
      </c>
      <c r="AS122" s="11" t="str">
        <f>IF(仕様書作成!DQ139="","",IF(AT122="",仕様書作成!DQ139,仕様書作成!DQ139&amp;","))</f>
        <v/>
      </c>
      <c r="AT122" s="11" t="str">
        <f>IF(仕様書作成!DR139="","",IF(AU122="",仕様書作成!DR139,仕様書作成!DR139&amp;","))</f>
        <v/>
      </c>
      <c r="AU122" s="11" t="str">
        <f>仕様書作成!DS139</f>
        <v/>
      </c>
    </row>
    <row r="123" spans="11:47" ht="12.75" customHeight="1" x14ac:dyDescent="0.15">
      <c r="K123" s="382" t="s">
        <v>53</v>
      </c>
      <c r="L123" s="11" t="str">
        <f>仕様書作成!CN140</f>
        <v>KQ2H09-U02A</v>
      </c>
      <c r="M123" s="11" t="str">
        <f>仕様書作成!CM140</f>
        <v/>
      </c>
      <c r="R123" s="11" t="str">
        <f>IF(仕様書作成!CO140="","",IF(S123="",仕様書作成!CO140,仕様書作成!CO140&amp;","))</f>
        <v/>
      </c>
      <c r="S123" s="11" t="str">
        <f>IF(仕様書作成!CP140="","",IF(T123="",仕様書作成!CP140,仕様書作成!CP140&amp;","))</f>
        <v/>
      </c>
      <c r="T123" s="11" t="str">
        <f>仕様書作成!CQ140</f>
        <v/>
      </c>
      <c r="U123" s="11" t="str">
        <f>仕様書作成!CR140</f>
        <v/>
      </c>
      <c r="V123" s="11" t="str">
        <f>仕様書作成!CS140</f>
        <v/>
      </c>
      <c r="W123" s="11" t="str">
        <f>仕様書作成!CT140</f>
        <v/>
      </c>
      <c r="X123" s="11" t="str">
        <f>仕様書作成!CU140</f>
        <v/>
      </c>
      <c r="Y123" s="11" t="str">
        <f>仕様書作成!CV140</f>
        <v/>
      </c>
      <c r="Z123" s="11" t="str">
        <f>仕様書作成!CW140</f>
        <v/>
      </c>
      <c r="AA123" s="11" t="str">
        <f>仕様書作成!CX140</f>
        <v/>
      </c>
      <c r="AB123" s="11" t="str">
        <f>仕様書作成!CY140</f>
        <v/>
      </c>
      <c r="AC123" s="11" t="str">
        <f>仕様書作成!CZ140</f>
        <v/>
      </c>
      <c r="AD123" s="11" t="str">
        <f>仕様書作成!DA140</f>
        <v/>
      </c>
      <c r="AE123" s="11" t="str">
        <f>仕様書作成!DB140</f>
        <v/>
      </c>
      <c r="AF123" s="11" t="str">
        <f>仕様書作成!DC140</f>
        <v/>
      </c>
      <c r="AS123" s="11" t="str">
        <f>IF(仕様書作成!DQ140="","",IF(AT123="",仕様書作成!DQ140,仕様書作成!DQ140&amp;","))</f>
        <v/>
      </c>
      <c r="AT123" s="11" t="str">
        <f>IF(仕様書作成!DR140="","",IF(AU123="",仕様書作成!DR140,仕様書作成!DR140&amp;","))</f>
        <v/>
      </c>
      <c r="AU123" s="11" t="str">
        <f>仕様書作成!DS140</f>
        <v/>
      </c>
    </row>
    <row r="124" spans="11:47" ht="12.75" customHeight="1" x14ac:dyDescent="0.15">
      <c r="K124" s="384" t="s">
        <v>54</v>
      </c>
      <c r="L124" s="11" t="str">
        <f>仕様書作成!CN141</f>
        <v>KQ2P-04</v>
      </c>
      <c r="M124" s="11" t="str">
        <f>仕様書作成!CM141</f>
        <v/>
      </c>
      <c r="R124" s="11" t="str">
        <f>IF(仕様書作成!CO141="","",IF(S124="",仕様書作成!CO141,仕様書作成!CO141&amp;","))</f>
        <v/>
      </c>
      <c r="S124" s="11" t="str">
        <f>IF(仕様書作成!CP141="","",IF(T124="",仕様書作成!CP141,仕様書作成!CP141&amp;","))</f>
        <v/>
      </c>
      <c r="T124" s="11" t="str">
        <f>仕様書作成!CQ141</f>
        <v/>
      </c>
      <c r="U124" s="11" t="str">
        <f>仕様書作成!CR141</f>
        <v/>
      </c>
      <c r="V124" s="11" t="str">
        <f>仕様書作成!CS141</f>
        <v/>
      </c>
      <c r="W124" s="11" t="str">
        <f>仕様書作成!CT141</f>
        <v/>
      </c>
      <c r="X124" s="11" t="str">
        <f>仕様書作成!CU141</f>
        <v/>
      </c>
      <c r="Y124" s="11" t="str">
        <f>仕様書作成!CV141</f>
        <v/>
      </c>
      <c r="Z124" s="11" t="str">
        <f>仕様書作成!CW141</f>
        <v/>
      </c>
      <c r="AA124" s="11" t="str">
        <f>仕様書作成!CX141</f>
        <v/>
      </c>
      <c r="AB124" s="11" t="str">
        <f>仕様書作成!CY141</f>
        <v/>
      </c>
      <c r="AC124" s="11" t="str">
        <f>仕様書作成!CZ141</f>
        <v/>
      </c>
      <c r="AD124" s="11" t="str">
        <f>仕様書作成!DA141</f>
        <v/>
      </c>
      <c r="AE124" s="11" t="str">
        <f>仕様書作成!DB141</f>
        <v/>
      </c>
      <c r="AF124" s="11" t="str">
        <f>仕様書作成!DC141</f>
        <v/>
      </c>
      <c r="AS124" s="11" t="str">
        <f>IF(仕様書作成!DQ141="","",IF(AT124="",仕様書作成!DQ141,仕様書作成!DQ141&amp;","))</f>
        <v/>
      </c>
      <c r="AT124" s="11" t="str">
        <f>IF(仕様書作成!DR141="","",IF(AU124="",仕様書作成!DR141,仕様書作成!DR141&amp;","))</f>
        <v/>
      </c>
      <c r="AU124" s="11" t="str">
        <f>仕様書作成!DS141</f>
        <v/>
      </c>
    </row>
    <row r="125" spans="11:47" ht="12.75" customHeight="1" x14ac:dyDescent="0.15">
      <c r="K125" s="381" t="s">
        <v>55</v>
      </c>
      <c r="L125" s="11" t="str">
        <f>仕様書作成!CN142</f>
        <v>KQ2P-03</v>
      </c>
      <c r="M125" s="11" t="str">
        <f>仕様書作成!CM142</f>
        <v/>
      </c>
      <c r="R125" s="11" t="str">
        <f>IF(仕様書作成!CO142="","",IF(S125="",仕様書作成!CO142,仕様書作成!CO142&amp;","))</f>
        <v/>
      </c>
      <c r="S125" s="11" t="str">
        <f>IF(仕様書作成!CP142="","",IF(T125="",仕様書作成!CP142,仕様書作成!CP142&amp;","))</f>
        <v/>
      </c>
      <c r="T125" s="11" t="str">
        <f>仕様書作成!CQ142</f>
        <v/>
      </c>
      <c r="U125" s="11" t="str">
        <f>仕様書作成!CR142</f>
        <v/>
      </c>
      <c r="V125" s="11" t="str">
        <f>仕様書作成!CS142</f>
        <v/>
      </c>
      <c r="W125" s="11" t="str">
        <f>仕様書作成!CT142</f>
        <v/>
      </c>
      <c r="X125" s="11" t="str">
        <f>仕様書作成!CU142</f>
        <v/>
      </c>
      <c r="Y125" s="11" t="str">
        <f>仕様書作成!CV142</f>
        <v/>
      </c>
      <c r="Z125" s="11" t="str">
        <f>仕様書作成!CW142</f>
        <v/>
      </c>
      <c r="AA125" s="11" t="str">
        <f>仕様書作成!CX142</f>
        <v/>
      </c>
      <c r="AB125" s="11" t="str">
        <f>仕様書作成!CY142</f>
        <v/>
      </c>
      <c r="AC125" s="11" t="str">
        <f>仕様書作成!CZ142</f>
        <v/>
      </c>
      <c r="AD125" s="11" t="str">
        <f>仕様書作成!DA142</f>
        <v/>
      </c>
      <c r="AE125" s="11" t="str">
        <f>仕様書作成!DB142</f>
        <v/>
      </c>
      <c r="AF125" s="11" t="str">
        <f>仕様書作成!DC142</f>
        <v/>
      </c>
      <c r="AS125" s="11" t="str">
        <f>IF(仕様書作成!DQ142="","",IF(AT125="",仕様書作成!DQ142,仕様書作成!DQ142&amp;","))</f>
        <v/>
      </c>
      <c r="AT125" s="11" t="str">
        <f>IF(仕様書作成!DR142="","",IF(AU125="",仕様書作成!DR142,仕様書作成!DR142&amp;","))</f>
        <v/>
      </c>
      <c r="AU125" s="11" t="str">
        <f>仕様書作成!DS142</f>
        <v/>
      </c>
    </row>
    <row r="126" spans="11:47" ht="12.75" customHeight="1" x14ac:dyDescent="0.15">
      <c r="K126" s="382" t="s">
        <v>56</v>
      </c>
      <c r="L126" s="11" t="str">
        <f>仕様書作成!CN143</f>
        <v>KQ2P-06</v>
      </c>
      <c r="M126" s="11" t="str">
        <f>仕様書作成!CM143</f>
        <v/>
      </c>
      <c r="R126" s="11" t="str">
        <f>IF(仕様書作成!CO143="","",IF(S126="",仕様書作成!CO143,仕様書作成!CO143&amp;","))</f>
        <v/>
      </c>
      <c r="S126" s="11" t="str">
        <f>IF(仕様書作成!CP143="","",IF(T126="",仕様書作成!CP143,仕様書作成!CP143&amp;","))</f>
        <v/>
      </c>
      <c r="T126" s="11" t="str">
        <f>仕様書作成!CQ143</f>
        <v/>
      </c>
      <c r="U126" s="11" t="str">
        <f>仕様書作成!CR143</f>
        <v/>
      </c>
      <c r="V126" s="11" t="str">
        <f>仕様書作成!CS143</f>
        <v/>
      </c>
      <c r="W126" s="11" t="str">
        <f>仕様書作成!CT143</f>
        <v/>
      </c>
      <c r="X126" s="11" t="str">
        <f>仕様書作成!CU143</f>
        <v/>
      </c>
      <c r="Y126" s="11" t="str">
        <f>仕様書作成!CV143</f>
        <v/>
      </c>
      <c r="Z126" s="11" t="str">
        <f>仕様書作成!CW143</f>
        <v/>
      </c>
      <c r="AA126" s="11" t="str">
        <f>仕様書作成!CX143</f>
        <v/>
      </c>
      <c r="AB126" s="11" t="str">
        <f>仕様書作成!CY143</f>
        <v/>
      </c>
      <c r="AC126" s="11" t="str">
        <f>仕様書作成!CZ143</f>
        <v/>
      </c>
      <c r="AD126" s="11" t="str">
        <f>仕様書作成!DA143</f>
        <v/>
      </c>
      <c r="AE126" s="11" t="str">
        <f>仕様書作成!DB143</f>
        <v/>
      </c>
      <c r="AF126" s="11" t="str">
        <f>仕様書作成!DC143</f>
        <v/>
      </c>
      <c r="AS126" s="11" t="str">
        <f>IF(仕様書作成!DQ143="","",IF(AT126="",仕様書作成!DQ143,仕様書作成!DQ143&amp;","))</f>
        <v/>
      </c>
      <c r="AT126" s="11" t="str">
        <f>IF(仕様書作成!DR143="","",IF(AU126="",仕様書作成!DR143,仕様書作成!DR143&amp;","))</f>
        <v/>
      </c>
      <c r="AU126" s="11" t="str">
        <f>仕様書作成!DS143</f>
        <v/>
      </c>
    </row>
    <row r="127" spans="11:47" ht="12.75" customHeight="1" x14ac:dyDescent="0.15">
      <c r="K127" s="382" t="s">
        <v>57</v>
      </c>
      <c r="L127" s="11" t="str">
        <f>仕様書作成!CN144</f>
        <v>KQ2P-07</v>
      </c>
      <c r="M127" s="11" t="str">
        <f>仕様書作成!CM144</f>
        <v/>
      </c>
      <c r="R127" s="11" t="str">
        <f>IF(仕様書作成!CO144="","",IF(S127="",仕様書作成!CO144,仕様書作成!CO144&amp;","))</f>
        <v/>
      </c>
      <c r="S127" s="11" t="str">
        <f>IF(仕様書作成!CP144="","",IF(T127="",仕様書作成!CP144,仕様書作成!CP144&amp;","))</f>
        <v/>
      </c>
      <c r="T127" s="11" t="str">
        <f>仕様書作成!CQ144</f>
        <v/>
      </c>
      <c r="U127" s="11" t="str">
        <f>仕様書作成!CR144</f>
        <v/>
      </c>
      <c r="V127" s="11" t="str">
        <f>仕様書作成!CS144</f>
        <v/>
      </c>
      <c r="W127" s="11" t="str">
        <f>仕様書作成!CT144</f>
        <v/>
      </c>
      <c r="X127" s="11" t="str">
        <f>仕様書作成!CU144</f>
        <v/>
      </c>
      <c r="Y127" s="11" t="str">
        <f>仕様書作成!CV144</f>
        <v/>
      </c>
      <c r="Z127" s="11" t="str">
        <f>仕様書作成!CW144</f>
        <v/>
      </c>
      <c r="AA127" s="11" t="str">
        <f>仕様書作成!CX144</f>
        <v/>
      </c>
      <c r="AB127" s="11" t="str">
        <f>仕様書作成!CY144</f>
        <v/>
      </c>
      <c r="AC127" s="11" t="str">
        <f>仕様書作成!CZ144</f>
        <v/>
      </c>
      <c r="AD127" s="11" t="str">
        <f>仕様書作成!DA144</f>
        <v/>
      </c>
      <c r="AE127" s="11" t="str">
        <f>仕様書作成!DB144</f>
        <v/>
      </c>
      <c r="AF127" s="11" t="str">
        <f>仕様書作成!DC144</f>
        <v/>
      </c>
      <c r="AS127" s="11" t="str">
        <f>IF(仕様書作成!DQ144="","",IF(AT127="",仕様書作成!DQ144,仕様書作成!DQ144&amp;","))</f>
        <v/>
      </c>
      <c r="AT127" s="11" t="str">
        <f>IF(仕様書作成!DR144="","",IF(AU127="",仕様書作成!DR144,仕様書作成!DR144&amp;","))</f>
        <v/>
      </c>
      <c r="AU127" s="11" t="str">
        <f>仕様書作成!DS144</f>
        <v/>
      </c>
    </row>
    <row r="128" spans="11:47" ht="12.75" customHeight="1" x14ac:dyDescent="0.15">
      <c r="K128" s="381" t="s">
        <v>58</v>
      </c>
      <c r="L128" s="11" t="str">
        <f>仕様書作成!CN145</f>
        <v>TB00094</v>
      </c>
      <c r="M128" s="11" t="str">
        <f>仕様書作成!CM145</f>
        <v/>
      </c>
      <c r="R128" s="11" t="str">
        <f>IF(仕様書作成!CO145="","",IF(S128="",仕様書作成!CO145,仕様書作成!CO145&amp;","))</f>
        <v/>
      </c>
      <c r="S128" s="11" t="str">
        <f>IF(仕様書作成!CP145="","",IF(T128="",仕様書作成!CP145,仕様書作成!CP145&amp;","))</f>
        <v/>
      </c>
      <c r="T128" s="11" t="str">
        <f>仕様書作成!CQ145</f>
        <v/>
      </c>
      <c r="U128" s="11" t="str">
        <f>仕様書作成!CR145</f>
        <v/>
      </c>
      <c r="V128" s="11" t="str">
        <f>仕様書作成!CS145</f>
        <v/>
      </c>
      <c r="W128" s="11" t="str">
        <f>仕様書作成!CT145</f>
        <v/>
      </c>
      <c r="X128" s="11" t="str">
        <f>仕様書作成!CU145</f>
        <v/>
      </c>
      <c r="Y128" s="11" t="str">
        <f>仕様書作成!CV145</f>
        <v/>
      </c>
      <c r="Z128" s="11" t="str">
        <f>仕様書作成!CW145</f>
        <v/>
      </c>
      <c r="AA128" s="11" t="str">
        <f>仕様書作成!CX145</f>
        <v/>
      </c>
      <c r="AB128" s="11" t="str">
        <f>仕様書作成!CY145</f>
        <v/>
      </c>
      <c r="AC128" s="11" t="str">
        <f>仕様書作成!CZ145</f>
        <v/>
      </c>
      <c r="AD128" s="11" t="str">
        <f>仕様書作成!DA145</f>
        <v/>
      </c>
      <c r="AE128" s="11" t="str">
        <f>仕様書作成!DB145</f>
        <v/>
      </c>
      <c r="AF128" s="11" t="str">
        <f>仕様書作成!DC145</f>
        <v/>
      </c>
      <c r="AS128" s="11" t="str">
        <f>IF(仕様書作成!DQ145="","",IF(AT128="",仕様書作成!DQ145,仕様書作成!DQ145&amp;","))</f>
        <v/>
      </c>
      <c r="AT128" s="11" t="str">
        <f>IF(仕様書作成!DR145="","",IF(AU128="",仕様書作成!DR145,仕様書作成!DR145&amp;","))</f>
        <v/>
      </c>
      <c r="AU128" s="11" t="str">
        <f>仕様書作成!DS145</f>
        <v/>
      </c>
    </row>
    <row r="129" spans="11:47" ht="12.75" customHeight="1" x14ac:dyDescent="0.15">
      <c r="K129" s="382" t="s">
        <v>59</v>
      </c>
      <c r="L129" s="11" t="str">
        <f>仕様書作成!CN146</f>
        <v>TB00029</v>
      </c>
      <c r="M129" s="11" t="str">
        <f>仕様書作成!CM146</f>
        <v/>
      </c>
      <c r="R129" s="11" t="str">
        <f>IF(仕様書作成!CO146="","",IF(S129="",仕様書作成!CO146,仕様書作成!CO146&amp;","))</f>
        <v/>
      </c>
      <c r="S129" s="11" t="str">
        <f>IF(仕様書作成!CP146="","",IF(T129="",仕様書作成!CP146,仕様書作成!CP146&amp;","))</f>
        <v/>
      </c>
      <c r="T129" s="11" t="str">
        <f>仕様書作成!CQ146</f>
        <v/>
      </c>
      <c r="U129" s="11" t="str">
        <f>仕様書作成!CR146</f>
        <v/>
      </c>
      <c r="V129" s="11" t="str">
        <f>仕様書作成!CS146</f>
        <v/>
      </c>
      <c r="W129" s="11" t="str">
        <f>仕様書作成!CT146</f>
        <v/>
      </c>
      <c r="X129" s="11" t="str">
        <f>仕様書作成!CU146</f>
        <v/>
      </c>
      <c r="Y129" s="11" t="str">
        <f>仕様書作成!CV146</f>
        <v/>
      </c>
      <c r="Z129" s="11" t="str">
        <f>仕様書作成!CW146</f>
        <v/>
      </c>
      <c r="AA129" s="11" t="str">
        <f>仕様書作成!CX146</f>
        <v/>
      </c>
      <c r="AB129" s="11" t="str">
        <f>仕様書作成!CY146</f>
        <v/>
      </c>
      <c r="AC129" s="11" t="str">
        <f>仕様書作成!CZ146</f>
        <v/>
      </c>
      <c r="AD129" s="11" t="str">
        <f>仕様書作成!DA146</f>
        <v/>
      </c>
      <c r="AE129" s="11" t="str">
        <f>仕様書作成!DB146</f>
        <v/>
      </c>
      <c r="AF129" s="11" t="str">
        <f>仕様書作成!DC146</f>
        <v/>
      </c>
      <c r="AS129" s="11" t="str">
        <f>IF(仕様書作成!DQ146="","",IF(AT129="",仕様書作成!DQ146,仕様書作成!DQ146&amp;","))</f>
        <v/>
      </c>
      <c r="AT129" s="11" t="str">
        <f>IF(仕様書作成!DR146="","",IF(AU129="",仕様書作成!DR146,仕様書作成!DR146&amp;","))</f>
        <v/>
      </c>
      <c r="AU129" s="11" t="str">
        <f>仕様書作成!DS146</f>
        <v/>
      </c>
    </row>
    <row r="130" spans="11:47" ht="12.75" customHeight="1" x14ac:dyDescent="0.15">
      <c r="K130" s="382" t="s">
        <v>60</v>
      </c>
      <c r="L130" s="11" t="str">
        <f>仕様書作成!CN147</f>
        <v>TB00043</v>
      </c>
      <c r="M130" s="11" t="str">
        <f>仕様書作成!CM147</f>
        <v/>
      </c>
      <c r="R130" s="11" t="str">
        <f>IF(仕様書作成!CO147="","",IF(S130="",仕様書作成!CO147,仕様書作成!CO147&amp;","))</f>
        <v/>
      </c>
      <c r="S130" s="11" t="str">
        <f>IF(仕様書作成!CP147="","",IF(T130="",仕様書作成!CP147,仕様書作成!CP147&amp;","))</f>
        <v/>
      </c>
      <c r="T130" s="11" t="str">
        <f>仕様書作成!CQ147</f>
        <v/>
      </c>
      <c r="U130" s="11" t="str">
        <f>仕様書作成!CR147</f>
        <v/>
      </c>
      <c r="V130" s="11" t="str">
        <f>仕様書作成!CS147</f>
        <v/>
      </c>
      <c r="W130" s="11" t="str">
        <f>仕様書作成!CT147</f>
        <v/>
      </c>
      <c r="X130" s="11" t="str">
        <f>仕様書作成!CU147</f>
        <v/>
      </c>
      <c r="Y130" s="11" t="str">
        <f>仕様書作成!CV147</f>
        <v/>
      </c>
      <c r="Z130" s="11" t="str">
        <f>仕様書作成!CW147</f>
        <v/>
      </c>
      <c r="AA130" s="11" t="str">
        <f>仕様書作成!CX147</f>
        <v/>
      </c>
      <c r="AB130" s="11" t="str">
        <f>仕様書作成!CY147</f>
        <v/>
      </c>
      <c r="AC130" s="11" t="str">
        <f>仕様書作成!CZ147</f>
        <v/>
      </c>
      <c r="AD130" s="11" t="str">
        <f>仕様書作成!DA147</f>
        <v/>
      </c>
      <c r="AE130" s="11" t="str">
        <f>仕様書作成!DB147</f>
        <v/>
      </c>
      <c r="AF130" s="11" t="str">
        <f>仕様書作成!DC147</f>
        <v/>
      </c>
      <c r="AS130" s="11" t="str">
        <f>IF(仕様書作成!DQ147="","",IF(AT130="",仕様書作成!DQ147,仕様書作成!DQ147&amp;","))</f>
        <v/>
      </c>
      <c r="AT130" s="11" t="str">
        <f>IF(仕様書作成!DR147="","",IF(AU130="",仕様書作成!DR147,仕様書作成!DR147&amp;","))</f>
        <v/>
      </c>
      <c r="AU130" s="11" t="str">
        <f>仕様書作成!DS147</f>
        <v/>
      </c>
    </row>
    <row r="131" spans="11:47" ht="12.75" customHeight="1" x14ac:dyDescent="0.15">
      <c r="K131" s="382" t="s">
        <v>61</v>
      </c>
      <c r="L131" s="11" t="str">
        <f>仕様書作成!CN148</f>
        <v>SY5000-9-2</v>
      </c>
      <c r="M131" s="11" t="str">
        <f>仕様書作成!CM148</f>
        <v/>
      </c>
      <c r="R131" s="11" t="str">
        <f>IF(仕様書作成!CO148="","",IF(S131="",仕様書作成!CO148,仕様書作成!CO148&amp;","))</f>
        <v/>
      </c>
      <c r="S131" s="11" t="str">
        <f>IF(仕様書作成!CP148="","",IF(T131="",仕様書作成!CP148,仕様書作成!CP148&amp;","))</f>
        <v/>
      </c>
      <c r="T131" s="11" t="str">
        <f>仕様書作成!CQ148</f>
        <v/>
      </c>
      <c r="U131" s="11" t="str">
        <f>仕様書作成!CR148</f>
        <v/>
      </c>
      <c r="V131" s="11" t="str">
        <f>仕様書作成!CS148</f>
        <v/>
      </c>
      <c r="W131" s="11" t="str">
        <f>仕様書作成!CT148</f>
        <v/>
      </c>
      <c r="X131" s="11" t="str">
        <f>仕様書作成!CU148</f>
        <v/>
      </c>
      <c r="Y131" s="11" t="str">
        <f>仕様書作成!CV148</f>
        <v/>
      </c>
      <c r="Z131" s="11" t="str">
        <f>仕様書作成!CW148</f>
        <v/>
      </c>
      <c r="AA131" s="11" t="str">
        <f>仕様書作成!CX148</f>
        <v/>
      </c>
      <c r="AB131" s="11" t="str">
        <f>仕様書作成!CY148</f>
        <v/>
      </c>
      <c r="AC131" s="11" t="str">
        <f>仕様書作成!CZ148</f>
        <v/>
      </c>
      <c r="AD131" s="11" t="str">
        <f>仕様書作成!DA148</f>
        <v/>
      </c>
      <c r="AE131" s="11" t="str">
        <f>仕様書作成!DB148</f>
        <v/>
      </c>
      <c r="AF131" s="11" t="str">
        <f>仕様書作成!DC148</f>
        <v/>
      </c>
      <c r="AS131" s="11" t="str">
        <f>IF(仕様書作成!DQ148="","",IF(AT131="",仕様書作成!DQ148,仕様書作成!DQ148&amp;","))</f>
        <v/>
      </c>
      <c r="AT131" s="11" t="str">
        <f>IF(仕様書作成!DR148="","",IF(AU131="",仕様書作成!DR148,仕様書作成!DR148&amp;","))</f>
        <v/>
      </c>
      <c r="AU131" s="11" t="str">
        <f>仕様書作成!DS148</f>
        <v/>
      </c>
    </row>
    <row r="132" spans="11:47" ht="12.75" customHeight="1" x14ac:dyDescent="0.15">
      <c r="K132" s="382" t="s">
        <v>62</v>
      </c>
      <c r="L132" s="11" t="str">
        <f>仕様書作成!CN149</f>
        <v>TB00028</v>
      </c>
      <c r="M132" s="11" t="str">
        <f>仕様書作成!CM149</f>
        <v/>
      </c>
      <c r="R132" s="11" t="str">
        <f>IF(仕様書作成!CO149="","",IF(S132="",仕様書作成!CO149,仕様書作成!CO149&amp;","))</f>
        <v/>
      </c>
      <c r="S132" s="11" t="str">
        <f>IF(仕様書作成!CP149="","",IF(T132="",仕様書作成!CP149,仕様書作成!CP149&amp;","))</f>
        <v/>
      </c>
      <c r="T132" s="11" t="str">
        <f>仕様書作成!CQ149</f>
        <v/>
      </c>
      <c r="U132" s="11" t="str">
        <f>仕様書作成!CR149</f>
        <v/>
      </c>
      <c r="V132" s="11" t="str">
        <f>仕様書作成!CS149</f>
        <v/>
      </c>
      <c r="W132" s="11" t="str">
        <f>仕様書作成!CT149</f>
        <v/>
      </c>
      <c r="X132" s="11" t="str">
        <f>仕様書作成!CU149</f>
        <v/>
      </c>
      <c r="Y132" s="11" t="str">
        <f>仕様書作成!CV149</f>
        <v/>
      </c>
      <c r="Z132" s="11" t="str">
        <f>仕様書作成!CW149</f>
        <v/>
      </c>
      <c r="AA132" s="11" t="str">
        <f>仕様書作成!CX149</f>
        <v/>
      </c>
      <c r="AB132" s="11" t="str">
        <f>仕様書作成!CY149</f>
        <v/>
      </c>
      <c r="AC132" s="11" t="str">
        <f>仕様書作成!CZ149</f>
        <v/>
      </c>
      <c r="AD132" s="11" t="str">
        <f>仕様書作成!DA149</f>
        <v/>
      </c>
      <c r="AE132" s="11" t="str">
        <f>仕様書作成!DB149</f>
        <v/>
      </c>
      <c r="AF132" s="11" t="str">
        <f>仕様書作成!DC149</f>
        <v/>
      </c>
      <c r="AS132" s="11" t="str">
        <f>IF(仕様書作成!DQ149="","",IF(AT132="",仕様書作成!DQ149,仕様書作成!DQ149&amp;","))</f>
        <v/>
      </c>
      <c r="AT132" s="11" t="str">
        <f>IF(仕様書作成!DR149="","",IF(AU132="",仕様書作成!DR149,仕様書作成!DR149&amp;","))</f>
        <v/>
      </c>
      <c r="AU132" s="11" t="str">
        <f>仕様書作成!DS149</f>
        <v/>
      </c>
    </row>
    <row r="133" spans="11:47" ht="12.75" customHeight="1" x14ac:dyDescent="0.15">
      <c r="K133" s="382" t="s">
        <v>63</v>
      </c>
      <c r="L133" s="11" t="str">
        <f>仕様書作成!CN150</f>
        <v>TB00002</v>
      </c>
      <c r="M133" s="11" t="str">
        <f>仕様書作成!CM150</f>
        <v/>
      </c>
      <c r="R133" s="11" t="str">
        <f>IF(仕様書作成!CO150="","",IF(S133="",仕様書作成!CO150,仕様書作成!CO150&amp;","))</f>
        <v/>
      </c>
      <c r="S133" s="11" t="str">
        <f>IF(仕様書作成!CP150="","",IF(T133="",仕様書作成!CP150,仕様書作成!CP150&amp;","))</f>
        <v/>
      </c>
      <c r="T133" s="11" t="str">
        <f>仕様書作成!CQ150</f>
        <v/>
      </c>
      <c r="U133" s="11" t="str">
        <f>仕様書作成!CR150</f>
        <v/>
      </c>
      <c r="V133" s="11" t="str">
        <f>仕様書作成!CS150</f>
        <v/>
      </c>
      <c r="W133" s="11" t="str">
        <f>仕様書作成!CT150</f>
        <v/>
      </c>
      <c r="X133" s="11" t="str">
        <f>仕様書作成!CU150</f>
        <v/>
      </c>
      <c r="Y133" s="11" t="str">
        <f>仕様書作成!CV150</f>
        <v/>
      </c>
      <c r="Z133" s="11" t="str">
        <f>仕様書作成!CW150</f>
        <v/>
      </c>
      <c r="AA133" s="11" t="str">
        <f>仕様書作成!CX150</f>
        <v/>
      </c>
      <c r="AB133" s="11" t="str">
        <f>仕様書作成!CY150</f>
        <v/>
      </c>
      <c r="AC133" s="11" t="str">
        <f>仕様書作成!CZ150</f>
        <v/>
      </c>
      <c r="AD133" s="11" t="str">
        <f>仕様書作成!DA150</f>
        <v/>
      </c>
      <c r="AE133" s="11" t="str">
        <f>仕様書作成!DB150</f>
        <v/>
      </c>
      <c r="AF133" s="11" t="str">
        <f>仕様書作成!DC150</f>
        <v/>
      </c>
      <c r="AS133" s="11" t="str">
        <f>IF(仕様書作成!DQ150="","",IF(AT133="",仕様書作成!DQ150,仕様書作成!DQ150&amp;","))</f>
        <v/>
      </c>
      <c r="AT133" s="11" t="str">
        <f>IF(仕様書作成!DR150="","",IF(AU133="",仕様書作成!DR150,仕様書作成!DR150&amp;","))</f>
        <v/>
      </c>
      <c r="AU133" s="11" t="str">
        <f>仕様書作成!DS150</f>
        <v/>
      </c>
    </row>
    <row r="134" spans="11:47" ht="12.75" customHeight="1" x14ac:dyDescent="0.15">
      <c r="K134" s="383" t="s">
        <v>64</v>
      </c>
      <c r="L134" s="11" t="str">
        <f>仕様書作成!CN151</f>
        <v>KQ2P-08</v>
      </c>
      <c r="M134" s="11" t="str">
        <f>仕様書作成!CM151</f>
        <v/>
      </c>
      <c r="R134" s="11" t="str">
        <f>IF(仕様書作成!CO151="","",IF(S134="",仕様書作成!CO151,仕様書作成!CO151&amp;","))</f>
        <v/>
      </c>
      <c r="S134" s="11" t="str">
        <f>IF(仕様書作成!CP151="","",IF(T134="",仕様書作成!CP151,仕様書作成!CP151&amp;","))</f>
        <v/>
      </c>
      <c r="T134" s="11" t="str">
        <f>仕様書作成!CQ151</f>
        <v/>
      </c>
      <c r="U134" s="11" t="str">
        <f>仕様書作成!CR151</f>
        <v/>
      </c>
      <c r="V134" s="11" t="str">
        <f>仕様書作成!CS151</f>
        <v/>
      </c>
      <c r="W134" s="11" t="str">
        <f>仕様書作成!CT151</f>
        <v/>
      </c>
      <c r="X134" s="11" t="str">
        <f>仕様書作成!CU151</f>
        <v/>
      </c>
      <c r="Y134" s="11" t="str">
        <f>仕様書作成!CV151</f>
        <v/>
      </c>
      <c r="Z134" s="11" t="str">
        <f>仕様書作成!CW151</f>
        <v/>
      </c>
      <c r="AA134" s="11" t="str">
        <f>仕様書作成!CX151</f>
        <v/>
      </c>
      <c r="AB134" s="11" t="str">
        <f>仕様書作成!CY151</f>
        <v/>
      </c>
      <c r="AC134" s="11" t="str">
        <f>仕様書作成!CZ151</f>
        <v/>
      </c>
      <c r="AD134" s="11" t="str">
        <f>仕様書作成!DA151</f>
        <v/>
      </c>
      <c r="AE134" s="11" t="str">
        <f>仕様書作成!DB151</f>
        <v/>
      </c>
      <c r="AF134" s="11" t="str">
        <f>仕様書作成!DC151</f>
        <v/>
      </c>
      <c r="AS134" s="11" t="str">
        <f>IF(仕様書作成!DQ151="","",IF(AT134="",仕様書作成!DQ151,仕様書作成!DQ151&amp;","))</f>
        <v/>
      </c>
      <c r="AT134" s="11" t="str">
        <f>IF(仕様書作成!DR151="","",IF(AU134="",仕様書作成!DR151,仕様書作成!DR151&amp;","))</f>
        <v/>
      </c>
      <c r="AU134" s="11" t="str">
        <f>仕様書作成!DS151</f>
        <v/>
      </c>
    </row>
    <row r="135" spans="11:47" ht="12.75" customHeight="1" x14ac:dyDescent="0.15">
      <c r="K135" s="382" t="s">
        <v>65</v>
      </c>
      <c r="L135" s="11" t="str">
        <f>仕様書作成!CN152</f>
        <v>KQ2P-09</v>
      </c>
      <c r="M135" s="11" t="str">
        <f>仕様書作成!CM152</f>
        <v/>
      </c>
      <c r="R135" s="11" t="str">
        <f>IF(仕様書作成!CO152="","",IF(S135="",仕様書作成!CO152,仕様書作成!CO152&amp;","))</f>
        <v/>
      </c>
      <c r="S135" s="11" t="str">
        <f>IF(仕様書作成!CP152="","",IF(T135="",仕様書作成!CP152,仕様書作成!CP152&amp;","))</f>
        <v/>
      </c>
      <c r="T135" s="11" t="str">
        <f>仕様書作成!CQ152</f>
        <v/>
      </c>
      <c r="U135" s="11" t="str">
        <f>仕様書作成!CR152</f>
        <v/>
      </c>
      <c r="V135" s="11" t="str">
        <f>仕様書作成!CS152</f>
        <v/>
      </c>
      <c r="W135" s="11" t="str">
        <f>仕様書作成!CT152</f>
        <v/>
      </c>
      <c r="X135" s="11" t="str">
        <f>仕様書作成!CU152</f>
        <v/>
      </c>
      <c r="Y135" s="11" t="str">
        <f>仕様書作成!CV152</f>
        <v/>
      </c>
      <c r="Z135" s="11" t="str">
        <f>仕様書作成!CW152</f>
        <v/>
      </c>
      <c r="AA135" s="11" t="str">
        <f>仕様書作成!CX152</f>
        <v/>
      </c>
      <c r="AB135" s="11" t="str">
        <f>仕様書作成!CY152</f>
        <v/>
      </c>
      <c r="AC135" s="11" t="str">
        <f>仕様書作成!CZ152</f>
        <v/>
      </c>
      <c r="AD135" s="11" t="str">
        <f>仕様書作成!DA152</f>
        <v/>
      </c>
      <c r="AE135" s="11" t="str">
        <f>仕様書作成!DB152</f>
        <v/>
      </c>
      <c r="AF135" s="11" t="str">
        <f>仕様書作成!DC152</f>
        <v/>
      </c>
      <c r="AS135" s="11" t="str">
        <f>IF(仕様書作成!DQ152="","",IF(AT135="",仕様書作成!DQ152,仕様書作成!DQ152&amp;","))</f>
        <v/>
      </c>
      <c r="AT135" s="11" t="str">
        <f>IF(仕様書作成!DR152="","",IF(AU135="",仕様書作成!DR152,仕様書作成!DR152&amp;","))</f>
        <v/>
      </c>
      <c r="AU135" s="11" t="str">
        <f>仕様書作成!DS152</f>
        <v/>
      </c>
    </row>
    <row r="136" spans="11:47" ht="12.75" customHeight="1" x14ac:dyDescent="0.15">
      <c r="K136" s="382" t="s">
        <v>66</v>
      </c>
      <c r="L136" s="11" t="str">
        <f>仕様書作成!CN153</f>
        <v>KQ2H10-02AS</v>
      </c>
      <c r="M136" s="11" t="str">
        <f>仕様書作成!CM153</f>
        <v/>
      </c>
      <c r="R136" s="11" t="str">
        <f>IF(仕様書作成!CO153="","",IF(S136="",仕様書作成!CO153,仕様書作成!CO153&amp;","))</f>
        <v/>
      </c>
      <c r="S136" s="11" t="str">
        <f>IF(仕様書作成!CP153="","",IF(T136="",仕様書作成!CP153,仕様書作成!CP153&amp;","))</f>
        <v/>
      </c>
      <c r="T136" s="11" t="str">
        <f>仕様書作成!CQ153</f>
        <v/>
      </c>
      <c r="U136" s="11" t="str">
        <f>仕様書作成!CR153</f>
        <v/>
      </c>
      <c r="V136" s="11" t="str">
        <f>仕様書作成!CS153</f>
        <v/>
      </c>
      <c r="W136" s="11" t="str">
        <f>仕様書作成!CT153</f>
        <v/>
      </c>
      <c r="X136" s="11" t="str">
        <f>仕様書作成!CU153</f>
        <v/>
      </c>
      <c r="Y136" s="11" t="str">
        <f>仕様書作成!CV153</f>
        <v/>
      </c>
      <c r="Z136" s="11" t="str">
        <f>仕様書作成!CW153</f>
        <v/>
      </c>
      <c r="AA136" s="11" t="str">
        <f>仕様書作成!CX153</f>
        <v/>
      </c>
      <c r="AB136" s="11" t="str">
        <f>仕様書作成!CY153</f>
        <v/>
      </c>
      <c r="AC136" s="11" t="str">
        <f>仕様書作成!CZ153</f>
        <v/>
      </c>
      <c r="AD136" s="11" t="str">
        <f>仕様書作成!DA153</f>
        <v/>
      </c>
      <c r="AE136" s="11" t="str">
        <f>仕様書作成!DB153</f>
        <v/>
      </c>
      <c r="AF136" s="11" t="str">
        <f>仕様書作成!DC153</f>
        <v/>
      </c>
      <c r="AS136" s="11" t="str">
        <f>IF(仕様書作成!DQ153="","",IF(AT136="",仕様書作成!DQ153,仕様書作成!DQ153&amp;","))</f>
        <v/>
      </c>
      <c r="AT136" s="11" t="str">
        <f>IF(仕様書作成!DR153="","",IF(AU136="",仕様書作成!DR153,仕様書作成!DR153&amp;","))</f>
        <v/>
      </c>
      <c r="AU136" s="11" t="str">
        <f>仕様書作成!DS153</f>
        <v/>
      </c>
    </row>
    <row r="137" spans="11:47" ht="12.75" customHeight="1" x14ac:dyDescent="0.15">
      <c r="K137" s="382" t="s">
        <v>67</v>
      </c>
      <c r="L137" s="11" t="str">
        <f>仕様書作成!CN154</f>
        <v>KQ2L08-02AS</v>
      </c>
      <c r="M137" s="11" t="str">
        <f>仕様書作成!CM154</f>
        <v/>
      </c>
      <c r="R137" s="11" t="str">
        <f>IF(仕様書作成!CO154="","",IF(S137="",仕様書作成!CO154,仕様書作成!CO154&amp;","))</f>
        <v/>
      </c>
      <c r="S137" s="11" t="str">
        <f>IF(仕様書作成!CP154="","",IF(T137="",仕様書作成!CP154,仕様書作成!CP154&amp;","))</f>
        <v/>
      </c>
      <c r="T137" s="11" t="str">
        <f>仕様書作成!CQ154</f>
        <v/>
      </c>
      <c r="U137" s="11" t="str">
        <f>仕様書作成!CR154</f>
        <v/>
      </c>
      <c r="V137" s="11" t="str">
        <f>仕様書作成!CS154</f>
        <v/>
      </c>
      <c r="W137" s="11" t="str">
        <f>仕様書作成!CT154</f>
        <v/>
      </c>
      <c r="X137" s="11" t="str">
        <f>仕様書作成!CU154</f>
        <v/>
      </c>
      <c r="Y137" s="11" t="str">
        <f>仕様書作成!CV154</f>
        <v/>
      </c>
      <c r="Z137" s="11" t="str">
        <f>仕様書作成!CW154</f>
        <v/>
      </c>
      <c r="AA137" s="11" t="str">
        <f>仕様書作成!CX154</f>
        <v/>
      </c>
      <c r="AB137" s="11" t="str">
        <f>仕様書作成!CY154</f>
        <v/>
      </c>
      <c r="AC137" s="11" t="str">
        <f>仕様書作成!CZ154</f>
        <v/>
      </c>
      <c r="AD137" s="11" t="str">
        <f>仕様書作成!DA154</f>
        <v/>
      </c>
      <c r="AE137" s="11" t="str">
        <f>仕様書作成!DB154</f>
        <v/>
      </c>
      <c r="AF137" s="11" t="str">
        <f>仕様書作成!DC154</f>
        <v/>
      </c>
      <c r="AS137" s="11" t="str">
        <f>IF(仕様書作成!DQ154="","",IF(AT137="",仕様書作成!DQ154,仕様書作成!DQ154&amp;","))</f>
        <v/>
      </c>
      <c r="AT137" s="11" t="str">
        <f>IF(仕様書作成!DR154="","",IF(AU137="",仕様書作成!DR154,仕様書作成!DR154&amp;","))</f>
        <v/>
      </c>
      <c r="AU137" s="11" t="str">
        <f>仕様書作成!DS154</f>
        <v/>
      </c>
    </row>
    <row r="138" spans="11:47" ht="12.75" customHeight="1" x14ac:dyDescent="0.15">
      <c r="K138" s="383" t="s">
        <v>68</v>
      </c>
      <c r="L138" s="11" t="str">
        <f>仕様書作成!CN155</f>
        <v>KQ2S12-02AS</v>
      </c>
      <c r="M138" s="11" t="str">
        <f>仕様書作成!CM155</f>
        <v/>
      </c>
      <c r="R138" s="11" t="str">
        <f>IF(仕様書作成!CO155="","",IF(S138="",仕様書作成!CO155,仕様書作成!CO155&amp;","))</f>
        <v/>
      </c>
      <c r="S138" s="11" t="str">
        <f>IF(仕様書作成!CP155="","",IF(T138="",仕様書作成!CP155,仕様書作成!CP155&amp;","))</f>
        <v/>
      </c>
      <c r="T138" s="11" t="str">
        <f>仕様書作成!CQ155</f>
        <v/>
      </c>
      <c r="U138" s="11" t="str">
        <f>仕様書作成!CR155</f>
        <v/>
      </c>
      <c r="V138" s="11" t="str">
        <f>仕様書作成!CS155</f>
        <v/>
      </c>
      <c r="W138" s="11" t="str">
        <f>仕様書作成!CT155</f>
        <v/>
      </c>
      <c r="X138" s="11" t="str">
        <f>仕様書作成!CU155</f>
        <v/>
      </c>
      <c r="Y138" s="11" t="str">
        <f>仕様書作成!CV155</f>
        <v/>
      </c>
      <c r="Z138" s="11" t="str">
        <f>仕様書作成!CW155</f>
        <v/>
      </c>
      <c r="AA138" s="11" t="str">
        <f>仕様書作成!CX155</f>
        <v/>
      </c>
      <c r="AB138" s="11" t="str">
        <f>仕様書作成!CY155</f>
        <v/>
      </c>
      <c r="AC138" s="11" t="str">
        <f>仕様書作成!CZ155</f>
        <v/>
      </c>
      <c r="AD138" s="11" t="str">
        <f>仕様書作成!DA155</f>
        <v/>
      </c>
      <c r="AE138" s="11" t="str">
        <f>仕様書作成!DB155</f>
        <v/>
      </c>
      <c r="AF138" s="11" t="str">
        <f>仕様書作成!DC155</f>
        <v/>
      </c>
      <c r="AS138" s="11" t="str">
        <f>IF(仕様書作成!DQ155="","",IF(AT138="",仕様書作成!DQ155,仕様書作成!DQ155&amp;","))</f>
        <v/>
      </c>
      <c r="AT138" s="11" t="str">
        <f>IF(仕様書作成!DR155="","",IF(AU138="",仕様書作成!DR155,仕様書作成!DR155&amp;","))</f>
        <v/>
      </c>
      <c r="AU138" s="11" t="str">
        <f>仕様書作成!DS155</f>
        <v/>
      </c>
    </row>
    <row r="139" spans="11:47" ht="12.75" customHeight="1" x14ac:dyDescent="0.15">
      <c r="K139" s="382" t="s">
        <v>69</v>
      </c>
      <c r="L139" s="11" t="str">
        <f>仕様書作成!CN156</f>
        <v>KQ2S13-35AS</v>
      </c>
      <c r="M139" s="11" t="str">
        <f>仕様書作成!CM156</f>
        <v/>
      </c>
      <c r="R139" s="11" t="str">
        <f>IF(仕様書作成!CO156="","",IF(S139="",仕様書作成!CO156,仕様書作成!CO156&amp;","))</f>
        <v/>
      </c>
      <c r="S139" s="11" t="str">
        <f>IF(仕様書作成!CP156="","",IF(T139="",仕様書作成!CP156,仕様書作成!CP156&amp;","))</f>
        <v/>
      </c>
      <c r="T139" s="11" t="str">
        <f>仕様書作成!CQ156</f>
        <v/>
      </c>
      <c r="U139" s="11" t="str">
        <f>仕様書作成!CR156</f>
        <v/>
      </c>
      <c r="V139" s="11" t="str">
        <f>仕様書作成!CS156</f>
        <v/>
      </c>
      <c r="W139" s="11" t="str">
        <f>仕様書作成!CT156</f>
        <v/>
      </c>
      <c r="X139" s="11" t="str">
        <f>仕様書作成!CU156</f>
        <v/>
      </c>
      <c r="Y139" s="11" t="str">
        <f>仕様書作成!CV156</f>
        <v/>
      </c>
      <c r="Z139" s="11" t="str">
        <f>仕様書作成!CW156</f>
        <v/>
      </c>
      <c r="AA139" s="11" t="str">
        <f>仕様書作成!CX156</f>
        <v/>
      </c>
      <c r="AB139" s="11" t="str">
        <f>仕様書作成!CY156</f>
        <v/>
      </c>
      <c r="AC139" s="11" t="str">
        <f>仕様書作成!CZ156</f>
        <v/>
      </c>
      <c r="AD139" s="11" t="str">
        <f>仕様書作成!DA156</f>
        <v/>
      </c>
      <c r="AE139" s="11" t="str">
        <f>仕様書作成!DB156</f>
        <v/>
      </c>
      <c r="AF139" s="11" t="str">
        <f>仕様書作成!DC156</f>
        <v/>
      </c>
      <c r="AS139" s="11" t="str">
        <f>IF(仕様書作成!DQ156="","",IF(AT139="",仕様書作成!DQ156,仕様書作成!DQ156&amp;","))</f>
        <v/>
      </c>
      <c r="AT139" s="11" t="str">
        <f>IF(仕様書作成!DR156="","",IF(AU139="",仕様書作成!DR156,仕様書作成!DR156&amp;","))</f>
        <v/>
      </c>
      <c r="AU139" s="11" t="str">
        <f>仕様書作成!DS156</f>
        <v/>
      </c>
    </row>
    <row r="140" spans="11:47" ht="12.75" customHeight="1" x14ac:dyDescent="0.15">
      <c r="K140" s="382" t="s">
        <v>70</v>
      </c>
      <c r="L140" s="11" t="str">
        <f>仕様書作成!CN157</f>
        <v>KQ2S11-35AS</v>
      </c>
      <c r="M140" s="11" t="str">
        <f>仕様書作成!CM157</f>
        <v/>
      </c>
      <c r="R140" s="11" t="str">
        <f>IF(仕様書作成!CO157="","",IF(S140="",仕様書作成!CO157,仕様書作成!CO157&amp;","))</f>
        <v/>
      </c>
      <c r="S140" s="11" t="str">
        <f>IF(仕様書作成!CP157="","",IF(T140="",仕様書作成!CP157,仕様書作成!CP157&amp;","))</f>
        <v/>
      </c>
      <c r="T140" s="11" t="str">
        <f>仕様書作成!CQ157</f>
        <v/>
      </c>
      <c r="U140" s="11" t="str">
        <f>仕様書作成!CR157</f>
        <v/>
      </c>
      <c r="V140" s="11" t="str">
        <f>仕様書作成!CS157</f>
        <v/>
      </c>
      <c r="W140" s="11" t="str">
        <f>仕様書作成!CT157</f>
        <v/>
      </c>
      <c r="X140" s="11" t="str">
        <f>仕様書作成!CU157</f>
        <v/>
      </c>
      <c r="Y140" s="11" t="str">
        <f>仕様書作成!CV157</f>
        <v/>
      </c>
      <c r="Z140" s="11" t="str">
        <f>仕様書作成!CW157</f>
        <v/>
      </c>
      <c r="AA140" s="11" t="str">
        <f>仕様書作成!CX157</f>
        <v/>
      </c>
      <c r="AB140" s="11" t="str">
        <f>仕様書作成!CY157</f>
        <v/>
      </c>
      <c r="AC140" s="11" t="str">
        <f>仕様書作成!CZ157</f>
        <v/>
      </c>
      <c r="AD140" s="11" t="str">
        <f>仕様書作成!DA157</f>
        <v/>
      </c>
      <c r="AE140" s="11" t="str">
        <f>仕様書作成!DB157</f>
        <v/>
      </c>
      <c r="AF140" s="11" t="str">
        <f>仕様書作成!DC157</f>
        <v/>
      </c>
      <c r="AS140" s="11" t="str">
        <f>IF(仕様書作成!DQ157="","",IF(AT140="",仕様書作成!DQ157,仕様書作成!DQ157&amp;","))</f>
        <v/>
      </c>
      <c r="AT140" s="11" t="str">
        <f>IF(仕様書作成!DR157="","",IF(AU140="",仕様書作成!DR157,仕様書作成!DR157&amp;","))</f>
        <v/>
      </c>
      <c r="AU140" s="11" t="str">
        <f>仕様書作成!DS157</f>
        <v/>
      </c>
    </row>
    <row r="141" spans="11:47" ht="12.75" customHeight="1" x14ac:dyDescent="0.15">
      <c r="K141" s="382" t="s">
        <v>71</v>
      </c>
      <c r="L141" s="11" t="str">
        <f>仕様書作成!CN158</f>
        <v>KQ2P-10</v>
      </c>
      <c r="M141" s="11" t="str">
        <f>仕様書作成!CM158</f>
        <v/>
      </c>
      <c r="R141" s="11" t="str">
        <f>IF(仕様書作成!CO158="","",IF(S141="",仕様書作成!CO158,仕様書作成!CO158&amp;","))</f>
        <v/>
      </c>
      <c r="S141" s="11" t="str">
        <f>IF(仕様書作成!CP158="","",IF(T141="",仕様書作成!CP158,仕様書作成!CP158&amp;","))</f>
        <v/>
      </c>
      <c r="T141" s="11" t="str">
        <f>仕様書作成!CQ158</f>
        <v/>
      </c>
      <c r="U141" s="11" t="str">
        <f>仕様書作成!CR158</f>
        <v/>
      </c>
      <c r="V141" s="11" t="str">
        <f>仕様書作成!CS158</f>
        <v/>
      </c>
      <c r="W141" s="11" t="str">
        <f>仕様書作成!CT158</f>
        <v/>
      </c>
      <c r="X141" s="11" t="str">
        <f>仕様書作成!CU158</f>
        <v/>
      </c>
      <c r="Y141" s="11" t="str">
        <f>仕様書作成!CV158</f>
        <v/>
      </c>
      <c r="Z141" s="11" t="str">
        <f>仕様書作成!CW158</f>
        <v/>
      </c>
      <c r="AA141" s="11" t="str">
        <f>仕様書作成!CX158</f>
        <v/>
      </c>
      <c r="AB141" s="11" t="str">
        <f>仕様書作成!CY158</f>
        <v/>
      </c>
      <c r="AC141" s="11" t="str">
        <f>仕様書作成!CZ158</f>
        <v/>
      </c>
      <c r="AD141" s="11" t="str">
        <f>仕様書作成!DA158</f>
        <v/>
      </c>
      <c r="AE141" s="11" t="str">
        <f>仕様書作成!DB158</f>
        <v/>
      </c>
      <c r="AF141" s="11" t="str">
        <f>仕様書作成!DC158</f>
        <v/>
      </c>
      <c r="AS141" s="11" t="str">
        <f>IF(仕様書作成!DQ158="","",IF(AT141="",仕様書作成!DQ158,仕様書作成!DQ158&amp;","))</f>
        <v/>
      </c>
      <c r="AT141" s="11" t="str">
        <f>IF(仕様書作成!DR158="","",IF(AU141="",仕様書作成!DR158,仕様書作成!DR158&amp;","))</f>
        <v/>
      </c>
      <c r="AU141" s="11" t="str">
        <f>仕様書作成!DS158</f>
        <v/>
      </c>
    </row>
    <row r="142" spans="11:47" ht="12.75" customHeight="1" x14ac:dyDescent="0.15">
      <c r="K142" s="381" t="s">
        <v>72</v>
      </c>
      <c r="L142" s="11" t="str">
        <f>仕様書作成!CN159</f>
        <v>KQ2S10-02AS</v>
      </c>
      <c r="M142" s="11" t="str">
        <f>仕様書作成!CM159</f>
        <v/>
      </c>
      <c r="R142" s="11" t="str">
        <f>IF(仕様書作成!CO159="","",IF(S142="",仕様書作成!CO159,仕様書作成!CO159&amp;","))</f>
        <v/>
      </c>
      <c r="S142" s="11" t="str">
        <f>IF(仕様書作成!CP159="","",IF(T142="",仕様書作成!CP159,仕様書作成!CP159&amp;","))</f>
        <v/>
      </c>
      <c r="T142" s="11" t="str">
        <f>仕様書作成!CQ159</f>
        <v/>
      </c>
      <c r="U142" s="11" t="str">
        <f>仕様書作成!CR159</f>
        <v/>
      </c>
      <c r="V142" s="11" t="str">
        <f>仕様書作成!CS159</f>
        <v/>
      </c>
      <c r="W142" s="11" t="str">
        <f>仕様書作成!CT159</f>
        <v/>
      </c>
      <c r="X142" s="11" t="str">
        <f>仕様書作成!CU159</f>
        <v/>
      </c>
      <c r="Y142" s="11" t="str">
        <f>仕様書作成!CV159</f>
        <v/>
      </c>
      <c r="Z142" s="11" t="str">
        <f>仕様書作成!CW159</f>
        <v/>
      </c>
      <c r="AA142" s="11" t="str">
        <f>仕様書作成!CX159</f>
        <v/>
      </c>
      <c r="AB142" s="11" t="str">
        <f>仕様書作成!CY159</f>
        <v/>
      </c>
      <c r="AC142" s="11" t="str">
        <f>仕様書作成!CZ159</f>
        <v/>
      </c>
      <c r="AD142" s="11" t="str">
        <f>仕様書作成!DA159</f>
        <v/>
      </c>
      <c r="AE142" s="11" t="str">
        <f>仕様書作成!DB159</f>
        <v/>
      </c>
      <c r="AF142" s="11" t="str">
        <f>仕様書作成!DC159</f>
        <v/>
      </c>
      <c r="AS142" s="11" t="str">
        <f>IF(仕様書作成!DQ159="","",IF(AT142="",仕様書作成!DQ159,仕様書作成!DQ159&amp;","))</f>
        <v/>
      </c>
      <c r="AT142" s="11" t="str">
        <f>IF(仕様書作成!DR159="","",IF(AU142="",仕様書作成!DR159,仕様書作成!DR159&amp;","))</f>
        <v/>
      </c>
      <c r="AU142" s="11" t="str">
        <f>仕様書作成!DS159</f>
        <v/>
      </c>
    </row>
    <row r="143" spans="11:47" ht="12.75" customHeight="1" x14ac:dyDescent="0.15">
      <c r="K143" s="382" t="s">
        <v>73</v>
      </c>
      <c r="L143" s="11" t="str">
        <f>仕様書作成!CN160</f>
        <v>KQ2P-11</v>
      </c>
      <c r="M143" s="11" t="str">
        <f>仕様書作成!CM160</f>
        <v/>
      </c>
      <c r="R143" s="11" t="str">
        <f>IF(仕様書作成!CO160="","",IF(S143="",仕様書作成!CO160,仕様書作成!CO160&amp;","))</f>
        <v/>
      </c>
      <c r="S143" s="11" t="str">
        <f>IF(仕様書作成!CP160="","",IF(T143="",仕様書作成!CP160,仕様書作成!CP160&amp;","))</f>
        <v/>
      </c>
      <c r="T143" s="11" t="str">
        <f>仕様書作成!CQ160</f>
        <v/>
      </c>
      <c r="U143" s="11" t="str">
        <f>仕様書作成!CR160</f>
        <v/>
      </c>
      <c r="V143" s="11" t="str">
        <f>仕様書作成!CS160</f>
        <v/>
      </c>
      <c r="W143" s="11" t="str">
        <f>仕様書作成!CT160</f>
        <v/>
      </c>
      <c r="X143" s="11" t="str">
        <f>仕様書作成!CU160</f>
        <v/>
      </c>
      <c r="Y143" s="11" t="str">
        <f>仕様書作成!CV160</f>
        <v/>
      </c>
      <c r="Z143" s="11" t="str">
        <f>仕様書作成!CW160</f>
        <v/>
      </c>
      <c r="AA143" s="11" t="str">
        <f>仕様書作成!CX160</f>
        <v/>
      </c>
      <c r="AB143" s="11" t="str">
        <f>仕様書作成!CY160</f>
        <v/>
      </c>
      <c r="AC143" s="11" t="str">
        <f>仕様書作成!CZ160</f>
        <v/>
      </c>
      <c r="AD143" s="11" t="str">
        <f>仕様書作成!DA160</f>
        <v/>
      </c>
      <c r="AE143" s="11" t="str">
        <f>仕様書作成!DB160</f>
        <v/>
      </c>
      <c r="AF143" s="11" t="str">
        <f>仕様書作成!DC160</f>
        <v/>
      </c>
      <c r="AS143" s="11" t="str">
        <f>IF(仕様書作成!DQ160="","",IF(AT143="",仕様書作成!DQ160,仕様書作成!DQ160&amp;","))</f>
        <v/>
      </c>
      <c r="AT143" s="11" t="str">
        <f>IF(仕様書作成!DR160="","",IF(AU143="",仕様書作成!DR160,仕様書作成!DR160&amp;","))</f>
        <v/>
      </c>
      <c r="AU143" s="11" t="str">
        <f>仕様書作成!DS160</f>
        <v/>
      </c>
    </row>
    <row r="144" spans="11:47" ht="12.75" customHeight="1" x14ac:dyDescent="0.15">
      <c r="K144" s="385" t="s">
        <v>74</v>
      </c>
      <c r="L144" s="11" t="str">
        <f>仕様書作成!CN161</f>
        <v>(ポートプラグ_VVQ1000-58A)</v>
      </c>
      <c r="M144" s="11" t="str">
        <f>仕様書作成!CM161</f>
        <v/>
      </c>
      <c r="R144" s="11" t="str">
        <f>IF(仕様書作成!CO161="","",IF(S144="",仕様書作成!CO161,仕様書作成!CO161&amp;","))</f>
        <v/>
      </c>
      <c r="S144" s="11" t="str">
        <f>IF(仕様書作成!CP161="","",IF(T144="",仕様書作成!CP161,仕様書作成!CP161&amp;","))</f>
        <v/>
      </c>
      <c r="T144" s="11" t="str">
        <f>仕様書作成!CQ161</f>
        <v/>
      </c>
      <c r="U144" s="11" t="str">
        <f>仕様書作成!CR161</f>
        <v/>
      </c>
      <c r="V144" s="11" t="str">
        <f>仕様書作成!CS161</f>
        <v/>
      </c>
      <c r="W144" s="11" t="str">
        <f>仕様書作成!CT161</f>
        <v/>
      </c>
      <c r="X144" s="11" t="str">
        <f>仕様書作成!CU161</f>
        <v/>
      </c>
      <c r="Y144" s="11" t="str">
        <f>仕様書作成!CV161</f>
        <v/>
      </c>
      <c r="Z144" s="11" t="str">
        <f>仕様書作成!CW161</f>
        <v/>
      </c>
      <c r="AA144" s="11" t="str">
        <f>仕様書作成!CX161</f>
        <v/>
      </c>
      <c r="AB144" s="11" t="str">
        <f>仕様書作成!CY161</f>
        <v/>
      </c>
      <c r="AC144" s="11" t="str">
        <f>仕様書作成!CZ161</f>
        <v/>
      </c>
      <c r="AD144" s="11" t="str">
        <f>仕様書作成!DA161</f>
        <v/>
      </c>
      <c r="AE144" s="11" t="str">
        <f>仕様書作成!DB161</f>
        <v/>
      </c>
      <c r="AF144" s="11" t="str">
        <f>仕様書作成!DC161</f>
        <v/>
      </c>
      <c r="AS144" s="11" t="str">
        <f>IF(仕様書作成!DQ161="","",IF(AT144="",仕様書作成!DQ161,仕様書作成!DQ161&amp;","))</f>
        <v/>
      </c>
      <c r="AT144" s="11" t="str">
        <f>IF(仕様書作成!DR161="","",IF(AU144="",仕様書作成!DR161,仕様書作成!DR161&amp;","))</f>
        <v/>
      </c>
      <c r="AU144" s="11" t="str">
        <f>仕様書作成!DS161</f>
        <v/>
      </c>
    </row>
    <row r="145" spans="11:47" ht="12.75" customHeight="1" x14ac:dyDescent="0.15">
      <c r="K145" s="378" t="str">
        <f>ベース!X33&amp;"  ケーブルAss'y   "&amp;ベース!J37</f>
        <v xml:space="preserve">  ケーブルAss'y   </v>
      </c>
      <c r="L145" s="378" t="str">
        <f>IF(ベース!N37="","",ベース!N37)</f>
        <v/>
      </c>
      <c r="M145" s="378" t="str">
        <f>IF(L145="","",1)</f>
        <v/>
      </c>
      <c r="N145" s="378" t="str">
        <f>IF(M145="","",M145)</f>
        <v/>
      </c>
    </row>
    <row r="149" spans="11:47" ht="12.75" customHeight="1" x14ac:dyDescent="0.15">
      <c r="K149" s="11" t="str">
        <f t="array" ref="K149">IF(COUNTA($M$2:$M$145)&lt;ROW(M1),"",INDEX($K$1:$K$145,SMALL(IF($M$2:$M$145&lt;&gt;"",ROW($M$2:$M$145)),ROW(M1))))</f>
        <v>マニホールドベース</v>
      </c>
      <c r="L149" s="11" t="str">
        <f t="array" ref="L149">IF(COUNTA($M$2:$M$145)&lt;ROW(M1),"",INDEX($L$1:$L$145,SMALL(IF($M$2:$M$145&lt;&gt;"",ROW($M$2:$M$145)),ROW(M1))))</f>
        <v>必須項目に入力漏れがあります</v>
      </c>
      <c r="M149" s="11">
        <f t="array" ref="M149">IF(COUNTA($M$2:$M$145)&lt;ROW(M1),"",INDEX($M$1:$M$145,SMALL(IF($M$2:$M$145&lt;&gt;"",ROW($M$2:$M$145)),ROW(M1))))</f>
        <v>1</v>
      </c>
      <c r="R149" s="11">
        <f t="array" ref="R149">IF(COUNTA($M$2:$M$145)&lt;ROW(M1),"",INDEX($R$1:$R$145,SMALL(IF($M$2:$M$145&lt;&gt;"",ROW($M$2:$M$145)),ROW(M1))))</f>
        <v>0</v>
      </c>
      <c r="S149" s="11">
        <f t="array" ref="S149">IF(COUNTA($M$2:$M$145)&lt;ROW(N1),"",INDEX($S$1:$S$145,SMALL(IF($M$2:$M$145&lt;&gt;"",ROW($M$2:$M$145)),ROW(N1))))</f>
        <v>0</v>
      </c>
      <c r="T149" s="11">
        <f t="array" ref="T149">IF(COUNTA($M$2:$M$145)&lt;ROW(O1),"",INDEX($T$1:$T$145,SMALL(IF($M$2:$M$145&lt;&gt;"",ROW($M$2:$M$145)),ROW(O1))))</f>
        <v>0</v>
      </c>
      <c r="U149" s="11" t="str">
        <f t="array" ref="U149">IF(COUNTA($M$2:$M$145)&lt;ROW(M1),"",INDEX($U$1:$U$145,SMALL(IF($M$2:$M$145&lt;&gt;"",ROW($M$2:$M$145)),ROW(M1))))</f>
        <v/>
      </c>
      <c r="V149" s="11" t="str">
        <f t="array" ref="V149">IF(COUNTA($M$2:$M$145)&lt;ROW(M1),"",INDEX($V$1:$V$145,SMALL(IF($M$2:$M$145&lt;&gt;"",ROW($M$2:$M$145)),ROW(M1))))</f>
        <v/>
      </c>
      <c r="W149" s="11" t="str">
        <f t="array" ref="W149">IF(COUNTA($M$2:$M$145)&lt;ROW(M1),"",INDEX($W$1:$W$145,SMALL(IF($M$2:$M$145&lt;&gt;"",ROW($M$2:$M$145)),ROW(M1))))</f>
        <v/>
      </c>
      <c r="X149" s="11" t="str">
        <f t="array" ref="X149">IF(COUNTA($M$2:$M$145)&lt;ROW(M1),"",INDEX($X$1:$X$145,SMALL(IF($M$2:$M$145&lt;&gt;"",ROW($M$2:$M$145)),ROW(M1))))</f>
        <v/>
      </c>
      <c r="Y149" s="11" t="str">
        <f t="array" ref="Y149">IF(COUNTA($M$2:$M$145)&lt;ROW(M1),"",INDEX($Y$1:$Y$145,SMALL(IF($M$2:$M$145&lt;&gt;"",ROW($M$2:$M$145)),ROW(M1))))</f>
        <v/>
      </c>
      <c r="Z149" s="11" t="str">
        <f t="array" ref="Z149">IF(COUNTA($M$2:$M$145)&lt;ROW(M1),"",INDEX($Z$1:$Z$145,SMALL(IF($M$2:$M$145&lt;&gt;"",ROW($M$2:$M$145)),ROW(M1))))</f>
        <v/>
      </c>
      <c r="AA149" s="11" t="str">
        <f t="array" ref="AA149">IF(COUNTA($M$2:$M$145)&lt;ROW(M1),"",INDEX($AA$1:$AA$145,SMALL(IF($M$2:$M$145&lt;&gt;"",ROW($M$2:$M$145)),ROW(M1))))</f>
        <v/>
      </c>
      <c r="AB149" s="11" t="str">
        <f t="array" ref="AB149">IF(COUNTA($M$2:$M$145)&lt;ROW(M1),"",INDEX($AB$1:$AB$145,SMALL(IF($M$2:$M$145&lt;&gt;"",ROW($M$2:$M$145)),ROW(M1))))</f>
        <v/>
      </c>
      <c r="AC149" s="11" t="str">
        <f t="array" ref="AC149">IF(COUNTA($M$2:$M$145)&lt;ROW(M1),"",INDEX($AC$1:$AC$145,SMALL(IF($M$2:$M$145&lt;&gt;"",ROW($M$2:$M$145)),ROW(M1))))</f>
        <v/>
      </c>
      <c r="AD149" s="11" t="str">
        <f t="array" ref="AD149">IF(COUNTA($M$2:$M$145)&lt;ROW(M1),"",INDEX($AD$1:$AD$145,SMALL(IF($M$2:$M$145&lt;&gt;"",ROW($M$2:$M$145)),ROW(M1))))</f>
        <v/>
      </c>
      <c r="AE149" s="11" t="str">
        <f t="array" ref="AE149">IF(COUNTA($M$2:$M$145)&lt;ROW(M1),"",INDEX($AE$1:$AE$145,SMALL(IF($M$2:$M$145&lt;&gt;"",ROW($M$2:$M$145)),ROW(M1))))</f>
        <v/>
      </c>
      <c r="AF149" s="11" t="str">
        <f t="array" ref="AF149">IF(COUNTA($M$2:$M$145)&lt;ROW(M1),"",INDEX($AF$1:$AF$145,SMALL(IF($M$2:$M$145&lt;&gt;"",ROW($M$2:$M$145)),ROW(M1))))</f>
        <v/>
      </c>
      <c r="AS149" s="11">
        <f t="array" ref="AS149">IF(COUNTA($M$2:$M$144)&lt;ROW(M1),"",INDEX($AS$1:$AS$144,SMALL(IF($M$2:$M$144&lt;&gt;"",ROW($M$2:$M$144)),ROW(M1))))</f>
        <v>0</v>
      </c>
      <c r="AT149" s="11">
        <f t="array" ref="AT149">IF(COUNTA($M$2:$M$144)&lt;ROW(N1),"",INDEX($AT$1:$AT$144,SMALL(IF($M$2:$M$144&lt;&gt;"",ROW($M$2:$M$144)),ROW(N1))))</f>
        <v>0</v>
      </c>
      <c r="AU149" s="11">
        <f t="array" ref="AU149">IF(COUNTA($M$2:$M$144)&lt;ROW(O1),"",INDEX($AU$1:$AU$144,SMALL(IF($M$2:$M$144&lt;&gt;"",ROW($M$2:$M$144)),ROW(O1))))</f>
        <v>0</v>
      </c>
    </row>
    <row r="150" spans="11:47" ht="12.75" customHeight="1" x14ac:dyDescent="0.15">
      <c r="K150" s="11" t="e">
        <f t="array" ref="K150">IF(COUNTA($M$2:$M$145)&lt;ROW(M2),"",INDEX($K$1:$K$145,SMALL(IF($M$2:$M$145&lt;&gt;"",ROW($M$2:$M$145)),ROW(M2))))</f>
        <v>#NUM!</v>
      </c>
      <c r="L150" s="11" t="e">
        <f t="array" ref="L150">IF(COUNTA($M$2:$M$145)&lt;ROW(M2),"",INDEX($L$1:$L$145,SMALL(IF($M$2:$M$145&lt;&gt;"",ROW($M$2:$M$145)),ROW(M2))))</f>
        <v>#NUM!</v>
      </c>
      <c r="M150" s="11" t="e">
        <f t="array" ref="M150">IF(COUNTA($M$2:$M$145)&lt;ROW(M2),"",INDEX($M$1:$M$145,SMALL(IF($M$2:$M$145&lt;&gt;"",ROW($M$2:$M$145)),ROW(M2))))</f>
        <v>#NUM!</v>
      </c>
      <c r="R150" s="11" t="e">
        <f t="array" ref="R150">IF(COUNTA($M$2:$M$145)&lt;ROW(M2),"",INDEX($R$1:$R$145,SMALL(IF($M$2:$M$145&lt;&gt;"",ROW($M$2:$M$145)),ROW(M2))))</f>
        <v>#NUM!</v>
      </c>
      <c r="S150" s="11" t="e">
        <f t="array" ref="S150">IF(COUNTA($M$2:$M$145)&lt;ROW(N2),"",INDEX($S$1:$S$145,SMALL(IF($M$2:$M$145&lt;&gt;"",ROW($M$2:$M$145)),ROW(N2))))</f>
        <v>#NUM!</v>
      </c>
      <c r="T150" s="11" t="e">
        <f t="array" ref="T150">IF(COUNTA($M$2:$M$145)&lt;ROW(O2),"",INDEX($T$1:$T$145,SMALL(IF($M$2:$M$145&lt;&gt;"",ROW($M$2:$M$145)),ROW(O2))))</f>
        <v>#NUM!</v>
      </c>
      <c r="U150" s="11" t="e">
        <f t="array" ref="U150">IF(COUNTA($M$2:$M$145)&lt;ROW(M2),"",INDEX($U$1:$U$145,SMALL(IF($M$2:$M$145&lt;&gt;"",ROW($M$2:$M$145)),ROW(M2))))</f>
        <v>#NUM!</v>
      </c>
      <c r="V150" s="11" t="e">
        <f t="array" ref="V150">IF(COUNTA($M$2:$M$145)&lt;ROW(M2),"",INDEX($V$1:$V$145,SMALL(IF($M$2:$M$145&lt;&gt;"",ROW($M$2:$M$145)),ROW(M2))))</f>
        <v>#NUM!</v>
      </c>
      <c r="W150" s="11" t="e">
        <f t="array" ref="W150">IF(COUNTA($M$2:$M$145)&lt;ROW(M2),"",INDEX($W$1:$W$145,SMALL(IF($M$2:$M$145&lt;&gt;"",ROW($M$2:$M$145)),ROW(M2))))</f>
        <v>#NUM!</v>
      </c>
      <c r="X150" s="11" t="e">
        <f t="array" ref="X150">IF(COUNTA($M$2:$M$145)&lt;ROW(M2),"",INDEX($X$1:$X$145,SMALL(IF($M$2:$M$145&lt;&gt;"",ROW($M$2:$M$145)),ROW(M2))))</f>
        <v>#NUM!</v>
      </c>
      <c r="Y150" s="11" t="e">
        <f t="array" ref="Y150">IF(COUNTA($M$2:$M$145)&lt;ROW(M2),"",INDEX($Y$1:$Y$145,SMALL(IF($M$2:$M$145&lt;&gt;"",ROW($M$2:$M$145)),ROW(M2))))</f>
        <v>#NUM!</v>
      </c>
      <c r="Z150" s="11" t="e">
        <f t="array" ref="Z150">IF(COUNTA($M$2:$M$145)&lt;ROW(M2),"",INDEX($Z$1:$Z$145,SMALL(IF($M$2:$M$145&lt;&gt;"",ROW($M$2:$M$145)),ROW(M2))))</f>
        <v>#NUM!</v>
      </c>
      <c r="AA150" s="11" t="e">
        <f t="array" ref="AA150">IF(COUNTA($M$2:$M$145)&lt;ROW(M2),"",INDEX($AA$1:$AA$145,SMALL(IF($M$2:$M$145&lt;&gt;"",ROW($M$2:$M$145)),ROW(M2))))</f>
        <v>#NUM!</v>
      </c>
      <c r="AB150" s="11" t="e">
        <f t="array" ref="AB150">IF(COUNTA($M$2:$M$145)&lt;ROW(M2),"",INDEX($AB$1:$AB$145,SMALL(IF($M$2:$M$145&lt;&gt;"",ROW($M$2:$M$145)),ROW(M2))))</f>
        <v>#NUM!</v>
      </c>
      <c r="AC150" s="11" t="e">
        <f t="array" ref="AC150">IF(COUNTA($M$2:$M$145)&lt;ROW(M2),"",INDEX($AC$1:$AC$145,SMALL(IF($M$2:$M$145&lt;&gt;"",ROW($M$2:$M$145)),ROW(M2))))</f>
        <v>#NUM!</v>
      </c>
      <c r="AD150" s="11" t="e">
        <f t="array" ref="AD150">IF(COUNTA($M$2:$M$145)&lt;ROW(M2),"",INDEX($AD$1:$AD$145,SMALL(IF($M$2:$M$145&lt;&gt;"",ROW($M$2:$M$145)),ROW(M2))))</f>
        <v>#NUM!</v>
      </c>
      <c r="AE150" s="11" t="e">
        <f t="array" ref="AE150">IF(COUNTA($M$2:$M$145)&lt;ROW(M2),"",INDEX($AE$1:$AE$145,SMALL(IF($M$2:$M$145&lt;&gt;"",ROW($M$2:$M$145)),ROW(M2))))</f>
        <v>#NUM!</v>
      </c>
      <c r="AF150" s="11" t="e">
        <f t="array" ref="AF150">IF(COUNTA($M$2:$M$145)&lt;ROW(M2),"",INDEX($AF$1:$AF$145,SMALL(IF($M$2:$M$145&lt;&gt;"",ROW($M$2:$M$145)),ROW(M2))))</f>
        <v>#NUM!</v>
      </c>
      <c r="AS150" s="11" t="e">
        <f t="array" ref="AS150">IF(COUNTA($M$2:$M$144)&lt;ROW(M2),"",INDEX($AS$1:$AS$144,SMALL(IF($M$2:$M$144&lt;&gt;"",ROW($M$2:$M$144)),ROW(M2))))</f>
        <v>#NUM!</v>
      </c>
      <c r="AT150" s="11" t="e">
        <f t="array" ref="AT150">IF(COUNTA($M$2:$M$144)&lt;ROW(N2),"",INDEX($AT$1:$AT$144,SMALL(IF($M$2:$M$144&lt;&gt;"",ROW($M$2:$M$144)),ROW(N2))))</f>
        <v>#NUM!</v>
      </c>
      <c r="AU150" s="11" t="e">
        <f t="array" ref="AU150">IF(COUNTA($M$2:$M$144)&lt;ROW(O2),"",INDEX($AU$1:$AU$144,SMALL(IF($M$2:$M$144&lt;&gt;"",ROW($M$2:$M$144)),ROW(O2))))</f>
        <v>#NUM!</v>
      </c>
    </row>
    <row r="151" spans="11:47" ht="12.75" customHeight="1" x14ac:dyDescent="0.15">
      <c r="K151" s="11" t="e">
        <f t="array" ref="K151">IF(COUNTA($M$2:$M$145)&lt;ROW(M3),"",INDEX($K$1:$K$145,SMALL(IF($M$2:$M$145&lt;&gt;"",ROW($M$2:$M$145)),ROW(M3))))</f>
        <v>#NUM!</v>
      </c>
      <c r="L151" s="11" t="e">
        <f t="array" ref="L151">IF(COUNTA($M$2:$M$145)&lt;ROW(M3),"",INDEX($L$1:$L$145,SMALL(IF($M$2:$M$145&lt;&gt;"",ROW($M$2:$M$145)),ROW(M3))))</f>
        <v>#NUM!</v>
      </c>
      <c r="M151" s="11" t="e">
        <f t="array" ref="M151">IF(COUNTA($M$2:$M$145)&lt;ROW(M3),"",INDEX($M$1:$M$145,SMALL(IF($M$2:$M$145&lt;&gt;"",ROW($M$2:$M$145)),ROW(M3))))</f>
        <v>#NUM!</v>
      </c>
      <c r="R151" s="11" t="e">
        <f t="array" ref="R151">IF(COUNTA($M$2:$M$145)&lt;ROW(M3),"",INDEX($R$1:$R$145,SMALL(IF($M$2:$M$145&lt;&gt;"",ROW($M$2:$M$145)),ROW(M3))))</f>
        <v>#NUM!</v>
      </c>
      <c r="S151" s="11" t="e">
        <f t="array" ref="S151">IF(COUNTA($M$2:$M$145)&lt;ROW(N3),"",INDEX($S$1:$S$145,SMALL(IF($M$2:$M$145&lt;&gt;"",ROW($M$2:$M$145)),ROW(N3))))</f>
        <v>#NUM!</v>
      </c>
      <c r="T151" s="11" t="e">
        <f t="array" ref="T151">IF(COUNTA($M$2:$M$145)&lt;ROW(O3),"",INDEX($T$1:$T$145,SMALL(IF($M$2:$M$145&lt;&gt;"",ROW($M$2:$M$145)),ROW(O3))))</f>
        <v>#NUM!</v>
      </c>
      <c r="U151" s="11" t="e">
        <f t="array" ref="U151">IF(COUNTA($M$2:$M$145)&lt;ROW(M3),"",INDEX($U$1:$U$145,SMALL(IF($M$2:$M$145&lt;&gt;"",ROW($M$2:$M$145)),ROW(M3))))</f>
        <v>#NUM!</v>
      </c>
      <c r="V151" s="11" t="e">
        <f t="array" ref="V151">IF(COUNTA($M$2:$M$145)&lt;ROW(M3),"",INDEX($V$1:$V$145,SMALL(IF($M$2:$M$145&lt;&gt;"",ROW($M$2:$M$145)),ROW(M3))))</f>
        <v>#NUM!</v>
      </c>
      <c r="W151" s="11" t="e">
        <f t="array" ref="W151">IF(COUNTA($M$2:$M$145)&lt;ROW(M3),"",INDEX($W$1:$W$145,SMALL(IF($M$2:$M$145&lt;&gt;"",ROW($M$2:$M$145)),ROW(M3))))</f>
        <v>#NUM!</v>
      </c>
      <c r="X151" s="11" t="e">
        <f t="array" ref="X151">IF(COUNTA($M$2:$M$145)&lt;ROW(M3),"",INDEX($X$1:$X$145,SMALL(IF($M$2:$M$145&lt;&gt;"",ROW($M$2:$M$145)),ROW(M3))))</f>
        <v>#NUM!</v>
      </c>
      <c r="Y151" s="11" t="e">
        <f t="array" ref="Y151">IF(COUNTA($M$2:$M$145)&lt;ROW(M3),"",INDEX($Y$1:$Y$145,SMALL(IF($M$2:$M$145&lt;&gt;"",ROW($M$2:$M$145)),ROW(M3))))</f>
        <v>#NUM!</v>
      </c>
      <c r="Z151" s="11" t="e">
        <f t="array" ref="Z151">IF(COUNTA($M$2:$M$145)&lt;ROW(M3),"",INDEX($Z$1:$Z$145,SMALL(IF($M$2:$M$145&lt;&gt;"",ROW($M$2:$M$145)),ROW(M3))))</f>
        <v>#NUM!</v>
      </c>
      <c r="AA151" s="11" t="e">
        <f t="array" ref="AA151">IF(COUNTA($M$2:$M$145)&lt;ROW(M3),"",INDEX($AA$1:$AA$145,SMALL(IF($M$2:$M$145&lt;&gt;"",ROW($M$2:$M$145)),ROW(M3))))</f>
        <v>#NUM!</v>
      </c>
      <c r="AB151" s="11" t="e">
        <f t="array" ref="AB151">IF(COUNTA($M$2:$M$145)&lt;ROW(M3),"",INDEX($AB$1:$AB$145,SMALL(IF($M$2:$M$145&lt;&gt;"",ROW($M$2:$M$145)),ROW(M3))))</f>
        <v>#NUM!</v>
      </c>
      <c r="AC151" s="11" t="e">
        <f t="array" ref="AC151">IF(COUNTA($M$2:$M$145)&lt;ROW(M3),"",INDEX($AC$1:$AC$145,SMALL(IF($M$2:$M$145&lt;&gt;"",ROW($M$2:$M$145)),ROW(M3))))</f>
        <v>#NUM!</v>
      </c>
      <c r="AD151" s="11" t="e">
        <f t="array" ref="AD151">IF(COUNTA($M$2:$M$145)&lt;ROW(M3),"",INDEX($AD$1:$AD$145,SMALL(IF($M$2:$M$145&lt;&gt;"",ROW($M$2:$M$145)),ROW(M3))))</f>
        <v>#NUM!</v>
      </c>
      <c r="AE151" s="11" t="e">
        <f t="array" ref="AE151">IF(COUNTA($M$2:$M$145)&lt;ROW(M3),"",INDEX($AE$1:$AE$145,SMALL(IF($M$2:$M$145&lt;&gt;"",ROW($M$2:$M$145)),ROW(M3))))</f>
        <v>#NUM!</v>
      </c>
      <c r="AF151" s="11" t="e">
        <f t="array" ref="AF151">IF(COUNTA($M$2:$M$145)&lt;ROW(M3),"",INDEX($AF$1:$AF$145,SMALL(IF($M$2:$M$145&lt;&gt;"",ROW($M$2:$M$145)),ROW(M3))))</f>
        <v>#NUM!</v>
      </c>
      <c r="AS151" s="11" t="e">
        <f t="array" ref="AS151">IF(COUNTA($M$2:$M$144)&lt;ROW(M3),"",INDEX($AS$1:$AS$144,SMALL(IF($M$2:$M$144&lt;&gt;"",ROW($M$2:$M$144)),ROW(M3))))</f>
        <v>#NUM!</v>
      </c>
      <c r="AT151" s="11" t="e">
        <f t="array" ref="AT151">IF(COUNTA($M$2:$M$144)&lt;ROW(N3),"",INDEX($AT$1:$AT$144,SMALL(IF($M$2:$M$144&lt;&gt;"",ROW($M$2:$M$144)),ROW(N3))))</f>
        <v>#NUM!</v>
      </c>
      <c r="AU151" s="11" t="e">
        <f t="array" ref="AU151">IF(COUNTA($M$2:$M$144)&lt;ROW(O3),"",INDEX($AU$1:$AU$144,SMALL(IF($M$2:$M$144&lt;&gt;"",ROW($M$2:$M$144)),ROW(O3))))</f>
        <v>#NUM!</v>
      </c>
    </row>
    <row r="152" spans="11:47" ht="12.75" customHeight="1" x14ac:dyDescent="0.15">
      <c r="K152" s="11" t="e">
        <f t="array" ref="K152">IF(COUNTA($M$2:$M$145)&lt;ROW(M4),"",INDEX($K$1:$K$145,SMALL(IF($M$2:$M$145&lt;&gt;"",ROW($M$2:$M$145)),ROW(M4))))</f>
        <v>#NUM!</v>
      </c>
      <c r="L152" s="11" t="e">
        <f t="array" ref="L152">IF(COUNTA($M$2:$M$145)&lt;ROW(M4),"",INDEX($L$1:$L$145,SMALL(IF($M$2:$M$145&lt;&gt;"",ROW($M$2:$M$145)),ROW(M4))))</f>
        <v>#NUM!</v>
      </c>
      <c r="M152" s="11" t="e">
        <f t="array" ref="M152">IF(COUNTA($M$2:$M$145)&lt;ROW(M4),"",INDEX($M$1:$M$145,SMALL(IF($M$2:$M$145&lt;&gt;"",ROW($M$2:$M$145)),ROW(M4))))</f>
        <v>#NUM!</v>
      </c>
      <c r="R152" s="11" t="e">
        <f t="array" ref="R152">IF(COUNTA($M$2:$M$145)&lt;ROW(M4),"",INDEX($R$1:$R$145,SMALL(IF($M$2:$M$145&lt;&gt;"",ROW($M$2:$M$145)),ROW(M4))))</f>
        <v>#NUM!</v>
      </c>
      <c r="S152" s="11" t="e">
        <f t="array" ref="S152">IF(COUNTA($M$2:$M$145)&lt;ROW(N4),"",INDEX($S$1:$S$145,SMALL(IF($M$2:$M$145&lt;&gt;"",ROW($M$2:$M$145)),ROW(N4))))</f>
        <v>#NUM!</v>
      </c>
      <c r="T152" s="11" t="e">
        <f t="array" ref="T152">IF(COUNTA($M$2:$M$145)&lt;ROW(O4),"",INDEX($T$1:$T$145,SMALL(IF($M$2:$M$145&lt;&gt;"",ROW($M$2:$M$145)),ROW(O4))))</f>
        <v>#NUM!</v>
      </c>
      <c r="U152" s="11" t="e">
        <f t="array" ref="U152">IF(COUNTA($M$2:$M$145)&lt;ROW(M4),"",INDEX($U$1:$U$145,SMALL(IF($M$2:$M$145&lt;&gt;"",ROW($M$2:$M$145)),ROW(M4))))</f>
        <v>#NUM!</v>
      </c>
      <c r="V152" s="11" t="e">
        <f t="array" ref="V152">IF(COUNTA($M$2:$M$145)&lt;ROW(M4),"",INDEX($V$1:$V$145,SMALL(IF($M$2:$M$145&lt;&gt;"",ROW($M$2:$M$145)),ROW(M4))))</f>
        <v>#NUM!</v>
      </c>
      <c r="W152" s="11" t="e">
        <f t="array" ref="W152">IF(COUNTA($M$2:$M$145)&lt;ROW(M4),"",INDEX($W$1:$W$145,SMALL(IF($M$2:$M$145&lt;&gt;"",ROW($M$2:$M$145)),ROW(M4))))</f>
        <v>#NUM!</v>
      </c>
      <c r="X152" s="11" t="e">
        <f t="array" ref="X152">IF(COUNTA($M$2:$M$145)&lt;ROW(M4),"",INDEX($X$1:$X$145,SMALL(IF($M$2:$M$145&lt;&gt;"",ROW($M$2:$M$145)),ROW(M4))))</f>
        <v>#NUM!</v>
      </c>
      <c r="Y152" s="11" t="e">
        <f t="array" ref="Y152">IF(COUNTA($M$2:$M$145)&lt;ROW(M4),"",INDEX($Y$1:$Y$145,SMALL(IF($M$2:$M$145&lt;&gt;"",ROW($M$2:$M$145)),ROW(M4))))</f>
        <v>#NUM!</v>
      </c>
      <c r="Z152" s="11" t="e">
        <f t="array" ref="Z152">IF(COUNTA($M$2:$M$145)&lt;ROW(M4),"",INDEX($Z$1:$Z$145,SMALL(IF($M$2:$M$145&lt;&gt;"",ROW($M$2:$M$145)),ROW(M4))))</f>
        <v>#NUM!</v>
      </c>
      <c r="AA152" s="11" t="e">
        <f t="array" ref="AA152">IF(COUNTA($M$2:$M$145)&lt;ROW(M4),"",INDEX($AA$1:$AA$145,SMALL(IF($M$2:$M$145&lt;&gt;"",ROW($M$2:$M$145)),ROW(M4))))</f>
        <v>#NUM!</v>
      </c>
      <c r="AB152" s="11" t="e">
        <f t="array" ref="AB152">IF(COUNTA($M$2:$M$145)&lt;ROW(M4),"",INDEX($AB$1:$AB$145,SMALL(IF($M$2:$M$145&lt;&gt;"",ROW($M$2:$M$145)),ROW(M4))))</f>
        <v>#NUM!</v>
      </c>
      <c r="AC152" s="11" t="e">
        <f t="array" ref="AC152">IF(COUNTA($M$2:$M$145)&lt;ROW(M4),"",INDEX($AC$1:$AC$145,SMALL(IF($M$2:$M$145&lt;&gt;"",ROW($M$2:$M$145)),ROW(M4))))</f>
        <v>#NUM!</v>
      </c>
      <c r="AD152" s="11" t="e">
        <f t="array" ref="AD152">IF(COUNTA($M$2:$M$145)&lt;ROW(M4),"",INDEX($AD$1:$AD$145,SMALL(IF($M$2:$M$145&lt;&gt;"",ROW($M$2:$M$145)),ROW(M4))))</f>
        <v>#NUM!</v>
      </c>
      <c r="AE152" s="11" t="e">
        <f t="array" ref="AE152">IF(COUNTA($M$2:$M$145)&lt;ROW(M4),"",INDEX($AE$1:$AE$145,SMALL(IF($M$2:$M$145&lt;&gt;"",ROW($M$2:$M$145)),ROW(M4))))</f>
        <v>#NUM!</v>
      </c>
      <c r="AF152" s="11" t="e">
        <f t="array" ref="AF152">IF(COUNTA($M$2:$M$145)&lt;ROW(M4),"",INDEX($AF$1:$AF$145,SMALL(IF($M$2:$M$145&lt;&gt;"",ROW($M$2:$M$145)),ROW(M4))))</f>
        <v>#NUM!</v>
      </c>
      <c r="AS152" s="11" t="e">
        <f t="array" ref="AS152">IF(COUNTA($M$2:$M$144)&lt;ROW(M4),"",INDEX($AS$1:$AS$144,SMALL(IF($M$2:$M$144&lt;&gt;"",ROW($M$2:$M$144)),ROW(M4))))</f>
        <v>#NUM!</v>
      </c>
      <c r="AT152" s="11" t="e">
        <f t="array" ref="AT152">IF(COUNTA($M$2:$M$144)&lt;ROW(N4),"",INDEX($AT$1:$AT$144,SMALL(IF($M$2:$M$144&lt;&gt;"",ROW($M$2:$M$144)),ROW(N4))))</f>
        <v>#NUM!</v>
      </c>
      <c r="AU152" s="11" t="e">
        <f t="array" ref="AU152">IF(COUNTA($M$2:$M$144)&lt;ROW(O4),"",INDEX($AU$1:$AU$144,SMALL(IF($M$2:$M$144&lt;&gt;"",ROW($M$2:$M$144)),ROW(O4))))</f>
        <v>#NUM!</v>
      </c>
    </row>
    <row r="153" spans="11:47" ht="12.75" customHeight="1" x14ac:dyDescent="0.15">
      <c r="K153" s="11" t="e">
        <f t="array" ref="K153">IF(COUNTA($M$2:$M$145)&lt;ROW(M5),"",INDEX($K$1:$K$145,SMALL(IF($M$2:$M$145&lt;&gt;"",ROW($M$2:$M$145)),ROW(M5))))</f>
        <v>#NUM!</v>
      </c>
      <c r="L153" s="11" t="e">
        <f t="array" ref="L153">IF(COUNTA($M$2:$M$145)&lt;ROW(M5),"",INDEX($L$1:$L$145,SMALL(IF($M$2:$M$145&lt;&gt;"",ROW($M$2:$M$145)),ROW(M5))))</f>
        <v>#NUM!</v>
      </c>
      <c r="M153" s="11" t="e">
        <f t="array" ref="M153">IF(COUNTA($M$2:$M$145)&lt;ROW(M5),"",INDEX($M$1:$M$145,SMALL(IF($M$2:$M$145&lt;&gt;"",ROW($M$2:$M$145)),ROW(M5))))</f>
        <v>#NUM!</v>
      </c>
      <c r="R153" s="11" t="e">
        <f t="array" ref="R153">IF(COUNTA($M$2:$M$145)&lt;ROW(M5),"",INDEX($R$1:$R$145,SMALL(IF($M$2:$M$145&lt;&gt;"",ROW($M$2:$M$145)),ROW(M5))))</f>
        <v>#NUM!</v>
      </c>
      <c r="S153" s="11" t="e">
        <f t="array" ref="S153">IF(COUNTA($M$2:$M$145)&lt;ROW(N5),"",INDEX($S$1:$S$145,SMALL(IF($M$2:$M$145&lt;&gt;"",ROW($M$2:$M$145)),ROW(N5))))</f>
        <v>#NUM!</v>
      </c>
      <c r="T153" s="11" t="e">
        <f t="array" ref="T153">IF(COUNTA($M$2:$M$145)&lt;ROW(O5),"",INDEX($T$1:$T$145,SMALL(IF($M$2:$M$145&lt;&gt;"",ROW($M$2:$M$145)),ROW(O5))))</f>
        <v>#NUM!</v>
      </c>
      <c r="U153" s="11" t="e">
        <f t="array" ref="U153">IF(COUNTA($M$2:$M$145)&lt;ROW(M5),"",INDEX($U$1:$U$145,SMALL(IF($M$2:$M$145&lt;&gt;"",ROW($M$2:$M$145)),ROW(M5))))</f>
        <v>#NUM!</v>
      </c>
      <c r="V153" s="11" t="e">
        <f t="array" ref="V153">IF(COUNTA($M$2:$M$145)&lt;ROW(M5),"",INDEX($V$1:$V$145,SMALL(IF($M$2:$M$145&lt;&gt;"",ROW($M$2:$M$145)),ROW(M5))))</f>
        <v>#NUM!</v>
      </c>
      <c r="W153" s="11" t="e">
        <f t="array" ref="W153">IF(COUNTA($M$2:$M$145)&lt;ROW(M5),"",INDEX($W$1:$W$145,SMALL(IF($M$2:$M$145&lt;&gt;"",ROW($M$2:$M$145)),ROW(M5))))</f>
        <v>#NUM!</v>
      </c>
      <c r="X153" s="11" t="e">
        <f t="array" ref="X153">IF(COUNTA($M$2:$M$145)&lt;ROW(M5),"",INDEX($X$1:$X$145,SMALL(IF($M$2:$M$145&lt;&gt;"",ROW($M$2:$M$145)),ROW(M5))))</f>
        <v>#NUM!</v>
      </c>
      <c r="Y153" s="11" t="e">
        <f t="array" ref="Y153">IF(COUNTA($M$2:$M$145)&lt;ROW(M5),"",INDEX($Y$1:$Y$145,SMALL(IF($M$2:$M$145&lt;&gt;"",ROW($M$2:$M$145)),ROW(M5))))</f>
        <v>#NUM!</v>
      </c>
      <c r="Z153" s="11" t="e">
        <f t="array" ref="Z153">IF(COUNTA($M$2:$M$145)&lt;ROW(M5),"",INDEX($Z$1:$Z$145,SMALL(IF($M$2:$M$145&lt;&gt;"",ROW($M$2:$M$145)),ROW(M5))))</f>
        <v>#NUM!</v>
      </c>
      <c r="AA153" s="11" t="e">
        <f t="array" ref="AA153">IF(COUNTA($M$2:$M$145)&lt;ROW(M5),"",INDEX($AA$1:$AA$145,SMALL(IF($M$2:$M$145&lt;&gt;"",ROW($M$2:$M$145)),ROW(M5))))</f>
        <v>#NUM!</v>
      </c>
      <c r="AB153" s="11" t="e">
        <f t="array" ref="AB153">IF(COUNTA($M$2:$M$145)&lt;ROW(M5),"",INDEX($AB$1:$AB$145,SMALL(IF($M$2:$M$145&lt;&gt;"",ROW($M$2:$M$145)),ROW(M5))))</f>
        <v>#NUM!</v>
      </c>
      <c r="AC153" s="11" t="e">
        <f t="array" ref="AC153">IF(COUNTA($M$2:$M$145)&lt;ROW(M5),"",INDEX($AC$1:$AC$145,SMALL(IF($M$2:$M$145&lt;&gt;"",ROW($M$2:$M$145)),ROW(M5))))</f>
        <v>#NUM!</v>
      </c>
      <c r="AD153" s="11" t="e">
        <f t="array" ref="AD153">IF(COUNTA($M$2:$M$145)&lt;ROW(M5),"",INDEX($AD$1:$AD$145,SMALL(IF($M$2:$M$145&lt;&gt;"",ROW($M$2:$M$145)),ROW(M5))))</f>
        <v>#NUM!</v>
      </c>
      <c r="AE153" s="11" t="e">
        <f t="array" ref="AE153">IF(COUNTA($M$2:$M$145)&lt;ROW(M5),"",INDEX($AE$1:$AE$145,SMALL(IF($M$2:$M$145&lt;&gt;"",ROW($M$2:$M$145)),ROW(M5))))</f>
        <v>#NUM!</v>
      </c>
      <c r="AF153" s="11" t="e">
        <f t="array" ref="AF153">IF(COUNTA($M$2:$M$145)&lt;ROW(M5),"",INDEX($AF$1:$AF$145,SMALL(IF($M$2:$M$145&lt;&gt;"",ROW($M$2:$M$145)),ROW(M5))))</f>
        <v>#NUM!</v>
      </c>
      <c r="AS153" s="11" t="e">
        <f t="array" ref="AS153">IF(COUNTA($M$2:$M$144)&lt;ROW(M5),"",INDEX($AS$1:$AS$144,SMALL(IF($M$2:$M$144&lt;&gt;"",ROW($M$2:$M$144)),ROW(M5))))</f>
        <v>#NUM!</v>
      </c>
      <c r="AT153" s="11" t="e">
        <f t="array" ref="AT153">IF(COUNTA($M$2:$M$144)&lt;ROW(N5),"",INDEX($AT$1:$AT$144,SMALL(IF($M$2:$M$144&lt;&gt;"",ROW($M$2:$M$144)),ROW(N5))))</f>
        <v>#NUM!</v>
      </c>
      <c r="AU153" s="11" t="e">
        <f t="array" ref="AU153">IF(COUNTA($M$2:$M$144)&lt;ROW(O5),"",INDEX($AU$1:$AU$144,SMALL(IF($M$2:$M$144&lt;&gt;"",ROW($M$2:$M$144)),ROW(O5))))</f>
        <v>#NUM!</v>
      </c>
    </row>
    <row r="154" spans="11:47" ht="12.75" customHeight="1" x14ac:dyDescent="0.15">
      <c r="K154" s="11" t="e">
        <f t="array" ref="K154">IF(COUNTA($M$2:$M$145)&lt;ROW(M6),"",INDEX($K$1:$K$145,SMALL(IF($M$2:$M$145&lt;&gt;"",ROW($M$2:$M$145)),ROW(M6))))</f>
        <v>#NUM!</v>
      </c>
      <c r="L154" s="11" t="e">
        <f t="array" ref="L154">IF(COUNTA($M$2:$M$145)&lt;ROW(M6),"",INDEX($L$1:$L$145,SMALL(IF($M$2:$M$145&lt;&gt;"",ROW($M$2:$M$145)),ROW(M6))))</f>
        <v>#NUM!</v>
      </c>
      <c r="M154" s="11" t="e">
        <f t="array" ref="M154">IF(COUNTA($M$2:$M$145)&lt;ROW(M6),"",INDEX($M$1:$M$145,SMALL(IF($M$2:$M$145&lt;&gt;"",ROW($M$2:$M$145)),ROW(M6))))</f>
        <v>#NUM!</v>
      </c>
      <c r="R154" s="11" t="e">
        <f t="array" ref="R154">IF(COUNTA($M$2:$M$145)&lt;ROW(M6),"",INDEX($R$1:$R$145,SMALL(IF($M$2:$M$145&lt;&gt;"",ROW($M$2:$M$145)),ROW(M6))))</f>
        <v>#NUM!</v>
      </c>
      <c r="S154" s="11" t="e">
        <f t="array" ref="S154">IF(COUNTA($M$2:$M$145)&lt;ROW(N6),"",INDEX($S$1:$S$145,SMALL(IF($M$2:$M$145&lt;&gt;"",ROW($M$2:$M$145)),ROW(N6))))</f>
        <v>#NUM!</v>
      </c>
      <c r="T154" s="11" t="e">
        <f t="array" ref="T154">IF(COUNTA($M$2:$M$145)&lt;ROW(O6),"",INDEX($T$1:$T$145,SMALL(IF($M$2:$M$145&lt;&gt;"",ROW($M$2:$M$145)),ROW(O6))))</f>
        <v>#NUM!</v>
      </c>
      <c r="U154" s="11" t="e">
        <f t="array" ref="U154">IF(COUNTA($M$2:$M$145)&lt;ROW(M6),"",INDEX($U$1:$U$145,SMALL(IF($M$2:$M$145&lt;&gt;"",ROW($M$2:$M$145)),ROW(M6))))</f>
        <v>#NUM!</v>
      </c>
      <c r="V154" s="11" t="e">
        <f t="array" ref="V154">IF(COUNTA($M$2:$M$145)&lt;ROW(M6),"",INDEX($V$1:$V$145,SMALL(IF($M$2:$M$145&lt;&gt;"",ROW($M$2:$M$145)),ROW(M6))))</f>
        <v>#NUM!</v>
      </c>
      <c r="W154" s="11" t="e">
        <f t="array" ref="W154">IF(COUNTA($M$2:$M$145)&lt;ROW(M6),"",INDEX($W$1:$W$145,SMALL(IF($M$2:$M$145&lt;&gt;"",ROW($M$2:$M$145)),ROW(M6))))</f>
        <v>#NUM!</v>
      </c>
      <c r="X154" s="11" t="e">
        <f t="array" ref="X154">IF(COUNTA($M$2:$M$145)&lt;ROW(M6),"",INDEX($X$1:$X$145,SMALL(IF($M$2:$M$145&lt;&gt;"",ROW($M$2:$M$145)),ROW(M6))))</f>
        <v>#NUM!</v>
      </c>
      <c r="Y154" s="11" t="e">
        <f t="array" ref="Y154">IF(COUNTA($M$2:$M$145)&lt;ROW(M6),"",INDEX($Y$1:$Y$145,SMALL(IF($M$2:$M$145&lt;&gt;"",ROW($M$2:$M$145)),ROW(M6))))</f>
        <v>#NUM!</v>
      </c>
      <c r="Z154" s="11" t="e">
        <f t="array" ref="Z154">IF(COUNTA($M$2:$M$145)&lt;ROW(M6),"",INDEX($Z$1:$Z$145,SMALL(IF($M$2:$M$145&lt;&gt;"",ROW($M$2:$M$145)),ROW(M6))))</f>
        <v>#NUM!</v>
      </c>
      <c r="AA154" s="11" t="e">
        <f t="array" ref="AA154">IF(COUNTA($M$2:$M$145)&lt;ROW(M6),"",INDEX($AA$1:$AA$145,SMALL(IF($M$2:$M$145&lt;&gt;"",ROW($M$2:$M$145)),ROW(M6))))</f>
        <v>#NUM!</v>
      </c>
      <c r="AB154" s="11" t="e">
        <f t="array" ref="AB154">IF(COUNTA($M$2:$M$145)&lt;ROW(M6),"",INDEX($AB$1:$AB$145,SMALL(IF($M$2:$M$145&lt;&gt;"",ROW($M$2:$M$145)),ROW(M6))))</f>
        <v>#NUM!</v>
      </c>
      <c r="AC154" s="11" t="e">
        <f t="array" ref="AC154">IF(COUNTA($M$2:$M$145)&lt;ROW(M6),"",INDEX($AC$1:$AC$145,SMALL(IF($M$2:$M$145&lt;&gt;"",ROW($M$2:$M$145)),ROW(M6))))</f>
        <v>#NUM!</v>
      </c>
      <c r="AD154" s="11" t="e">
        <f t="array" ref="AD154">IF(COUNTA($M$2:$M$145)&lt;ROW(M6),"",INDEX($AD$1:$AD$145,SMALL(IF($M$2:$M$145&lt;&gt;"",ROW($M$2:$M$145)),ROW(M6))))</f>
        <v>#NUM!</v>
      </c>
      <c r="AE154" s="11" t="e">
        <f t="array" ref="AE154">IF(COUNTA($M$2:$M$145)&lt;ROW(M6),"",INDEX($AE$1:$AE$145,SMALL(IF($M$2:$M$145&lt;&gt;"",ROW($M$2:$M$145)),ROW(M6))))</f>
        <v>#NUM!</v>
      </c>
      <c r="AF154" s="11" t="e">
        <f t="array" ref="AF154">IF(COUNTA($M$2:$M$145)&lt;ROW(M6),"",INDEX($AF$1:$AF$145,SMALL(IF($M$2:$M$145&lt;&gt;"",ROW($M$2:$M$145)),ROW(M6))))</f>
        <v>#NUM!</v>
      </c>
      <c r="AS154" s="11" t="e">
        <f t="array" ref="AS154">IF(COUNTA($M$2:$M$144)&lt;ROW(M6),"",INDEX($AS$1:$AS$144,SMALL(IF($M$2:$M$144&lt;&gt;"",ROW($M$2:$M$144)),ROW(M6))))</f>
        <v>#NUM!</v>
      </c>
      <c r="AT154" s="11" t="e">
        <f t="array" ref="AT154">IF(COUNTA($M$2:$M$144)&lt;ROW(N6),"",INDEX($AT$1:$AT$144,SMALL(IF($M$2:$M$144&lt;&gt;"",ROW($M$2:$M$144)),ROW(N6))))</f>
        <v>#NUM!</v>
      </c>
      <c r="AU154" s="11" t="e">
        <f t="array" ref="AU154">IF(COUNTA($M$2:$M$144)&lt;ROW(O6),"",INDEX($AU$1:$AU$144,SMALL(IF($M$2:$M$144&lt;&gt;"",ROW($M$2:$M$144)),ROW(O6))))</f>
        <v>#NUM!</v>
      </c>
    </row>
    <row r="155" spans="11:47" ht="12.75" customHeight="1" x14ac:dyDescent="0.15">
      <c r="K155" s="11" t="e">
        <f t="array" ref="K155">IF(COUNTA($M$2:$M$145)&lt;ROW(M7),"",INDEX($K$1:$K$145,SMALL(IF($M$2:$M$145&lt;&gt;"",ROW($M$2:$M$145)),ROW(M7))))</f>
        <v>#NUM!</v>
      </c>
      <c r="L155" s="11" t="e">
        <f t="array" ref="L155">IF(COUNTA($M$2:$M$145)&lt;ROW(M7),"",INDEX($L$1:$L$145,SMALL(IF($M$2:$M$145&lt;&gt;"",ROW($M$2:$M$145)),ROW(M7))))</f>
        <v>#NUM!</v>
      </c>
      <c r="M155" s="11" t="e">
        <f t="array" ref="M155">IF(COUNTA($M$2:$M$145)&lt;ROW(M7),"",INDEX($M$1:$M$145,SMALL(IF($M$2:$M$145&lt;&gt;"",ROW($M$2:$M$145)),ROW(M7))))</f>
        <v>#NUM!</v>
      </c>
      <c r="R155" s="11" t="e">
        <f t="array" ref="R155">IF(COUNTA($M$2:$M$145)&lt;ROW(M7),"",INDEX($R$1:$R$145,SMALL(IF($M$2:$M$145&lt;&gt;"",ROW($M$2:$M$145)),ROW(M7))))</f>
        <v>#NUM!</v>
      </c>
      <c r="S155" s="11" t="e">
        <f t="array" ref="S155">IF(COUNTA($M$2:$M$145)&lt;ROW(N7),"",INDEX($S$1:$S$145,SMALL(IF($M$2:$M$145&lt;&gt;"",ROW($M$2:$M$145)),ROW(N7))))</f>
        <v>#NUM!</v>
      </c>
      <c r="T155" s="11" t="e">
        <f t="array" ref="T155">IF(COUNTA($M$2:$M$145)&lt;ROW(O7),"",INDEX($T$1:$T$145,SMALL(IF($M$2:$M$145&lt;&gt;"",ROW($M$2:$M$145)),ROW(O7))))</f>
        <v>#NUM!</v>
      </c>
      <c r="U155" s="11" t="e">
        <f t="array" ref="U155">IF(COUNTA($M$2:$M$145)&lt;ROW(M7),"",INDEX($U$1:$U$145,SMALL(IF($M$2:$M$145&lt;&gt;"",ROW($M$2:$M$145)),ROW(M7))))</f>
        <v>#NUM!</v>
      </c>
      <c r="V155" s="11" t="e">
        <f t="array" ref="V155">IF(COUNTA($M$2:$M$145)&lt;ROW(M7),"",INDEX($V$1:$V$145,SMALL(IF($M$2:$M$145&lt;&gt;"",ROW($M$2:$M$145)),ROW(M7))))</f>
        <v>#NUM!</v>
      </c>
      <c r="W155" s="11" t="e">
        <f t="array" ref="W155">IF(COUNTA($M$2:$M$145)&lt;ROW(M7),"",INDEX($W$1:$W$145,SMALL(IF($M$2:$M$145&lt;&gt;"",ROW($M$2:$M$145)),ROW(M7))))</f>
        <v>#NUM!</v>
      </c>
      <c r="X155" s="11" t="e">
        <f t="array" ref="X155">IF(COUNTA($M$2:$M$145)&lt;ROW(M7),"",INDEX($X$1:$X$145,SMALL(IF($M$2:$M$145&lt;&gt;"",ROW($M$2:$M$145)),ROW(M7))))</f>
        <v>#NUM!</v>
      </c>
      <c r="Y155" s="11" t="e">
        <f t="array" ref="Y155">IF(COUNTA($M$2:$M$145)&lt;ROW(M7),"",INDEX($Y$1:$Y$145,SMALL(IF($M$2:$M$145&lt;&gt;"",ROW($M$2:$M$145)),ROW(M7))))</f>
        <v>#NUM!</v>
      </c>
      <c r="Z155" s="11" t="e">
        <f t="array" ref="Z155">IF(COUNTA($M$2:$M$145)&lt;ROW(M7),"",INDEX($Z$1:$Z$145,SMALL(IF($M$2:$M$145&lt;&gt;"",ROW($M$2:$M$145)),ROW(M7))))</f>
        <v>#NUM!</v>
      </c>
      <c r="AA155" s="11" t="e">
        <f t="array" ref="AA155">IF(COUNTA($M$2:$M$145)&lt;ROW(M7),"",INDEX($AA$1:$AA$145,SMALL(IF($M$2:$M$145&lt;&gt;"",ROW($M$2:$M$145)),ROW(M7))))</f>
        <v>#NUM!</v>
      </c>
      <c r="AB155" s="11" t="e">
        <f t="array" ref="AB155">IF(COUNTA($M$2:$M$145)&lt;ROW(M7),"",INDEX($AB$1:$AB$145,SMALL(IF($M$2:$M$145&lt;&gt;"",ROW($M$2:$M$145)),ROW(M7))))</f>
        <v>#NUM!</v>
      </c>
      <c r="AC155" s="11" t="e">
        <f t="array" ref="AC155">IF(COUNTA($M$2:$M$145)&lt;ROW(M7),"",INDEX($AC$1:$AC$145,SMALL(IF($M$2:$M$145&lt;&gt;"",ROW($M$2:$M$145)),ROW(M7))))</f>
        <v>#NUM!</v>
      </c>
      <c r="AD155" s="11" t="e">
        <f t="array" ref="AD155">IF(COUNTA($M$2:$M$145)&lt;ROW(M7),"",INDEX($AD$1:$AD$145,SMALL(IF($M$2:$M$145&lt;&gt;"",ROW($M$2:$M$145)),ROW(M7))))</f>
        <v>#NUM!</v>
      </c>
      <c r="AE155" s="11" t="e">
        <f t="array" ref="AE155">IF(COUNTA($M$2:$M$145)&lt;ROW(M7),"",INDEX($AE$1:$AE$145,SMALL(IF($M$2:$M$145&lt;&gt;"",ROW($M$2:$M$145)),ROW(M7))))</f>
        <v>#NUM!</v>
      </c>
      <c r="AF155" s="11" t="e">
        <f t="array" ref="AF155">IF(COUNTA($M$2:$M$145)&lt;ROW(M7),"",INDEX($AF$1:$AF$145,SMALL(IF($M$2:$M$145&lt;&gt;"",ROW($M$2:$M$145)),ROW(M7))))</f>
        <v>#NUM!</v>
      </c>
      <c r="AS155" s="11" t="e">
        <f t="array" ref="AS155">IF(COUNTA($M$2:$M$144)&lt;ROW(M7),"",INDEX($AS$1:$AS$144,SMALL(IF($M$2:$M$144&lt;&gt;"",ROW($M$2:$M$144)),ROW(M7))))</f>
        <v>#NUM!</v>
      </c>
      <c r="AT155" s="11" t="e">
        <f t="array" ref="AT155">IF(COUNTA($M$2:$M$144)&lt;ROW(N7),"",INDEX($AT$1:$AT$144,SMALL(IF($M$2:$M$144&lt;&gt;"",ROW($M$2:$M$144)),ROW(N7))))</f>
        <v>#NUM!</v>
      </c>
      <c r="AU155" s="11" t="e">
        <f t="array" ref="AU155">IF(COUNTA($M$2:$M$144)&lt;ROW(O7),"",INDEX($AU$1:$AU$144,SMALL(IF($M$2:$M$144&lt;&gt;"",ROW($M$2:$M$144)),ROW(O7))))</f>
        <v>#NUM!</v>
      </c>
    </row>
    <row r="156" spans="11:47" ht="12.75" customHeight="1" x14ac:dyDescent="0.15">
      <c r="K156" s="11" t="e">
        <f t="array" ref="K156">IF(COUNTA($M$2:$M$145)&lt;ROW(M8),"",INDEX($K$1:$K$145,SMALL(IF($M$2:$M$145&lt;&gt;"",ROW($M$2:$M$145)),ROW(M8))))</f>
        <v>#NUM!</v>
      </c>
      <c r="L156" s="11" t="e">
        <f t="array" ref="L156">IF(COUNTA($M$2:$M$145)&lt;ROW(M8),"",INDEX($L$1:$L$145,SMALL(IF($M$2:$M$145&lt;&gt;"",ROW($M$2:$M$145)),ROW(M8))))</f>
        <v>#NUM!</v>
      </c>
      <c r="M156" s="11" t="e">
        <f t="array" ref="M156">IF(COUNTA($M$2:$M$145)&lt;ROW(M8),"",INDEX($M$1:$M$145,SMALL(IF($M$2:$M$145&lt;&gt;"",ROW($M$2:$M$145)),ROW(M8))))</f>
        <v>#NUM!</v>
      </c>
      <c r="R156" s="11" t="e">
        <f t="array" ref="R156">IF(COUNTA($M$2:$M$145)&lt;ROW(M8),"",INDEX($R$1:$R$145,SMALL(IF($M$2:$M$145&lt;&gt;"",ROW($M$2:$M$145)),ROW(M8))))</f>
        <v>#NUM!</v>
      </c>
      <c r="S156" s="11" t="e">
        <f t="array" ref="S156">IF(COUNTA($M$2:$M$145)&lt;ROW(N8),"",INDEX($S$1:$S$145,SMALL(IF($M$2:$M$145&lt;&gt;"",ROW($M$2:$M$145)),ROW(N8))))</f>
        <v>#NUM!</v>
      </c>
      <c r="T156" s="11" t="e">
        <f t="array" ref="T156">IF(COUNTA($M$2:$M$145)&lt;ROW(O8),"",INDEX($T$1:$T$145,SMALL(IF($M$2:$M$145&lt;&gt;"",ROW($M$2:$M$145)),ROW(O8))))</f>
        <v>#NUM!</v>
      </c>
      <c r="U156" s="11" t="e">
        <f t="array" ref="U156">IF(COUNTA($M$2:$M$145)&lt;ROW(M8),"",INDEX($U$1:$U$145,SMALL(IF($M$2:$M$145&lt;&gt;"",ROW($M$2:$M$145)),ROW(M8))))</f>
        <v>#NUM!</v>
      </c>
      <c r="V156" s="11" t="e">
        <f t="array" ref="V156">IF(COUNTA($M$2:$M$145)&lt;ROW(M8),"",INDEX($V$1:$V$145,SMALL(IF($M$2:$M$145&lt;&gt;"",ROW($M$2:$M$145)),ROW(M8))))</f>
        <v>#NUM!</v>
      </c>
      <c r="W156" s="11" t="e">
        <f t="array" ref="W156">IF(COUNTA($M$2:$M$145)&lt;ROW(M8),"",INDEX($W$1:$W$145,SMALL(IF($M$2:$M$145&lt;&gt;"",ROW($M$2:$M$145)),ROW(M8))))</f>
        <v>#NUM!</v>
      </c>
      <c r="X156" s="11" t="e">
        <f t="array" ref="X156">IF(COUNTA($M$2:$M$145)&lt;ROW(M8),"",INDEX($X$1:$X$145,SMALL(IF($M$2:$M$145&lt;&gt;"",ROW($M$2:$M$145)),ROW(M8))))</f>
        <v>#NUM!</v>
      </c>
      <c r="Y156" s="11" t="e">
        <f t="array" ref="Y156">IF(COUNTA($M$2:$M$145)&lt;ROW(M8),"",INDEX($Y$1:$Y$145,SMALL(IF($M$2:$M$145&lt;&gt;"",ROW($M$2:$M$145)),ROW(M8))))</f>
        <v>#NUM!</v>
      </c>
      <c r="Z156" s="11" t="e">
        <f t="array" ref="Z156">IF(COUNTA($M$2:$M$145)&lt;ROW(M8),"",INDEX($Z$1:$Z$145,SMALL(IF($M$2:$M$145&lt;&gt;"",ROW($M$2:$M$145)),ROW(M8))))</f>
        <v>#NUM!</v>
      </c>
      <c r="AA156" s="11" t="e">
        <f t="array" ref="AA156">IF(COUNTA($M$2:$M$145)&lt;ROW(M8),"",INDEX($AA$1:$AA$145,SMALL(IF($M$2:$M$145&lt;&gt;"",ROW($M$2:$M$145)),ROW(M8))))</f>
        <v>#NUM!</v>
      </c>
      <c r="AB156" s="11" t="e">
        <f t="array" ref="AB156">IF(COUNTA($M$2:$M$145)&lt;ROW(M8),"",INDEX($AB$1:$AB$145,SMALL(IF($M$2:$M$145&lt;&gt;"",ROW($M$2:$M$145)),ROW(M8))))</f>
        <v>#NUM!</v>
      </c>
      <c r="AC156" s="11" t="e">
        <f t="array" ref="AC156">IF(COUNTA($M$2:$M$145)&lt;ROW(M8),"",INDEX($AC$1:$AC$145,SMALL(IF($M$2:$M$145&lt;&gt;"",ROW($M$2:$M$145)),ROW(M8))))</f>
        <v>#NUM!</v>
      </c>
      <c r="AD156" s="11" t="e">
        <f t="array" ref="AD156">IF(COUNTA($M$2:$M$145)&lt;ROW(M8),"",INDEX($AD$1:$AD$145,SMALL(IF($M$2:$M$145&lt;&gt;"",ROW($M$2:$M$145)),ROW(M8))))</f>
        <v>#NUM!</v>
      </c>
      <c r="AE156" s="11" t="e">
        <f t="array" ref="AE156">IF(COUNTA($M$2:$M$145)&lt;ROW(M8),"",INDEX($AE$1:$AE$145,SMALL(IF($M$2:$M$145&lt;&gt;"",ROW($M$2:$M$145)),ROW(M8))))</f>
        <v>#NUM!</v>
      </c>
      <c r="AF156" s="11" t="e">
        <f t="array" ref="AF156">IF(COUNTA($M$2:$M$145)&lt;ROW(M8),"",INDEX($AF$1:$AF$145,SMALL(IF($M$2:$M$145&lt;&gt;"",ROW($M$2:$M$145)),ROW(M8))))</f>
        <v>#NUM!</v>
      </c>
      <c r="AS156" s="11" t="e">
        <f t="array" ref="AS156">IF(COUNTA($M$2:$M$144)&lt;ROW(M8),"",INDEX($AS$1:$AS$144,SMALL(IF($M$2:$M$144&lt;&gt;"",ROW($M$2:$M$144)),ROW(M8))))</f>
        <v>#NUM!</v>
      </c>
      <c r="AT156" s="11" t="e">
        <f t="array" ref="AT156">IF(COUNTA($M$2:$M$144)&lt;ROW(N8),"",INDEX($AT$1:$AT$144,SMALL(IF($M$2:$M$144&lt;&gt;"",ROW($M$2:$M$144)),ROW(N8))))</f>
        <v>#NUM!</v>
      </c>
      <c r="AU156" s="11" t="e">
        <f t="array" ref="AU156">IF(COUNTA($M$2:$M$144)&lt;ROW(O8),"",INDEX($AU$1:$AU$144,SMALL(IF($M$2:$M$144&lt;&gt;"",ROW($M$2:$M$144)),ROW(O8))))</f>
        <v>#NUM!</v>
      </c>
    </row>
    <row r="157" spans="11:47" ht="12.75" customHeight="1" x14ac:dyDescent="0.15">
      <c r="K157" s="11" t="e">
        <f t="array" ref="K157">IF(COUNTA($M$2:$M$145)&lt;ROW(M9),"",INDEX($K$1:$K$145,SMALL(IF($M$2:$M$145&lt;&gt;"",ROW($M$2:$M$145)),ROW(M9))))</f>
        <v>#NUM!</v>
      </c>
      <c r="L157" s="11" t="e">
        <f t="array" ref="L157">IF(COUNTA($M$2:$M$145)&lt;ROW(M9),"",INDEX($L$1:$L$145,SMALL(IF($M$2:$M$145&lt;&gt;"",ROW($M$2:$M$145)),ROW(M9))))</f>
        <v>#NUM!</v>
      </c>
      <c r="M157" s="11" t="e">
        <f t="array" ref="M157">IF(COUNTA($M$2:$M$145)&lt;ROW(M9),"",INDEX($M$1:$M$145,SMALL(IF($M$2:$M$145&lt;&gt;"",ROW($M$2:$M$145)),ROW(M9))))</f>
        <v>#NUM!</v>
      </c>
      <c r="R157" s="11" t="e">
        <f t="array" ref="R157">IF(COUNTA($M$2:$M$145)&lt;ROW(M9),"",INDEX($R$1:$R$145,SMALL(IF($M$2:$M$145&lt;&gt;"",ROW($M$2:$M$145)),ROW(M9))))</f>
        <v>#NUM!</v>
      </c>
      <c r="S157" s="11" t="e">
        <f t="array" ref="S157">IF(COUNTA($M$2:$M$145)&lt;ROW(N9),"",INDEX($S$1:$S$145,SMALL(IF($M$2:$M$145&lt;&gt;"",ROW($M$2:$M$145)),ROW(N9))))</f>
        <v>#NUM!</v>
      </c>
      <c r="T157" s="11" t="e">
        <f t="array" ref="T157">IF(COUNTA($M$2:$M$145)&lt;ROW(O9),"",INDEX($T$1:$T$145,SMALL(IF($M$2:$M$145&lt;&gt;"",ROW($M$2:$M$145)),ROW(O9))))</f>
        <v>#NUM!</v>
      </c>
      <c r="U157" s="11" t="e">
        <f t="array" ref="U157">IF(COUNTA($M$2:$M$145)&lt;ROW(M9),"",INDEX($U$1:$U$145,SMALL(IF($M$2:$M$145&lt;&gt;"",ROW($M$2:$M$145)),ROW(M9))))</f>
        <v>#NUM!</v>
      </c>
      <c r="V157" s="11" t="e">
        <f t="array" ref="V157">IF(COUNTA($M$2:$M$145)&lt;ROW(M9),"",INDEX($V$1:$V$145,SMALL(IF($M$2:$M$145&lt;&gt;"",ROW($M$2:$M$145)),ROW(M9))))</f>
        <v>#NUM!</v>
      </c>
      <c r="W157" s="11" t="e">
        <f t="array" ref="W157">IF(COUNTA($M$2:$M$145)&lt;ROW(M9),"",INDEX($W$1:$W$145,SMALL(IF($M$2:$M$145&lt;&gt;"",ROW($M$2:$M$145)),ROW(M9))))</f>
        <v>#NUM!</v>
      </c>
      <c r="X157" s="11" t="e">
        <f t="array" ref="X157">IF(COUNTA($M$2:$M$145)&lt;ROW(M9),"",INDEX($X$1:$X$145,SMALL(IF($M$2:$M$145&lt;&gt;"",ROW($M$2:$M$145)),ROW(M9))))</f>
        <v>#NUM!</v>
      </c>
      <c r="Y157" s="11" t="e">
        <f t="array" ref="Y157">IF(COUNTA($M$2:$M$145)&lt;ROW(M9),"",INDEX($Y$1:$Y$145,SMALL(IF($M$2:$M$145&lt;&gt;"",ROW($M$2:$M$145)),ROW(M9))))</f>
        <v>#NUM!</v>
      </c>
      <c r="Z157" s="11" t="e">
        <f t="array" ref="Z157">IF(COUNTA($M$2:$M$145)&lt;ROW(M9),"",INDEX($Z$1:$Z$145,SMALL(IF($M$2:$M$145&lt;&gt;"",ROW($M$2:$M$145)),ROW(M9))))</f>
        <v>#NUM!</v>
      </c>
      <c r="AA157" s="11" t="e">
        <f t="array" ref="AA157">IF(COUNTA($M$2:$M$145)&lt;ROW(M9),"",INDEX($AA$1:$AA$145,SMALL(IF($M$2:$M$145&lt;&gt;"",ROW($M$2:$M$145)),ROW(M9))))</f>
        <v>#NUM!</v>
      </c>
      <c r="AB157" s="11" t="e">
        <f t="array" ref="AB157">IF(COUNTA($M$2:$M$145)&lt;ROW(M9),"",INDEX($AB$1:$AB$145,SMALL(IF($M$2:$M$145&lt;&gt;"",ROW($M$2:$M$145)),ROW(M9))))</f>
        <v>#NUM!</v>
      </c>
      <c r="AC157" s="11" t="e">
        <f t="array" ref="AC157">IF(COUNTA($M$2:$M$145)&lt;ROW(M9),"",INDEX($AC$1:$AC$145,SMALL(IF($M$2:$M$145&lt;&gt;"",ROW($M$2:$M$145)),ROW(M9))))</f>
        <v>#NUM!</v>
      </c>
      <c r="AD157" s="11" t="e">
        <f t="array" ref="AD157">IF(COUNTA($M$2:$M$145)&lt;ROW(M9),"",INDEX($AD$1:$AD$145,SMALL(IF($M$2:$M$145&lt;&gt;"",ROW($M$2:$M$145)),ROW(M9))))</f>
        <v>#NUM!</v>
      </c>
      <c r="AE157" s="11" t="e">
        <f t="array" ref="AE157">IF(COUNTA($M$2:$M$145)&lt;ROW(M9),"",INDEX($AE$1:$AE$145,SMALL(IF($M$2:$M$145&lt;&gt;"",ROW($M$2:$M$145)),ROW(M9))))</f>
        <v>#NUM!</v>
      </c>
      <c r="AF157" s="11" t="e">
        <f t="array" ref="AF157">IF(COUNTA($M$2:$M$145)&lt;ROW(M9),"",INDEX($AF$1:$AF$145,SMALL(IF($M$2:$M$145&lt;&gt;"",ROW($M$2:$M$145)),ROW(M9))))</f>
        <v>#NUM!</v>
      </c>
      <c r="AS157" s="11" t="e">
        <f t="array" ref="AS157">IF(COUNTA($M$2:$M$144)&lt;ROW(M9),"",INDEX($AS$1:$AS$144,SMALL(IF($M$2:$M$144&lt;&gt;"",ROW($M$2:$M$144)),ROW(M9))))</f>
        <v>#NUM!</v>
      </c>
      <c r="AT157" s="11" t="e">
        <f t="array" ref="AT157">IF(COUNTA($M$2:$M$144)&lt;ROW(N9),"",INDEX($AT$1:$AT$144,SMALL(IF($M$2:$M$144&lt;&gt;"",ROW($M$2:$M$144)),ROW(N9))))</f>
        <v>#NUM!</v>
      </c>
      <c r="AU157" s="11" t="e">
        <f t="array" ref="AU157">IF(COUNTA($M$2:$M$144)&lt;ROW(O9),"",INDEX($AU$1:$AU$144,SMALL(IF($M$2:$M$144&lt;&gt;"",ROW($M$2:$M$144)),ROW(O9))))</f>
        <v>#NUM!</v>
      </c>
    </row>
    <row r="158" spans="11:47" ht="12.75" customHeight="1" x14ac:dyDescent="0.15">
      <c r="K158" s="11" t="e">
        <f t="array" ref="K158">IF(COUNTA($M$2:$M$145)&lt;ROW(M10),"",INDEX($K$1:$K$145,SMALL(IF($M$2:$M$145&lt;&gt;"",ROW($M$2:$M$145)),ROW(M10))))</f>
        <v>#NUM!</v>
      </c>
      <c r="L158" s="11" t="e">
        <f t="array" ref="L158">IF(COUNTA($M$2:$M$145)&lt;ROW(M10),"",INDEX($L$1:$L$145,SMALL(IF($M$2:$M$145&lt;&gt;"",ROW($M$2:$M$145)),ROW(M10))))</f>
        <v>#NUM!</v>
      </c>
      <c r="M158" s="11" t="e">
        <f t="array" ref="M158">IF(COUNTA($M$2:$M$145)&lt;ROW(M10),"",INDEX($M$1:$M$145,SMALL(IF($M$2:$M$145&lt;&gt;"",ROW($M$2:$M$145)),ROW(M10))))</f>
        <v>#NUM!</v>
      </c>
      <c r="R158" s="11" t="e">
        <f t="array" ref="R158">IF(COUNTA($M$2:$M$145)&lt;ROW(M10),"",INDEX($R$1:$R$145,SMALL(IF($M$2:$M$145&lt;&gt;"",ROW($M$2:$M$145)),ROW(M10))))</f>
        <v>#NUM!</v>
      </c>
      <c r="S158" s="11" t="e">
        <f t="array" ref="S158">IF(COUNTA($M$2:$M$145)&lt;ROW(N10),"",INDEX($S$1:$S$145,SMALL(IF($M$2:$M$145&lt;&gt;"",ROW($M$2:$M$145)),ROW(N10))))</f>
        <v>#NUM!</v>
      </c>
      <c r="T158" s="11" t="e">
        <f t="array" ref="T158">IF(COUNTA($M$2:$M$145)&lt;ROW(O10),"",INDEX($T$1:$T$145,SMALL(IF($M$2:$M$145&lt;&gt;"",ROW($M$2:$M$145)),ROW(O10))))</f>
        <v>#NUM!</v>
      </c>
      <c r="U158" s="11" t="e">
        <f t="array" ref="U158">IF(COUNTA($M$2:$M$145)&lt;ROW(M10),"",INDEX($U$1:$U$145,SMALL(IF($M$2:$M$145&lt;&gt;"",ROW($M$2:$M$145)),ROW(M10))))</f>
        <v>#NUM!</v>
      </c>
      <c r="V158" s="11" t="e">
        <f t="array" ref="V158">IF(COUNTA($M$2:$M$145)&lt;ROW(M10),"",INDEX($V$1:$V$145,SMALL(IF($M$2:$M$145&lt;&gt;"",ROW($M$2:$M$145)),ROW(M10))))</f>
        <v>#NUM!</v>
      </c>
      <c r="W158" s="11" t="e">
        <f t="array" ref="W158">IF(COUNTA($M$2:$M$145)&lt;ROW(M10),"",INDEX($W$1:$W$145,SMALL(IF($M$2:$M$145&lt;&gt;"",ROW($M$2:$M$145)),ROW(M10))))</f>
        <v>#NUM!</v>
      </c>
      <c r="X158" s="11" t="e">
        <f t="array" ref="X158">IF(COUNTA($M$2:$M$145)&lt;ROW(M10),"",INDEX($X$1:$X$145,SMALL(IF($M$2:$M$145&lt;&gt;"",ROW($M$2:$M$145)),ROW(M10))))</f>
        <v>#NUM!</v>
      </c>
      <c r="Y158" s="11" t="e">
        <f t="array" ref="Y158">IF(COUNTA($M$2:$M$145)&lt;ROW(M10),"",INDEX($Y$1:$Y$145,SMALL(IF($M$2:$M$145&lt;&gt;"",ROW($M$2:$M$145)),ROW(M10))))</f>
        <v>#NUM!</v>
      </c>
      <c r="Z158" s="11" t="e">
        <f t="array" ref="Z158">IF(COUNTA($M$2:$M$145)&lt;ROW(M10),"",INDEX($Z$1:$Z$145,SMALL(IF($M$2:$M$145&lt;&gt;"",ROW($M$2:$M$145)),ROW(M10))))</f>
        <v>#NUM!</v>
      </c>
      <c r="AA158" s="11" t="e">
        <f t="array" ref="AA158">IF(COUNTA($M$2:$M$145)&lt;ROW(M10),"",INDEX($AA$1:$AA$145,SMALL(IF($M$2:$M$145&lt;&gt;"",ROW($M$2:$M$145)),ROW(M10))))</f>
        <v>#NUM!</v>
      </c>
      <c r="AB158" s="11" t="e">
        <f t="array" ref="AB158">IF(COUNTA($M$2:$M$145)&lt;ROW(M10),"",INDEX($AB$1:$AB$145,SMALL(IF($M$2:$M$145&lt;&gt;"",ROW($M$2:$M$145)),ROW(M10))))</f>
        <v>#NUM!</v>
      </c>
      <c r="AC158" s="11" t="e">
        <f t="array" ref="AC158">IF(COUNTA($M$2:$M$145)&lt;ROW(M10),"",INDEX($AC$1:$AC$145,SMALL(IF($M$2:$M$145&lt;&gt;"",ROW($M$2:$M$145)),ROW(M10))))</f>
        <v>#NUM!</v>
      </c>
      <c r="AD158" s="11" t="e">
        <f t="array" ref="AD158">IF(COUNTA($M$2:$M$145)&lt;ROW(M10),"",INDEX($AD$1:$AD$145,SMALL(IF($M$2:$M$145&lt;&gt;"",ROW($M$2:$M$145)),ROW(M10))))</f>
        <v>#NUM!</v>
      </c>
      <c r="AE158" s="11" t="e">
        <f t="array" ref="AE158">IF(COUNTA($M$2:$M$145)&lt;ROW(M10),"",INDEX($AE$1:$AE$145,SMALL(IF($M$2:$M$145&lt;&gt;"",ROW($M$2:$M$145)),ROW(M10))))</f>
        <v>#NUM!</v>
      </c>
      <c r="AF158" s="11" t="e">
        <f t="array" ref="AF158">IF(COUNTA($M$2:$M$145)&lt;ROW(M10),"",INDEX($AF$1:$AF$145,SMALL(IF($M$2:$M$145&lt;&gt;"",ROW($M$2:$M$145)),ROW(M10))))</f>
        <v>#NUM!</v>
      </c>
      <c r="AS158" s="11" t="e">
        <f t="array" ref="AS158">IF(COUNTA($M$2:$M$144)&lt;ROW(M10),"",INDEX($AS$1:$AS$144,SMALL(IF($M$2:$M$144&lt;&gt;"",ROW($M$2:$M$144)),ROW(M10))))</f>
        <v>#NUM!</v>
      </c>
      <c r="AT158" s="11" t="e">
        <f t="array" ref="AT158">IF(COUNTA($M$2:$M$144)&lt;ROW(N10),"",INDEX($AT$1:$AT$144,SMALL(IF($M$2:$M$144&lt;&gt;"",ROW($M$2:$M$144)),ROW(N10))))</f>
        <v>#NUM!</v>
      </c>
      <c r="AU158" s="11" t="e">
        <f t="array" ref="AU158">IF(COUNTA($M$2:$M$144)&lt;ROW(O10),"",INDEX($AU$1:$AU$144,SMALL(IF($M$2:$M$144&lt;&gt;"",ROW($M$2:$M$144)),ROW(O10))))</f>
        <v>#NUM!</v>
      </c>
    </row>
    <row r="159" spans="11:47" ht="12.75" customHeight="1" x14ac:dyDescent="0.15">
      <c r="K159" s="11" t="e">
        <f t="array" ref="K159">IF(COUNTA($M$2:$M$145)&lt;ROW(M11),"",INDEX($K$1:$K$145,SMALL(IF($M$2:$M$145&lt;&gt;"",ROW($M$2:$M$145)),ROW(M11))))</f>
        <v>#NUM!</v>
      </c>
      <c r="L159" s="11" t="e">
        <f t="array" ref="L159">IF(COUNTA($M$2:$M$145)&lt;ROW(M11),"",INDEX($L$1:$L$145,SMALL(IF($M$2:$M$145&lt;&gt;"",ROW($M$2:$M$145)),ROW(M11))))</f>
        <v>#NUM!</v>
      </c>
      <c r="M159" s="11" t="e">
        <f t="array" ref="M159">IF(COUNTA($M$2:$M$145)&lt;ROW(M11),"",INDEX($M$1:$M$145,SMALL(IF($M$2:$M$145&lt;&gt;"",ROW($M$2:$M$145)),ROW(M11))))</f>
        <v>#NUM!</v>
      </c>
      <c r="R159" s="11" t="e">
        <f t="array" ref="R159">IF(COUNTA($M$2:$M$145)&lt;ROW(M11),"",INDEX($R$1:$R$145,SMALL(IF($M$2:$M$145&lt;&gt;"",ROW($M$2:$M$145)),ROW(M11))))</f>
        <v>#NUM!</v>
      </c>
      <c r="S159" s="11" t="e">
        <f t="array" ref="S159">IF(COUNTA($M$2:$M$145)&lt;ROW(N11),"",INDEX($S$1:$S$145,SMALL(IF($M$2:$M$145&lt;&gt;"",ROW($M$2:$M$145)),ROW(N11))))</f>
        <v>#NUM!</v>
      </c>
      <c r="T159" s="11" t="e">
        <f t="array" ref="T159">IF(COUNTA($M$2:$M$145)&lt;ROW(O11),"",INDEX($T$1:$T$145,SMALL(IF($M$2:$M$145&lt;&gt;"",ROW($M$2:$M$145)),ROW(O11))))</f>
        <v>#NUM!</v>
      </c>
      <c r="U159" s="11" t="e">
        <f t="array" ref="U159">IF(COUNTA($M$2:$M$145)&lt;ROW(M11),"",INDEX($U$1:$U$145,SMALL(IF($M$2:$M$145&lt;&gt;"",ROW($M$2:$M$145)),ROW(M11))))</f>
        <v>#NUM!</v>
      </c>
      <c r="V159" s="11" t="e">
        <f t="array" ref="V159">IF(COUNTA($M$2:$M$145)&lt;ROW(M11),"",INDEX($V$1:$V$145,SMALL(IF($M$2:$M$145&lt;&gt;"",ROW($M$2:$M$145)),ROW(M11))))</f>
        <v>#NUM!</v>
      </c>
      <c r="W159" s="11" t="e">
        <f t="array" ref="W159">IF(COUNTA($M$2:$M$145)&lt;ROW(M11),"",INDEX($W$1:$W$145,SMALL(IF($M$2:$M$145&lt;&gt;"",ROW($M$2:$M$145)),ROW(M11))))</f>
        <v>#NUM!</v>
      </c>
      <c r="X159" s="11" t="e">
        <f t="array" ref="X159">IF(COUNTA($M$2:$M$145)&lt;ROW(M11),"",INDEX($X$1:$X$145,SMALL(IF($M$2:$M$145&lt;&gt;"",ROW($M$2:$M$145)),ROW(M11))))</f>
        <v>#NUM!</v>
      </c>
      <c r="Y159" s="11" t="e">
        <f t="array" ref="Y159">IF(COUNTA($M$2:$M$145)&lt;ROW(M11),"",INDEX($Y$1:$Y$145,SMALL(IF($M$2:$M$145&lt;&gt;"",ROW($M$2:$M$145)),ROW(M11))))</f>
        <v>#NUM!</v>
      </c>
      <c r="Z159" s="11" t="e">
        <f t="array" ref="Z159">IF(COUNTA($M$2:$M$145)&lt;ROW(M11),"",INDEX($Z$1:$Z$145,SMALL(IF($M$2:$M$145&lt;&gt;"",ROW($M$2:$M$145)),ROW(M11))))</f>
        <v>#NUM!</v>
      </c>
      <c r="AA159" s="11" t="e">
        <f t="array" ref="AA159">IF(COUNTA($M$2:$M$145)&lt;ROW(M11),"",INDEX($AA$1:$AA$145,SMALL(IF($M$2:$M$145&lt;&gt;"",ROW($M$2:$M$145)),ROW(M11))))</f>
        <v>#NUM!</v>
      </c>
      <c r="AB159" s="11" t="e">
        <f t="array" ref="AB159">IF(COUNTA($M$2:$M$145)&lt;ROW(M11),"",INDEX($AB$1:$AB$145,SMALL(IF($M$2:$M$145&lt;&gt;"",ROW($M$2:$M$145)),ROW(M11))))</f>
        <v>#NUM!</v>
      </c>
      <c r="AC159" s="11" t="e">
        <f t="array" ref="AC159">IF(COUNTA($M$2:$M$145)&lt;ROW(M11),"",INDEX($AC$1:$AC$145,SMALL(IF($M$2:$M$145&lt;&gt;"",ROW($M$2:$M$145)),ROW(M11))))</f>
        <v>#NUM!</v>
      </c>
      <c r="AD159" s="11" t="e">
        <f t="array" ref="AD159">IF(COUNTA($M$2:$M$145)&lt;ROW(M11),"",INDEX($AD$1:$AD$145,SMALL(IF($M$2:$M$145&lt;&gt;"",ROW($M$2:$M$145)),ROW(M11))))</f>
        <v>#NUM!</v>
      </c>
      <c r="AE159" s="11" t="e">
        <f t="array" ref="AE159">IF(COUNTA($M$2:$M$145)&lt;ROW(M11),"",INDEX($AE$1:$AE$145,SMALL(IF($M$2:$M$145&lt;&gt;"",ROW($M$2:$M$145)),ROW(M11))))</f>
        <v>#NUM!</v>
      </c>
      <c r="AF159" s="11" t="e">
        <f t="array" ref="AF159">IF(COUNTA($M$2:$M$145)&lt;ROW(M11),"",INDEX($AF$1:$AF$145,SMALL(IF($M$2:$M$145&lt;&gt;"",ROW($M$2:$M$145)),ROW(M11))))</f>
        <v>#NUM!</v>
      </c>
      <c r="AS159" s="11" t="e">
        <f t="array" ref="AS159">IF(COUNTA($M$2:$M$144)&lt;ROW(M11),"",INDEX($AS$1:$AS$144,SMALL(IF($M$2:$M$144&lt;&gt;"",ROW($M$2:$M$144)),ROW(M11))))</f>
        <v>#NUM!</v>
      </c>
      <c r="AT159" s="11" t="e">
        <f t="array" ref="AT159">IF(COUNTA($M$2:$M$144)&lt;ROW(N11),"",INDEX($AT$1:$AT$144,SMALL(IF($M$2:$M$144&lt;&gt;"",ROW($M$2:$M$144)),ROW(N11))))</f>
        <v>#NUM!</v>
      </c>
      <c r="AU159" s="11" t="e">
        <f t="array" ref="AU159">IF(COUNTA($M$2:$M$144)&lt;ROW(O11),"",INDEX($AU$1:$AU$144,SMALL(IF($M$2:$M$144&lt;&gt;"",ROW($M$2:$M$144)),ROW(O11))))</f>
        <v>#NUM!</v>
      </c>
    </row>
    <row r="160" spans="11:47" ht="12.75" customHeight="1" x14ac:dyDescent="0.15">
      <c r="K160" s="11" t="e">
        <f t="array" ref="K160">IF(COUNTA($M$2:$M$145)&lt;ROW(M12),"",INDEX($K$1:$K$145,SMALL(IF($M$2:$M$145&lt;&gt;"",ROW($M$2:$M$145)),ROW(M12))))</f>
        <v>#NUM!</v>
      </c>
      <c r="L160" s="11" t="e">
        <f t="array" ref="L160">IF(COUNTA($M$2:$M$145)&lt;ROW(M12),"",INDEX($L$1:$L$145,SMALL(IF($M$2:$M$145&lt;&gt;"",ROW($M$2:$M$145)),ROW(M12))))</f>
        <v>#NUM!</v>
      </c>
      <c r="M160" s="11" t="e">
        <f t="array" ref="M160">IF(COUNTA($M$2:$M$145)&lt;ROW(M12),"",INDEX($M$1:$M$145,SMALL(IF($M$2:$M$145&lt;&gt;"",ROW($M$2:$M$145)),ROW(M12))))</f>
        <v>#NUM!</v>
      </c>
      <c r="R160" s="11" t="e">
        <f t="array" ref="R160">IF(COUNTA($M$2:$M$145)&lt;ROW(M12),"",INDEX($R$1:$R$145,SMALL(IF($M$2:$M$145&lt;&gt;"",ROW($M$2:$M$145)),ROW(M12))))</f>
        <v>#NUM!</v>
      </c>
      <c r="S160" s="11" t="e">
        <f t="array" ref="S160">IF(COUNTA($M$2:$M$145)&lt;ROW(N12),"",INDEX($S$1:$S$145,SMALL(IF($M$2:$M$145&lt;&gt;"",ROW($M$2:$M$145)),ROW(N12))))</f>
        <v>#NUM!</v>
      </c>
      <c r="T160" s="11" t="e">
        <f t="array" ref="T160">IF(COUNTA($M$2:$M$145)&lt;ROW(O12),"",INDEX($T$1:$T$145,SMALL(IF($M$2:$M$145&lt;&gt;"",ROW($M$2:$M$145)),ROW(O12))))</f>
        <v>#NUM!</v>
      </c>
      <c r="U160" s="11" t="e">
        <f t="array" ref="U160">IF(COUNTA($M$2:$M$145)&lt;ROW(M12),"",INDEX($U$1:$U$145,SMALL(IF($M$2:$M$145&lt;&gt;"",ROW($M$2:$M$145)),ROW(M12))))</f>
        <v>#NUM!</v>
      </c>
      <c r="V160" s="11" t="e">
        <f t="array" ref="V160">IF(COUNTA($M$2:$M$145)&lt;ROW(M12),"",INDEX($V$1:$V$145,SMALL(IF($M$2:$M$145&lt;&gt;"",ROW($M$2:$M$145)),ROW(M12))))</f>
        <v>#NUM!</v>
      </c>
      <c r="W160" s="11" t="e">
        <f t="array" ref="W160">IF(COUNTA($M$2:$M$145)&lt;ROW(M12),"",INDEX($W$1:$W$145,SMALL(IF($M$2:$M$145&lt;&gt;"",ROW($M$2:$M$145)),ROW(M12))))</f>
        <v>#NUM!</v>
      </c>
      <c r="X160" s="11" t="e">
        <f t="array" ref="X160">IF(COUNTA($M$2:$M$145)&lt;ROW(M12),"",INDEX($X$1:$X$145,SMALL(IF($M$2:$M$145&lt;&gt;"",ROW($M$2:$M$145)),ROW(M12))))</f>
        <v>#NUM!</v>
      </c>
      <c r="Y160" s="11" t="e">
        <f t="array" ref="Y160">IF(COUNTA($M$2:$M$145)&lt;ROW(M12),"",INDEX($Y$1:$Y$145,SMALL(IF($M$2:$M$145&lt;&gt;"",ROW($M$2:$M$145)),ROW(M12))))</f>
        <v>#NUM!</v>
      </c>
      <c r="Z160" s="11" t="e">
        <f t="array" ref="Z160">IF(COUNTA($M$2:$M$145)&lt;ROW(M12),"",INDEX($Z$1:$Z$145,SMALL(IF($M$2:$M$145&lt;&gt;"",ROW($M$2:$M$145)),ROW(M12))))</f>
        <v>#NUM!</v>
      </c>
      <c r="AA160" s="11" t="e">
        <f t="array" ref="AA160">IF(COUNTA($M$2:$M$145)&lt;ROW(M12),"",INDEX($AA$1:$AA$145,SMALL(IF($M$2:$M$145&lt;&gt;"",ROW($M$2:$M$145)),ROW(M12))))</f>
        <v>#NUM!</v>
      </c>
      <c r="AB160" s="11" t="e">
        <f t="array" ref="AB160">IF(COUNTA($M$2:$M$145)&lt;ROW(M12),"",INDEX($AB$1:$AB$145,SMALL(IF($M$2:$M$145&lt;&gt;"",ROW($M$2:$M$145)),ROW(M12))))</f>
        <v>#NUM!</v>
      </c>
      <c r="AC160" s="11" t="e">
        <f t="array" ref="AC160">IF(COUNTA($M$2:$M$145)&lt;ROW(M12),"",INDEX($AC$1:$AC$145,SMALL(IF($M$2:$M$145&lt;&gt;"",ROW($M$2:$M$145)),ROW(M12))))</f>
        <v>#NUM!</v>
      </c>
      <c r="AD160" s="11" t="e">
        <f t="array" ref="AD160">IF(COUNTA($M$2:$M$145)&lt;ROW(M12),"",INDEX($AD$1:$AD$145,SMALL(IF($M$2:$M$145&lt;&gt;"",ROW($M$2:$M$145)),ROW(M12))))</f>
        <v>#NUM!</v>
      </c>
      <c r="AE160" s="11" t="e">
        <f t="array" ref="AE160">IF(COUNTA($M$2:$M$145)&lt;ROW(M12),"",INDEX($AE$1:$AE$145,SMALL(IF($M$2:$M$145&lt;&gt;"",ROW($M$2:$M$145)),ROW(M12))))</f>
        <v>#NUM!</v>
      </c>
      <c r="AF160" s="11" t="e">
        <f t="array" ref="AF160">IF(COUNTA($M$2:$M$145)&lt;ROW(M12),"",INDEX($AF$1:$AF$145,SMALL(IF($M$2:$M$145&lt;&gt;"",ROW($M$2:$M$145)),ROW(M12))))</f>
        <v>#NUM!</v>
      </c>
      <c r="AS160" s="11" t="e">
        <f t="array" ref="AS160">IF(COUNTA($M$2:$M$144)&lt;ROW(M12),"",INDEX($AS$1:$AS$144,SMALL(IF($M$2:$M$144&lt;&gt;"",ROW($M$2:$M$144)),ROW(M12))))</f>
        <v>#NUM!</v>
      </c>
      <c r="AT160" s="11" t="e">
        <f t="array" ref="AT160">IF(COUNTA($M$2:$M$144)&lt;ROW(N12),"",INDEX($AT$1:$AT$144,SMALL(IF($M$2:$M$144&lt;&gt;"",ROW($M$2:$M$144)),ROW(N12))))</f>
        <v>#NUM!</v>
      </c>
      <c r="AU160" s="11" t="e">
        <f t="array" ref="AU160">IF(COUNTA($M$2:$M$144)&lt;ROW(O12),"",INDEX($AU$1:$AU$144,SMALL(IF($M$2:$M$144&lt;&gt;"",ROW($M$2:$M$144)),ROW(O12))))</f>
        <v>#NUM!</v>
      </c>
    </row>
    <row r="161" spans="11:47" ht="12.75" customHeight="1" x14ac:dyDescent="0.15">
      <c r="K161" s="11" t="e">
        <f t="array" ref="K161">IF(COUNTA($M$2:$M$145)&lt;ROW(M13),"",INDEX($K$1:$K$145,SMALL(IF($M$2:$M$145&lt;&gt;"",ROW($M$2:$M$145)),ROW(M13))))</f>
        <v>#NUM!</v>
      </c>
      <c r="L161" s="11" t="e">
        <f t="array" ref="L161">IF(COUNTA($M$2:$M$145)&lt;ROW(M13),"",INDEX($L$1:$L$145,SMALL(IF($M$2:$M$145&lt;&gt;"",ROW($M$2:$M$145)),ROW(M13))))</f>
        <v>#NUM!</v>
      </c>
      <c r="M161" s="11" t="e">
        <f t="array" ref="M161">IF(COUNTA($M$2:$M$145)&lt;ROW(M13),"",INDEX($M$1:$M$145,SMALL(IF($M$2:$M$145&lt;&gt;"",ROW($M$2:$M$145)),ROW(M13))))</f>
        <v>#NUM!</v>
      </c>
      <c r="R161" s="11" t="e">
        <f t="array" ref="R161">IF(COUNTA($M$2:$M$145)&lt;ROW(M13),"",INDEX($R$1:$R$145,SMALL(IF($M$2:$M$145&lt;&gt;"",ROW($M$2:$M$145)),ROW(M13))))</f>
        <v>#NUM!</v>
      </c>
      <c r="S161" s="11" t="e">
        <f t="array" ref="S161">IF(COUNTA($M$2:$M$145)&lt;ROW(N13),"",INDEX($S$1:$S$145,SMALL(IF($M$2:$M$145&lt;&gt;"",ROW($M$2:$M$145)),ROW(N13))))</f>
        <v>#NUM!</v>
      </c>
      <c r="T161" s="11" t="e">
        <f t="array" ref="T161">IF(COUNTA($M$2:$M$145)&lt;ROW(O13),"",INDEX($T$1:$T$145,SMALL(IF($M$2:$M$145&lt;&gt;"",ROW($M$2:$M$145)),ROW(O13))))</f>
        <v>#NUM!</v>
      </c>
      <c r="U161" s="11" t="e">
        <f t="array" ref="U161">IF(COUNTA($M$2:$M$145)&lt;ROW(M13),"",INDEX($U$1:$U$145,SMALL(IF($M$2:$M$145&lt;&gt;"",ROW($M$2:$M$145)),ROW(M13))))</f>
        <v>#NUM!</v>
      </c>
      <c r="V161" s="11" t="e">
        <f t="array" ref="V161">IF(COUNTA($M$2:$M$145)&lt;ROW(M13),"",INDEX($V$1:$V$145,SMALL(IF($M$2:$M$145&lt;&gt;"",ROW($M$2:$M$145)),ROW(M13))))</f>
        <v>#NUM!</v>
      </c>
      <c r="W161" s="11" t="e">
        <f t="array" ref="W161">IF(COUNTA($M$2:$M$145)&lt;ROW(M13),"",INDEX($W$1:$W$145,SMALL(IF($M$2:$M$145&lt;&gt;"",ROW($M$2:$M$145)),ROW(M13))))</f>
        <v>#NUM!</v>
      </c>
      <c r="X161" s="11" t="e">
        <f t="array" ref="X161">IF(COUNTA($M$2:$M$145)&lt;ROW(M13),"",INDEX($X$1:$X$145,SMALL(IF($M$2:$M$145&lt;&gt;"",ROW($M$2:$M$145)),ROW(M13))))</f>
        <v>#NUM!</v>
      </c>
      <c r="Y161" s="11" t="e">
        <f t="array" ref="Y161">IF(COUNTA($M$2:$M$145)&lt;ROW(M13),"",INDEX($Y$1:$Y$145,SMALL(IF($M$2:$M$145&lt;&gt;"",ROW($M$2:$M$145)),ROW(M13))))</f>
        <v>#NUM!</v>
      </c>
      <c r="Z161" s="11" t="e">
        <f t="array" ref="Z161">IF(COUNTA($M$2:$M$145)&lt;ROW(M13),"",INDEX($Z$1:$Z$145,SMALL(IF($M$2:$M$145&lt;&gt;"",ROW($M$2:$M$145)),ROW(M13))))</f>
        <v>#NUM!</v>
      </c>
      <c r="AA161" s="11" t="e">
        <f t="array" ref="AA161">IF(COUNTA($M$2:$M$145)&lt;ROW(M13),"",INDEX($AA$1:$AA$145,SMALL(IF($M$2:$M$145&lt;&gt;"",ROW($M$2:$M$145)),ROW(M13))))</f>
        <v>#NUM!</v>
      </c>
      <c r="AB161" s="11" t="e">
        <f t="array" ref="AB161">IF(COUNTA($M$2:$M$145)&lt;ROW(M13),"",INDEX($AB$1:$AB$145,SMALL(IF($M$2:$M$145&lt;&gt;"",ROW($M$2:$M$145)),ROW(M13))))</f>
        <v>#NUM!</v>
      </c>
      <c r="AC161" s="11" t="e">
        <f t="array" ref="AC161">IF(COUNTA($M$2:$M$145)&lt;ROW(M13),"",INDEX($AC$1:$AC$145,SMALL(IF($M$2:$M$145&lt;&gt;"",ROW($M$2:$M$145)),ROW(M13))))</f>
        <v>#NUM!</v>
      </c>
      <c r="AD161" s="11" t="e">
        <f t="array" ref="AD161">IF(COUNTA($M$2:$M$145)&lt;ROW(M13),"",INDEX($AD$1:$AD$145,SMALL(IF($M$2:$M$145&lt;&gt;"",ROW($M$2:$M$145)),ROW(M13))))</f>
        <v>#NUM!</v>
      </c>
      <c r="AE161" s="11" t="e">
        <f t="array" ref="AE161">IF(COUNTA($M$2:$M$145)&lt;ROW(M13),"",INDEX($AE$1:$AE$145,SMALL(IF($M$2:$M$145&lt;&gt;"",ROW($M$2:$M$145)),ROW(M13))))</f>
        <v>#NUM!</v>
      </c>
      <c r="AF161" s="11" t="e">
        <f t="array" ref="AF161">IF(COUNTA($M$2:$M$145)&lt;ROW(M13),"",INDEX($AF$1:$AF$145,SMALL(IF($M$2:$M$145&lt;&gt;"",ROW($M$2:$M$145)),ROW(M13))))</f>
        <v>#NUM!</v>
      </c>
      <c r="AS161" s="11" t="e">
        <f t="array" ref="AS161">IF(COUNTA($M$2:$M$144)&lt;ROW(M13),"",INDEX($AS$1:$AS$144,SMALL(IF($M$2:$M$144&lt;&gt;"",ROW($M$2:$M$144)),ROW(M13))))</f>
        <v>#NUM!</v>
      </c>
      <c r="AT161" s="11" t="e">
        <f t="array" ref="AT161">IF(COUNTA($M$2:$M$144)&lt;ROW(N13),"",INDEX($AT$1:$AT$144,SMALL(IF($M$2:$M$144&lt;&gt;"",ROW($M$2:$M$144)),ROW(N13))))</f>
        <v>#NUM!</v>
      </c>
      <c r="AU161" s="11" t="e">
        <f t="array" ref="AU161">IF(COUNTA($M$2:$M$144)&lt;ROW(O13),"",INDEX($AU$1:$AU$144,SMALL(IF($M$2:$M$144&lt;&gt;"",ROW($M$2:$M$144)),ROW(O13))))</f>
        <v>#NUM!</v>
      </c>
    </row>
    <row r="162" spans="11:47" ht="12.75" customHeight="1" x14ac:dyDescent="0.15">
      <c r="K162" s="11" t="e">
        <f t="array" ref="K162">IF(COUNTA($M$2:$M$145)&lt;ROW(M14),"",INDEX($K$1:$K$145,SMALL(IF($M$2:$M$145&lt;&gt;"",ROW($M$2:$M$145)),ROW(M14))))</f>
        <v>#NUM!</v>
      </c>
      <c r="L162" s="11" t="e">
        <f t="array" ref="L162">IF(COUNTA($M$2:$M$145)&lt;ROW(M14),"",INDEX($L$1:$L$145,SMALL(IF($M$2:$M$145&lt;&gt;"",ROW($M$2:$M$145)),ROW(M14))))</f>
        <v>#NUM!</v>
      </c>
      <c r="M162" s="11" t="e">
        <f t="array" ref="M162">IF(COUNTA($M$2:$M$145)&lt;ROW(M14),"",INDEX($M$1:$M$145,SMALL(IF($M$2:$M$145&lt;&gt;"",ROW($M$2:$M$145)),ROW(M14))))</f>
        <v>#NUM!</v>
      </c>
      <c r="R162" s="11" t="e">
        <f t="array" ref="R162">IF(COUNTA($M$2:$M$145)&lt;ROW(M14),"",INDEX($R$1:$R$145,SMALL(IF($M$2:$M$145&lt;&gt;"",ROW($M$2:$M$145)),ROW(M14))))</f>
        <v>#NUM!</v>
      </c>
      <c r="S162" s="11" t="e">
        <f t="array" ref="S162">IF(COUNTA($M$2:$M$145)&lt;ROW(N14),"",INDEX($S$1:$S$145,SMALL(IF($M$2:$M$145&lt;&gt;"",ROW($M$2:$M$145)),ROW(N14))))</f>
        <v>#NUM!</v>
      </c>
      <c r="T162" s="11" t="e">
        <f t="array" ref="T162">IF(COUNTA($M$2:$M$145)&lt;ROW(O14),"",INDEX($T$1:$T$145,SMALL(IF($M$2:$M$145&lt;&gt;"",ROW($M$2:$M$145)),ROW(O14))))</f>
        <v>#NUM!</v>
      </c>
      <c r="U162" s="11" t="e">
        <f t="array" ref="U162">IF(COUNTA($M$2:$M$145)&lt;ROW(M14),"",INDEX($U$1:$U$145,SMALL(IF($M$2:$M$145&lt;&gt;"",ROW($M$2:$M$145)),ROW(M14))))</f>
        <v>#NUM!</v>
      </c>
      <c r="V162" s="11" t="e">
        <f t="array" ref="V162">IF(COUNTA($M$2:$M$145)&lt;ROW(M14),"",INDEX($V$1:$V$145,SMALL(IF($M$2:$M$145&lt;&gt;"",ROW($M$2:$M$145)),ROW(M14))))</f>
        <v>#NUM!</v>
      </c>
      <c r="W162" s="11" t="e">
        <f t="array" ref="W162">IF(COUNTA($M$2:$M$145)&lt;ROW(M14),"",INDEX($W$1:$W$145,SMALL(IF($M$2:$M$145&lt;&gt;"",ROW($M$2:$M$145)),ROW(M14))))</f>
        <v>#NUM!</v>
      </c>
      <c r="X162" s="11" t="e">
        <f t="array" ref="X162">IF(COUNTA($M$2:$M$145)&lt;ROW(M14),"",INDEX($X$1:$X$145,SMALL(IF($M$2:$M$145&lt;&gt;"",ROW($M$2:$M$145)),ROW(M14))))</f>
        <v>#NUM!</v>
      </c>
      <c r="Y162" s="11" t="e">
        <f t="array" ref="Y162">IF(COUNTA($M$2:$M$145)&lt;ROW(M14),"",INDEX($Y$1:$Y$145,SMALL(IF($M$2:$M$145&lt;&gt;"",ROW($M$2:$M$145)),ROW(M14))))</f>
        <v>#NUM!</v>
      </c>
      <c r="Z162" s="11" t="e">
        <f t="array" ref="Z162">IF(COUNTA($M$2:$M$145)&lt;ROW(M14),"",INDEX($Z$1:$Z$145,SMALL(IF($M$2:$M$145&lt;&gt;"",ROW($M$2:$M$145)),ROW(M14))))</f>
        <v>#NUM!</v>
      </c>
      <c r="AA162" s="11" t="e">
        <f t="array" ref="AA162">IF(COUNTA($M$2:$M$145)&lt;ROW(M14),"",INDEX($AA$1:$AA$145,SMALL(IF($M$2:$M$145&lt;&gt;"",ROW($M$2:$M$145)),ROW(M14))))</f>
        <v>#NUM!</v>
      </c>
      <c r="AB162" s="11" t="e">
        <f t="array" ref="AB162">IF(COUNTA($M$2:$M$145)&lt;ROW(M14),"",INDEX($AB$1:$AB$145,SMALL(IF($M$2:$M$145&lt;&gt;"",ROW($M$2:$M$145)),ROW(M14))))</f>
        <v>#NUM!</v>
      </c>
      <c r="AC162" s="11" t="e">
        <f t="array" ref="AC162">IF(COUNTA($M$2:$M$145)&lt;ROW(M14),"",INDEX($AC$1:$AC$145,SMALL(IF($M$2:$M$145&lt;&gt;"",ROW($M$2:$M$145)),ROW(M14))))</f>
        <v>#NUM!</v>
      </c>
      <c r="AD162" s="11" t="e">
        <f t="array" ref="AD162">IF(COUNTA($M$2:$M$145)&lt;ROW(M14),"",INDEX($AD$1:$AD$145,SMALL(IF($M$2:$M$145&lt;&gt;"",ROW($M$2:$M$145)),ROW(M14))))</f>
        <v>#NUM!</v>
      </c>
      <c r="AE162" s="11" t="e">
        <f t="array" ref="AE162">IF(COUNTA($M$2:$M$145)&lt;ROW(M14),"",INDEX($AE$1:$AE$145,SMALL(IF($M$2:$M$145&lt;&gt;"",ROW($M$2:$M$145)),ROW(M14))))</f>
        <v>#NUM!</v>
      </c>
      <c r="AF162" s="11" t="e">
        <f t="array" ref="AF162">IF(COUNTA($M$2:$M$145)&lt;ROW(M14),"",INDEX($AF$1:$AF$145,SMALL(IF($M$2:$M$145&lt;&gt;"",ROW($M$2:$M$145)),ROW(M14))))</f>
        <v>#NUM!</v>
      </c>
      <c r="AS162" s="11" t="e">
        <f t="array" ref="AS162">IF(COUNTA($M$2:$M$144)&lt;ROW(M14),"",INDEX($AS$1:$AS$144,SMALL(IF($M$2:$M$144&lt;&gt;"",ROW($M$2:$M$144)),ROW(M14))))</f>
        <v>#NUM!</v>
      </c>
      <c r="AT162" s="11" t="e">
        <f t="array" ref="AT162">IF(COUNTA($M$2:$M$144)&lt;ROW(N14),"",INDEX($AT$1:$AT$144,SMALL(IF($M$2:$M$144&lt;&gt;"",ROW($M$2:$M$144)),ROW(N14))))</f>
        <v>#NUM!</v>
      </c>
      <c r="AU162" s="11" t="e">
        <f t="array" ref="AU162">IF(COUNTA($M$2:$M$144)&lt;ROW(O14),"",INDEX($AU$1:$AU$144,SMALL(IF($M$2:$M$144&lt;&gt;"",ROW($M$2:$M$144)),ROW(O14))))</f>
        <v>#NUM!</v>
      </c>
    </row>
    <row r="163" spans="11:47" ht="12.75" customHeight="1" x14ac:dyDescent="0.15">
      <c r="K163" s="11" t="e">
        <f t="array" ref="K163">IF(COUNTA($M$2:$M$145)&lt;ROW(M15),"",INDEX($K$1:$K$145,SMALL(IF($M$2:$M$145&lt;&gt;"",ROW($M$2:$M$145)),ROW(M15))))</f>
        <v>#NUM!</v>
      </c>
      <c r="L163" s="11" t="e">
        <f t="array" ref="L163">IF(COUNTA($M$2:$M$145)&lt;ROW(M15),"",INDEX($L$1:$L$145,SMALL(IF($M$2:$M$145&lt;&gt;"",ROW($M$2:$M$145)),ROW(M15))))</f>
        <v>#NUM!</v>
      </c>
      <c r="M163" s="11" t="e">
        <f t="array" ref="M163">IF(COUNTA($M$2:$M$145)&lt;ROW(M15),"",INDEX($M$1:$M$145,SMALL(IF($M$2:$M$145&lt;&gt;"",ROW($M$2:$M$145)),ROW(M15))))</f>
        <v>#NUM!</v>
      </c>
      <c r="R163" s="11" t="e">
        <f t="array" ref="R163">IF(COUNTA($M$2:$M$145)&lt;ROW(M15),"",INDEX($R$1:$R$145,SMALL(IF($M$2:$M$145&lt;&gt;"",ROW($M$2:$M$145)),ROW(M15))))</f>
        <v>#NUM!</v>
      </c>
      <c r="S163" s="11" t="e">
        <f t="array" ref="S163">IF(COUNTA($M$2:$M$145)&lt;ROW(N15),"",INDEX($S$1:$S$145,SMALL(IF($M$2:$M$145&lt;&gt;"",ROW($M$2:$M$145)),ROW(N15))))</f>
        <v>#NUM!</v>
      </c>
      <c r="T163" s="11" t="e">
        <f t="array" ref="T163">IF(COUNTA($M$2:$M$145)&lt;ROW(O15),"",INDEX($T$1:$T$145,SMALL(IF($M$2:$M$145&lt;&gt;"",ROW($M$2:$M$145)),ROW(O15))))</f>
        <v>#NUM!</v>
      </c>
      <c r="U163" s="11" t="e">
        <f t="array" ref="U163">IF(COUNTA($M$2:$M$145)&lt;ROW(M15),"",INDEX($U$1:$U$145,SMALL(IF($M$2:$M$145&lt;&gt;"",ROW($M$2:$M$145)),ROW(M15))))</f>
        <v>#NUM!</v>
      </c>
      <c r="V163" s="11" t="e">
        <f t="array" ref="V163">IF(COUNTA($M$2:$M$145)&lt;ROW(M15),"",INDEX($V$1:$V$145,SMALL(IF($M$2:$M$145&lt;&gt;"",ROW($M$2:$M$145)),ROW(M15))))</f>
        <v>#NUM!</v>
      </c>
      <c r="W163" s="11" t="e">
        <f t="array" ref="W163">IF(COUNTA($M$2:$M$145)&lt;ROW(M15),"",INDEX($W$1:$W$145,SMALL(IF($M$2:$M$145&lt;&gt;"",ROW($M$2:$M$145)),ROW(M15))))</f>
        <v>#NUM!</v>
      </c>
      <c r="X163" s="11" t="e">
        <f t="array" ref="X163">IF(COUNTA($M$2:$M$145)&lt;ROW(M15),"",INDEX($X$1:$X$145,SMALL(IF($M$2:$M$145&lt;&gt;"",ROW($M$2:$M$145)),ROW(M15))))</f>
        <v>#NUM!</v>
      </c>
      <c r="Y163" s="11" t="e">
        <f t="array" ref="Y163">IF(COUNTA($M$2:$M$145)&lt;ROW(M15),"",INDEX($Y$1:$Y$145,SMALL(IF($M$2:$M$145&lt;&gt;"",ROW($M$2:$M$145)),ROW(M15))))</f>
        <v>#NUM!</v>
      </c>
      <c r="Z163" s="11" t="e">
        <f t="array" ref="Z163">IF(COUNTA($M$2:$M$145)&lt;ROW(M15),"",INDEX($Z$1:$Z$145,SMALL(IF($M$2:$M$145&lt;&gt;"",ROW($M$2:$M$145)),ROW(M15))))</f>
        <v>#NUM!</v>
      </c>
      <c r="AA163" s="11" t="e">
        <f t="array" ref="AA163">IF(COUNTA($M$2:$M$145)&lt;ROW(M15),"",INDEX($AA$1:$AA$145,SMALL(IF($M$2:$M$145&lt;&gt;"",ROW($M$2:$M$145)),ROW(M15))))</f>
        <v>#NUM!</v>
      </c>
      <c r="AB163" s="11" t="e">
        <f t="array" ref="AB163">IF(COUNTA($M$2:$M$145)&lt;ROW(M15),"",INDEX($AB$1:$AB$145,SMALL(IF($M$2:$M$145&lt;&gt;"",ROW($M$2:$M$145)),ROW(M15))))</f>
        <v>#NUM!</v>
      </c>
      <c r="AC163" s="11" t="e">
        <f t="array" ref="AC163">IF(COUNTA($M$2:$M$145)&lt;ROW(M15),"",INDEX($AC$1:$AC$145,SMALL(IF($M$2:$M$145&lt;&gt;"",ROW($M$2:$M$145)),ROW(M15))))</f>
        <v>#NUM!</v>
      </c>
      <c r="AD163" s="11" t="e">
        <f t="array" ref="AD163">IF(COUNTA($M$2:$M$145)&lt;ROW(M15),"",INDEX($AD$1:$AD$145,SMALL(IF($M$2:$M$145&lt;&gt;"",ROW($M$2:$M$145)),ROW(M15))))</f>
        <v>#NUM!</v>
      </c>
      <c r="AE163" s="11" t="e">
        <f t="array" ref="AE163">IF(COUNTA($M$2:$M$145)&lt;ROW(M15),"",INDEX($AE$1:$AE$145,SMALL(IF($M$2:$M$145&lt;&gt;"",ROW($M$2:$M$145)),ROW(M15))))</f>
        <v>#NUM!</v>
      </c>
      <c r="AF163" s="11" t="e">
        <f t="array" ref="AF163">IF(COUNTA($M$2:$M$145)&lt;ROW(M15),"",INDEX($AF$1:$AF$145,SMALL(IF($M$2:$M$145&lt;&gt;"",ROW($M$2:$M$145)),ROW(M15))))</f>
        <v>#NUM!</v>
      </c>
      <c r="AS163" s="11" t="e">
        <f t="array" ref="AS163">IF(COUNTA($M$2:$M$144)&lt;ROW(M15),"",INDEX($AS$1:$AS$144,SMALL(IF($M$2:$M$144&lt;&gt;"",ROW($M$2:$M$144)),ROW(M15))))</f>
        <v>#NUM!</v>
      </c>
      <c r="AT163" s="11" t="e">
        <f t="array" ref="AT163">IF(COUNTA($M$2:$M$144)&lt;ROW(N15),"",INDEX($AT$1:$AT$144,SMALL(IF($M$2:$M$144&lt;&gt;"",ROW($M$2:$M$144)),ROW(N15))))</f>
        <v>#NUM!</v>
      </c>
      <c r="AU163" s="11" t="e">
        <f t="array" ref="AU163">IF(COUNTA($M$2:$M$144)&lt;ROW(O15),"",INDEX($AU$1:$AU$144,SMALL(IF($M$2:$M$144&lt;&gt;"",ROW($M$2:$M$144)),ROW(O15))))</f>
        <v>#NUM!</v>
      </c>
    </row>
    <row r="164" spans="11:47" ht="12.75" customHeight="1" x14ac:dyDescent="0.15">
      <c r="K164" s="11" t="e">
        <f t="array" ref="K164">IF(COUNTA($M$2:$M$145)&lt;ROW(M16),"",INDEX($K$1:$K$145,SMALL(IF($M$2:$M$145&lt;&gt;"",ROW($M$2:$M$145)),ROW(M16))))</f>
        <v>#NUM!</v>
      </c>
      <c r="L164" s="11" t="e">
        <f t="array" ref="L164">IF(COUNTA($M$2:$M$145)&lt;ROW(M16),"",INDEX($L$1:$L$145,SMALL(IF($M$2:$M$145&lt;&gt;"",ROW($M$2:$M$145)),ROW(M16))))</f>
        <v>#NUM!</v>
      </c>
      <c r="M164" s="11" t="e">
        <f t="array" ref="M164">IF(COUNTA($M$2:$M$145)&lt;ROW(M16),"",INDEX($M$1:$M$145,SMALL(IF($M$2:$M$145&lt;&gt;"",ROW($M$2:$M$145)),ROW(M16))))</f>
        <v>#NUM!</v>
      </c>
      <c r="R164" s="11" t="e">
        <f t="array" ref="R164">IF(COUNTA($M$2:$M$145)&lt;ROW(M16),"",INDEX($R$1:$R$145,SMALL(IF($M$2:$M$145&lt;&gt;"",ROW($M$2:$M$145)),ROW(M16))))</f>
        <v>#NUM!</v>
      </c>
      <c r="S164" s="11" t="e">
        <f t="array" ref="S164">IF(COUNTA($M$2:$M$145)&lt;ROW(N16),"",INDEX($S$1:$S$145,SMALL(IF($M$2:$M$145&lt;&gt;"",ROW($M$2:$M$145)),ROW(N16))))</f>
        <v>#NUM!</v>
      </c>
      <c r="T164" s="11" t="e">
        <f t="array" ref="T164">IF(COUNTA($M$2:$M$145)&lt;ROW(O16),"",INDEX($T$1:$T$145,SMALL(IF($M$2:$M$145&lt;&gt;"",ROW($M$2:$M$145)),ROW(O16))))</f>
        <v>#NUM!</v>
      </c>
      <c r="U164" s="11" t="e">
        <f t="array" ref="U164">IF(COUNTA($M$2:$M$145)&lt;ROW(M16),"",INDEX($U$1:$U$145,SMALL(IF($M$2:$M$145&lt;&gt;"",ROW($M$2:$M$145)),ROW(M16))))</f>
        <v>#NUM!</v>
      </c>
      <c r="V164" s="11" t="e">
        <f t="array" ref="V164">IF(COUNTA($M$2:$M$145)&lt;ROW(M16),"",INDEX($V$1:$V$145,SMALL(IF($M$2:$M$145&lt;&gt;"",ROW($M$2:$M$145)),ROW(M16))))</f>
        <v>#NUM!</v>
      </c>
      <c r="W164" s="11" t="e">
        <f t="array" ref="W164">IF(COUNTA($M$2:$M$145)&lt;ROW(M16),"",INDEX($W$1:$W$145,SMALL(IF($M$2:$M$145&lt;&gt;"",ROW($M$2:$M$145)),ROW(M16))))</f>
        <v>#NUM!</v>
      </c>
      <c r="X164" s="11" t="e">
        <f t="array" ref="X164">IF(COUNTA($M$2:$M$145)&lt;ROW(M16),"",INDEX($X$1:$X$145,SMALL(IF($M$2:$M$145&lt;&gt;"",ROW($M$2:$M$145)),ROW(M16))))</f>
        <v>#NUM!</v>
      </c>
      <c r="Y164" s="11" t="e">
        <f t="array" ref="Y164">IF(COUNTA($M$2:$M$145)&lt;ROW(M16),"",INDEX($Y$1:$Y$145,SMALL(IF($M$2:$M$145&lt;&gt;"",ROW($M$2:$M$145)),ROW(M16))))</f>
        <v>#NUM!</v>
      </c>
      <c r="Z164" s="11" t="e">
        <f t="array" ref="Z164">IF(COUNTA($M$2:$M$145)&lt;ROW(M16),"",INDEX($Z$1:$Z$145,SMALL(IF($M$2:$M$145&lt;&gt;"",ROW($M$2:$M$145)),ROW(M16))))</f>
        <v>#NUM!</v>
      </c>
      <c r="AA164" s="11" t="e">
        <f t="array" ref="AA164">IF(COUNTA($M$2:$M$145)&lt;ROW(M16),"",INDEX($AA$1:$AA$145,SMALL(IF($M$2:$M$145&lt;&gt;"",ROW($M$2:$M$145)),ROW(M16))))</f>
        <v>#NUM!</v>
      </c>
      <c r="AB164" s="11" t="e">
        <f t="array" ref="AB164">IF(COUNTA($M$2:$M$145)&lt;ROW(M16),"",INDEX($AB$1:$AB$145,SMALL(IF($M$2:$M$145&lt;&gt;"",ROW($M$2:$M$145)),ROW(M16))))</f>
        <v>#NUM!</v>
      </c>
      <c r="AC164" s="11" t="e">
        <f t="array" ref="AC164">IF(COUNTA($M$2:$M$145)&lt;ROW(M16),"",INDEX($AC$1:$AC$145,SMALL(IF($M$2:$M$145&lt;&gt;"",ROW($M$2:$M$145)),ROW(M16))))</f>
        <v>#NUM!</v>
      </c>
      <c r="AD164" s="11" t="e">
        <f t="array" ref="AD164">IF(COUNTA($M$2:$M$145)&lt;ROW(M16),"",INDEX($AD$1:$AD$145,SMALL(IF($M$2:$M$145&lt;&gt;"",ROW($M$2:$M$145)),ROW(M16))))</f>
        <v>#NUM!</v>
      </c>
      <c r="AE164" s="11" t="e">
        <f t="array" ref="AE164">IF(COUNTA($M$2:$M$145)&lt;ROW(M16),"",INDEX($AE$1:$AE$145,SMALL(IF($M$2:$M$145&lt;&gt;"",ROW($M$2:$M$145)),ROW(M16))))</f>
        <v>#NUM!</v>
      </c>
      <c r="AF164" s="11" t="e">
        <f t="array" ref="AF164">IF(COUNTA($M$2:$M$145)&lt;ROW(M16),"",INDEX($AF$1:$AF$145,SMALL(IF($M$2:$M$145&lt;&gt;"",ROW($M$2:$M$145)),ROW(M16))))</f>
        <v>#NUM!</v>
      </c>
      <c r="AS164" s="11" t="e">
        <f t="array" ref="AS164">IF(COUNTA($M$2:$M$144)&lt;ROW(M16),"",INDEX($AS$1:$AS$144,SMALL(IF($M$2:$M$144&lt;&gt;"",ROW($M$2:$M$144)),ROW(M16))))</f>
        <v>#NUM!</v>
      </c>
      <c r="AT164" s="11" t="e">
        <f t="array" ref="AT164">IF(COUNTA($M$2:$M$144)&lt;ROW(N16),"",INDEX($AT$1:$AT$144,SMALL(IF($M$2:$M$144&lt;&gt;"",ROW($M$2:$M$144)),ROW(N16))))</f>
        <v>#NUM!</v>
      </c>
      <c r="AU164" s="11" t="e">
        <f t="array" ref="AU164">IF(COUNTA($M$2:$M$144)&lt;ROW(O16),"",INDEX($AU$1:$AU$144,SMALL(IF($M$2:$M$144&lt;&gt;"",ROW($M$2:$M$144)),ROW(O16))))</f>
        <v>#NUM!</v>
      </c>
    </row>
    <row r="165" spans="11:47" ht="12.75" customHeight="1" x14ac:dyDescent="0.15">
      <c r="K165" s="11" t="e">
        <f t="array" ref="K165">IF(COUNTA($M$2:$M$145)&lt;ROW(M17),"",INDEX($K$1:$K$145,SMALL(IF($M$2:$M$145&lt;&gt;"",ROW($M$2:$M$145)),ROW(M17))))</f>
        <v>#NUM!</v>
      </c>
      <c r="L165" s="11" t="e">
        <f t="array" ref="L165">IF(COUNTA($M$2:$M$145)&lt;ROW(M17),"",INDEX($L$1:$L$145,SMALL(IF($M$2:$M$145&lt;&gt;"",ROW($M$2:$M$145)),ROW(M17))))</f>
        <v>#NUM!</v>
      </c>
      <c r="M165" s="11" t="e">
        <f t="array" ref="M165">IF(COUNTA($M$2:$M$145)&lt;ROW(M17),"",INDEX($M$1:$M$145,SMALL(IF($M$2:$M$145&lt;&gt;"",ROW($M$2:$M$145)),ROW(M17))))</f>
        <v>#NUM!</v>
      </c>
      <c r="R165" s="11" t="e">
        <f t="array" ref="R165">IF(COUNTA($M$2:$M$145)&lt;ROW(M17),"",INDEX($R$1:$R$145,SMALL(IF($M$2:$M$145&lt;&gt;"",ROW($M$2:$M$145)),ROW(M17))))</f>
        <v>#NUM!</v>
      </c>
      <c r="S165" s="11" t="e">
        <f t="array" ref="S165">IF(COUNTA($M$2:$M$145)&lt;ROW(N17),"",INDEX($S$1:$S$145,SMALL(IF($M$2:$M$145&lt;&gt;"",ROW($M$2:$M$145)),ROW(N17))))</f>
        <v>#NUM!</v>
      </c>
      <c r="T165" s="11" t="e">
        <f t="array" ref="T165">IF(COUNTA($M$2:$M$145)&lt;ROW(O17),"",INDEX($T$1:$T$145,SMALL(IF($M$2:$M$145&lt;&gt;"",ROW($M$2:$M$145)),ROW(O17))))</f>
        <v>#NUM!</v>
      </c>
      <c r="U165" s="11" t="e">
        <f t="array" ref="U165">IF(COUNTA($M$2:$M$145)&lt;ROW(M17),"",INDEX($U$1:$U$145,SMALL(IF($M$2:$M$145&lt;&gt;"",ROW($M$2:$M$145)),ROW(M17))))</f>
        <v>#NUM!</v>
      </c>
      <c r="V165" s="11" t="e">
        <f t="array" ref="V165">IF(COUNTA($M$2:$M$145)&lt;ROW(M17),"",INDEX($V$1:$V$145,SMALL(IF($M$2:$M$145&lt;&gt;"",ROW($M$2:$M$145)),ROW(M17))))</f>
        <v>#NUM!</v>
      </c>
      <c r="W165" s="11" t="e">
        <f t="array" ref="W165">IF(COUNTA($M$2:$M$145)&lt;ROW(M17),"",INDEX($W$1:$W$145,SMALL(IF($M$2:$M$145&lt;&gt;"",ROW($M$2:$M$145)),ROW(M17))))</f>
        <v>#NUM!</v>
      </c>
      <c r="X165" s="11" t="e">
        <f t="array" ref="X165">IF(COUNTA($M$2:$M$145)&lt;ROW(M17),"",INDEX($X$1:$X$145,SMALL(IF($M$2:$M$145&lt;&gt;"",ROW($M$2:$M$145)),ROW(M17))))</f>
        <v>#NUM!</v>
      </c>
      <c r="Y165" s="11" t="e">
        <f t="array" ref="Y165">IF(COUNTA($M$2:$M$145)&lt;ROW(M17),"",INDEX($Y$1:$Y$145,SMALL(IF($M$2:$M$145&lt;&gt;"",ROW($M$2:$M$145)),ROW(M17))))</f>
        <v>#NUM!</v>
      </c>
      <c r="Z165" s="11" t="e">
        <f t="array" ref="Z165">IF(COUNTA($M$2:$M$145)&lt;ROW(M17),"",INDEX($Z$1:$Z$145,SMALL(IF($M$2:$M$145&lt;&gt;"",ROW($M$2:$M$145)),ROW(M17))))</f>
        <v>#NUM!</v>
      </c>
      <c r="AA165" s="11" t="e">
        <f t="array" ref="AA165">IF(COUNTA($M$2:$M$145)&lt;ROW(M17),"",INDEX($AA$1:$AA$145,SMALL(IF($M$2:$M$145&lt;&gt;"",ROW($M$2:$M$145)),ROW(M17))))</f>
        <v>#NUM!</v>
      </c>
      <c r="AB165" s="11" t="e">
        <f t="array" ref="AB165">IF(COUNTA($M$2:$M$145)&lt;ROW(M17),"",INDEX($AB$1:$AB$145,SMALL(IF($M$2:$M$145&lt;&gt;"",ROW($M$2:$M$145)),ROW(M17))))</f>
        <v>#NUM!</v>
      </c>
      <c r="AC165" s="11" t="e">
        <f t="array" ref="AC165">IF(COUNTA($M$2:$M$145)&lt;ROW(M17),"",INDEX($AC$1:$AC$145,SMALL(IF($M$2:$M$145&lt;&gt;"",ROW($M$2:$M$145)),ROW(M17))))</f>
        <v>#NUM!</v>
      </c>
      <c r="AD165" s="11" t="e">
        <f t="array" ref="AD165">IF(COUNTA($M$2:$M$145)&lt;ROW(M17),"",INDEX($AD$1:$AD$145,SMALL(IF($M$2:$M$145&lt;&gt;"",ROW($M$2:$M$145)),ROW(M17))))</f>
        <v>#NUM!</v>
      </c>
      <c r="AE165" s="11" t="e">
        <f t="array" ref="AE165">IF(COUNTA($M$2:$M$145)&lt;ROW(M17),"",INDEX($AE$1:$AE$145,SMALL(IF($M$2:$M$145&lt;&gt;"",ROW($M$2:$M$145)),ROW(M17))))</f>
        <v>#NUM!</v>
      </c>
      <c r="AF165" s="11" t="e">
        <f t="array" ref="AF165">IF(COUNTA($M$2:$M$145)&lt;ROW(M17),"",INDEX($AF$1:$AF$145,SMALL(IF($M$2:$M$145&lt;&gt;"",ROW($M$2:$M$145)),ROW(M17))))</f>
        <v>#NUM!</v>
      </c>
      <c r="AS165" s="11" t="e">
        <f t="array" ref="AS165">IF(COUNTA($M$2:$M$144)&lt;ROW(M17),"",INDEX($AS$1:$AS$144,SMALL(IF($M$2:$M$144&lt;&gt;"",ROW($M$2:$M$144)),ROW(M17))))</f>
        <v>#NUM!</v>
      </c>
      <c r="AT165" s="11" t="e">
        <f t="array" ref="AT165">IF(COUNTA($M$2:$M$144)&lt;ROW(N17),"",INDEX($AT$1:$AT$144,SMALL(IF($M$2:$M$144&lt;&gt;"",ROW($M$2:$M$144)),ROW(N17))))</f>
        <v>#NUM!</v>
      </c>
      <c r="AU165" s="11" t="e">
        <f t="array" ref="AU165">IF(COUNTA($M$2:$M$144)&lt;ROW(O17),"",INDEX($AU$1:$AU$144,SMALL(IF($M$2:$M$144&lt;&gt;"",ROW($M$2:$M$144)),ROW(O17))))</f>
        <v>#NUM!</v>
      </c>
    </row>
    <row r="166" spans="11:47" ht="12.75" customHeight="1" x14ac:dyDescent="0.15">
      <c r="K166" s="11" t="e">
        <f t="array" ref="K166">IF(COUNTA($M$2:$M$145)&lt;ROW(M18),"",INDEX($K$1:$K$145,SMALL(IF($M$2:$M$145&lt;&gt;"",ROW($M$2:$M$145)),ROW(M18))))</f>
        <v>#NUM!</v>
      </c>
      <c r="L166" s="11" t="e">
        <f t="array" ref="L166">IF(COUNTA($M$2:$M$145)&lt;ROW(M18),"",INDEX($L$1:$L$145,SMALL(IF($M$2:$M$145&lt;&gt;"",ROW($M$2:$M$145)),ROW(M18))))</f>
        <v>#NUM!</v>
      </c>
      <c r="M166" s="11" t="e">
        <f t="array" ref="M166">IF(COUNTA($M$2:$M$145)&lt;ROW(M18),"",INDEX($M$1:$M$145,SMALL(IF($M$2:$M$145&lt;&gt;"",ROW($M$2:$M$145)),ROW(M18))))</f>
        <v>#NUM!</v>
      </c>
      <c r="R166" s="11" t="e">
        <f t="array" ref="R166">IF(COUNTA($M$2:$M$145)&lt;ROW(M18),"",INDEX($R$1:$R$145,SMALL(IF($M$2:$M$145&lt;&gt;"",ROW($M$2:$M$145)),ROW(M18))))</f>
        <v>#NUM!</v>
      </c>
      <c r="S166" s="11" t="e">
        <f t="array" ref="S166">IF(COUNTA($M$2:$M$145)&lt;ROW(N18),"",INDEX($S$1:$S$145,SMALL(IF($M$2:$M$145&lt;&gt;"",ROW($M$2:$M$145)),ROW(N18))))</f>
        <v>#NUM!</v>
      </c>
      <c r="T166" s="11" t="e">
        <f t="array" ref="T166">IF(COUNTA($M$2:$M$145)&lt;ROW(O18),"",INDEX($T$1:$T$145,SMALL(IF($M$2:$M$145&lt;&gt;"",ROW($M$2:$M$145)),ROW(O18))))</f>
        <v>#NUM!</v>
      </c>
      <c r="U166" s="11" t="e">
        <f t="array" ref="U166">IF(COUNTA($M$2:$M$145)&lt;ROW(M18),"",INDEX($U$1:$U$145,SMALL(IF($M$2:$M$145&lt;&gt;"",ROW($M$2:$M$145)),ROW(M18))))</f>
        <v>#NUM!</v>
      </c>
      <c r="V166" s="11" t="e">
        <f t="array" ref="V166">IF(COUNTA($M$2:$M$145)&lt;ROW(M18),"",INDEX($V$1:$V$145,SMALL(IF($M$2:$M$145&lt;&gt;"",ROW($M$2:$M$145)),ROW(M18))))</f>
        <v>#NUM!</v>
      </c>
      <c r="W166" s="11" t="e">
        <f t="array" ref="W166">IF(COUNTA($M$2:$M$145)&lt;ROW(M18),"",INDEX($W$1:$W$145,SMALL(IF($M$2:$M$145&lt;&gt;"",ROW($M$2:$M$145)),ROW(M18))))</f>
        <v>#NUM!</v>
      </c>
      <c r="X166" s="11" t="e">
        <f t="array" ref="X166">IF(COUNTA($M$2:$M$145)&lt;ROW(M18),"",INDEX($X$1:$X$145,SMALL(IF($M$2:$M$145&lt;&gt;"",ROW($M$2:$M$145)),ROW(M18))))</f>
        <v>#NUM!</v>
      </c>
      <c r="Y166" s="11" t="e">
        <f t="array" ref="Y166">IF(COUNTA($M$2:$M$145)&lt;ROW(M18),"",INDEX($Y$1:$Y$145,SMALL(IF($M$2:$M$145&lt;&gt;"",ROW($M$2:$M$145)),ROW(M18))))</f>
        <v>#NUM!</v>
      </c>
      <c r="Z166" s="11" t="e">
        <f t="array" ref="Z166">IF(COUNTA($M$2:$M$145)&lt;ROW(M18),"",INDEX($Z$1:$Z$145,SMALL(IF($M$2:$M$145&lt;&gt;"",ROW($M$2:$M$145)),ROW(M18))))</f>
        <v>#NUM!</v>
      </c>
      <c r="AA166" s="11" t="e">
        <f t="array" ref="AA166">IF(COUNTA($M$2:$M$145)&lt;ROW(M18),"",INDEX($AA$1:$AA$145,SMALL(IF($M$2:$M$145&lt;&gt;"",ROW($M$2:$M$145)),ROW(M18))))</f>
        <v>#NUM!</v>
      </c>
      <c r="AB166" s="11" t="e">
        <f t="array" ref="AB166">IF(COUNTA($M$2:$M$145)&lt;ROW(M18),"",INDEX($AB$1:$AB$145,SMALL(IF($M$2:$M$145&lt;&gt;"",ROW($M$2:$M$145)),ROW(M18))))</f>
        <v>#NUM!</v>
      </c>
      <c r="AC166" s="11" t="e">
        <f t="array" ref="AC166">IF(COUNTA($M$2:$M$145)&lt;ROW(M18),"",INDEX($AC$1:$AC$145,SMALL(IF($M$2:$M$145&lt;&gt;"",ROW($M$2:$M$145)),ROW(M18))))</f>
        <v>#NUM!</v>
      </c>
      <c r="AD166" s="11" t="e">
        <f t="array" ref="AD166">IF(COUNTA($M$2:$M$145)&lt;ROW(M18),"",INDEX($AD$1:$AD$145,SMALL(IF($M$2:$M$145&lt;&gt;"",ROW($M$2:$M$145)),ROW(M18))))</f>
        <v>#NUM!</v>
      </c>
      <c r="AE166" s="11" t="e">
        <f t="array" ref="AE166">IF(COUNTA($M$2:$M$145)&lt;ROW(M18),"",INDEX($AE$1:$AE$145,SMALL(IF($M$2:$M$145&lt;&gt;"",ROW($M$2:$M$145)),ROW(M18))))</f>
        <v>#NUM!</v>
      </c>
      <c r="AF166" s="11" t="e">
        <f t="array" ref="AF166">IF(COUNTA($M$2:$M$145)&lt;ROW(M18),"",INDEX($AF$1:$AF$145,SMALL(IF($M$2:$M$145&lt;&gt;"",ROW($M$2:$M$145)),ROW(M18))))</f>
        <v>#NUM!</v>
      </c>
      <c r="AS166" s="11" t="e">
        <f t="array" ref="AS166">IF(COUNTA($M$2:$M$144)&lt;ROW(M18),"",INDEX($AS$1:$AS$144,SMALL(IF($M$2:$M$144&lt;&gt;"",ROW($M$2:$M$144)),ROW(M18))))</f>
        <v>#NUM!</v>
      </c>
      <c r="AT166" s="11" t="e">
        <f t="array" ref="AT166">IF(COUNTA($M$2:$M$144)&lt;ROW(N18),"",INDEX($AT$1:$AT$144,SMALL(IF($M$2:$M$144&lt;&gt;"",ROW($M$2:$M$144)),ROW(N18))))</f>
        <v>#NUM!</v>
      </c>
      <c r="AU166" s="11" t="e">
        <f t="array" ref="AU166">IF(COUNTA($M$2:$M$144)&lt;ROW(O18),"",INDEX($AU$1:$AU$144,SMALL(IF($M$2:$M$144&lt;&gt;"",ROW($M$2:$M$144)),ROW(O18))))</f>
        <v>#NUM!</v>
      </c>
    </row>
    <row r="167" spans="11:47" ht="12.75" customHeight="1" x14ac:dyDescent="0.15">
      <c r="K167" s="11" t="e">
        <f t="array" ref="K167">IF(COUNTA($M$2:$M$145)&lt;ROW(M19),"",INDEX($K$1:$K$145,SMALL(IF($M$2:$M$145&lt;&gt;"",ROW($M$2:$M$145)),ROW(M19))))</f>
        <v>#NUM!</v>
      </c>
      <c r="L167" s="11" t="e">
        <f t="array" ref="L167">IF(COUNTA($M$2:$M$145)&lt;ROW(M19),"",INDEX($L$1:$L$145,SMALL(IF($M$2:$M$145&lt;&gt;"",ROW($M$2:$M$145)),ROW(M19))))</f>
        <v>#NUM!</v>
      </c>
      <c r="M167" s="11" t="e">
        <f t="array" ref="M167">IF(COUNTA($M$2:$M$145)&lt;ROW(M19),"",INDEX($M$1:$M$145,SMALL(IF($M$2:$M$145&lt;&gt;"",ROW($M$2:$M$145)),ROW(M19))))</f>
        <v>#NUM!</v>
      </c>
      <c r="R167" s="11" t="e">
        <f t="array" ref="R167">IF(COUNTA($M$2:$M$145)&lt;ROW(M19),"",INDEX($R$1:$R$145,SMALL(IF($M$2:$M$145&lt;&gt;"",ROW($M$2:$M$145)),ROW(M19))))</f>
        <v>#NUM!</v>
      </c>
      <c r="S167" s="11" t="e">
        <f t="array" ref="S167">IF(COUNTA($M$2:$M$145)&lt;ROW(N19),"",INDEX($S$1:$S$145,SMALL(IF($M$2:$M$145&lt;&gt;"",ROW($M$2:$M$145)),ROW(N19))))</f>
        <v>#NUM!</v>
      </c>
      <c r="T167" s="11" t="e">
        <f t="array" ref="T167">IF(COUNTA($M$2:$M$145)&lt;ROW(O19),"",INDEX($T$1:$T$145,SMALL(IF($M$2:$M$145&lt;&gt;"",ROW($M$2:$M$145)),ROW(O19))))</f>
        <v>#NUM!</v>
      </c>
      <c r="U167" s="11" t="e">
        <f t="array" ref="U167">IF(COUNTA($M$2:$M$145)&lt;ROW(M19),"",INDEX($U$1:$U$145,SMALL(IF($M$2:$M$145&lt;&gt;"",ROW($M$2:$M$145)),ROW(M19))))</f>
        <v>#NUM!</v>
      </c>
      <c r="V167" s="11" t="e">
        <f t="array" ref="V167">IF(COUNTA($M$2:$M$145)&lt;ROW(M19),"",INDEX($V$1:$V$145,SMALL(IF($M$2:$M$145&lt;&gt;"",ROW($M$2:$M$145)),ROW(M19))))</f>
        <v>#NUM!</v>
      </c>
      <c r="W167" s="11" t="e">
        <f t="array" ref="W167">IF(COUNTA($M$2:$M$145)&lt;ROW(M19),"",INDEX($W$1:$W$145,SMALL(IF($M$2:$M$145&lt;&gt;"",ROW($M$2:$M$145)),ROW(M19))))</f>
        <v>#NUM!</v>
      </c>
      <c r="X167" s="11" t="e">
        <f t="array" ref="X167">IF(COUNTA($M$2:$M$145)&lt;ROW(M19),"",INDEX($X$1:$X$145,SMALL(IF($M$2:$M$145&lt;&gt;"",ROW($M$2:$M$145)),ROW(M19))))</f>
        <v>#NUM!</v>
      </c>
      <c r="Y167" s="11" t="e">
        <f t="array" ref="Y167">IF(COUNTA($M$2:$M$145)&lt;ROW(M19),"",INDEX($Y$1:$Y$145,SMALL(IF($M$2:$M$145&lt;&gt;"",ROW($M$2:$M$145)),ROW(M19))))</f>
        <v>#NUM!</v>
      </c>
      <c r="Z167" s="11" t="e">
        <f t="array" ref="Z167">IF(COUNTA($M$2:$M$145)&lt;ROW(M19),"",INDEX($Z$1:$Z$145,SMALL(IF($M$2:$M$145&lt;&gt;"",ROW($M$2:$M$145)),ROW(M19))))</f>
        <v>#NUM!</v>
      </c>
      <c r="AA167" s="11" t="e">
        <f t="array" ref="AA167">IF(COUNTA($M$2:$M$145)&lt;ROW(M19),"",INDEX($AA$1:$AA$145,SMALL(IF($M$2:$M$145&lt;&gt;"",ROW($M$2:$M$145)),ROW(M19))))</f>
        <v>#NUM!</v>
      </c>
      <c r="AB167" s="11" t="e">
        <f t="array" ref="AB167">IF(COUNTA($M$2:$M$145)&lt;ROW(M19),"",INDEX($AB$1:$AB$145,SMALL(IF($M$2:$M$145&lt;&gt;"",ROW($M$2:$M$145)),ROW(M19))))</f>
        <v>#NUM!</v>
      </c>
      <c r="AC167" s="11" t="e">
        <f t="array" ref="AC167">IF(COUNTA($M$2:$M$145)&lt;ROW(M19),"",INDEX($AC$1:$AC$145,SMALL(IF($M$2:$M$145&lt;&gt;"",ROW($M$2:$M$145)),ROW(M19))))</f>
        <v>#NUM!</v>
      </c>
      <c r="AD167" s="11" t="e">
        <f t="array" ref="AD167">IF(COUNTA($M$2:$M$145)&lt;ROW(M19),"",INDEX($AD$1:$AD$145,SMALL(IF($M$2:$M$145&lt;&gt;"",ROW($M$2:$M$145)),ROW(M19))))</f>
        <v>#NUM!</v>
      </c>
      <c r="AE167" s="11" t="e">
        <f t="array" ref="AE167">IF(COUNTA($M$2:$M$145)&lt;ROW(M19),"",INDEX($AE$1:$AE$145,SMALL(IF($M$2:$M$145&lt;&gt;"",ROW($M$2:$M$145)),ROW(M19))))</f>
        <v>#NUM!</v>
      </c>
      <c r="AF167" s="11" t="e">
        <f t="array" ref="AF167">IF(COUNTA($M$2:$M$145)&lt;ROW(M19),"",INDEX($AF$1:$AF$145,SMALL(IF($M$2:$M$145&lt;&gt;"",ROW($M$2:$M$145)),ROW(M19))))</f>
        <v>#NUM!</v>
      </c>
      <c r="AS167" s="11" t="e">
        <f t="array" ref="AS167">IF(COUNTA($M$2:$M$144)&lt;ROW(M19),"",INDEX($AS$1:$AS$144,SMALL(IF($M$2:$M$144&lt;&gt;"",ROW($M$2:$M$144)),ROW(M19))))</f>
        <v>#NUM!</v>
      </c>
      <c r="AT167" s="11" t="e">
        <f t="array" ref="AT167">IF(COUNTA($M$2:$M$144)&lt;ROW(N19),"",INDEX($AT$1:$AT$144,SMALL(IF($M$2:$M$144&lt;&gt;"",ROW($M$2:$M$144)),ROW(N19))))</f>
        <v>#NUM!</v>
      </c>
      <c r="AU167" s="11" t="e">
        <f t="array" ref="AU167">IF(COUNTA($M$2:$M$144)&lt;ROW(O19),"",INDEX($AU$1:$AU$144,SMALL(IF($M$2:$M$144&lt;&gt;"",ROW($M$2:$M$144)),ROW(O19))))</f>
        <v>#NUM!</v>
      </c>
    </row>
    <row r="168" spans="11:47" ht="12.75" customHeight="1" x14ac:dyDescent="0.15">
      <c r="K168" s="11" t="e">
        <f t="array" ref="K168">IF(COUNTA($M$2:$M$145)&lt;ROW(M20),"",INDEX($K$1:$K$145,SMALL(IF($M$2:$M$145&lt;&gt;"",ROW($M$2:$M$145)),ROW(M20))))</f>
        <v>#NUM!</v>
      </c>
      <c r="L168" s="11" t="e">
        <f t="array" ref="L168">IF(COUNTA($M$2:$M$145)&lt;ROW(M20),"",INDEX($L$1:$L$145,SMALL(IF($M$2:$M$145&lt;&gt;"",ROW($M$2:$M$145)),ROW(M20))))</f>
        <v>#NUM!</v>
      </c>
      <c r="M168" s="11" t="e">
        <f t="array" ref="M168">IF(COUNTA($M$2:$M$145)&lt;ROW(M20),"",INDEX($M$1:$M$145,SMALL(IF($M$2:$M$145&lt;&gt;"",ROW($M$2:$M$145)),ROW(M20))))</f>
        <v>#NUM!</v>
      </c>
      <c r="R168" s="11" t="e">
        <f t="array" ref="R168">IF(COUNTA($M$2:$M$145)&lt;ROW(M20),"",INDEX($R$1:$R$145,SMALL(IF($M$2:$M$145&lt;&gt;"",ROW($M$2:$M$145)),ROW(M20))))</f>
        <v>#NUM!</v>
      </c>
      <c r="S168" s="11" t="e">
        <f t="array" ref="S168">IF(COUNTA($M$2:$M$145)&lt;ROW(N20),"",INDEX($S$1:$S$145,SMALL(IF($M$2:$M$145&lt;&gt;"",ROW($M$2:$M$145)),ROW(N20))))</f>
        <v>#NUM!</v>
      </c>
      <c r="T168" s="11" t="e">
        <f t="array" ref="T168">IF(COUNTA($M$2:$M$145)&lt;ROW(O20),"",INDEX($T$1:$T$145,SMALL(IF($M$2:$M$145&lt;&gt;"",ROW($M$2:$M$145)),ROW(O20))))</f>
        <v>#NUM!</v>
      </c>
      <c r="U168" s="11" t="e">
        <f t="array" ref="U168">IF(COUNTA($M$2:$M$145)&lt;ROW(M20),"",INDEX($U$1:$U$145,SMALL(IF($M$2:$M$145&lt;&gt;"",ROW($M$2:$M$145)),ROW(M20))))</f>
        <v>#NUM!</v>
      </c>
      <c r="V168" s="11" t="e">
        <f t="array" ref="V168">IF(COUNTA($M$2:$M$145)&lt;ROW(M20),"",INDEX($V$1:$V$145,SMALL(IF($M$2:$M$145&lt;&gt;"",ROW($M$2:$M$145)),ROW(M20))))</f>
        <v>#NUM!</v>
      </c>
      <c r="W168" s="11" t="e">
        <f t="array" ref="W168">IF(COUNTA($M$2:$M$145)&lt;ROW(M20),"",INDEX($W$1:$W$145,SMALL(IF($M$2:$M$145&lt;&gt;"",ROW($M$2:$M$145)),ROW(M20))))</f>
        <v>#NUM!</v>
      </c>
      <c r="X168" s="11" t="e">
        <f t="array" ref="X168">IF(COUNTA($M$2:$M$145)&lt;ROW(M20),"",INDEX($X$1:$X$145,SMALL(IF($M$2:$M$145&lt;&gt;"",ROW($M$2:$M$145)),ROW(M20))))</f>
        <v>#NUM!</v>
      </c>
      <c r="Y168" s="11" t="e">
        <f t="array" ref="Y168">IF(COUNTA($M$2:$M$145)&lt;ROW(M20),"",INDEX($Y$1:$Y$145,SMALL(IF($M$2:$M$145&lt;&gt;"",ROW($M$2:$M$145)),ROW(M20))))</f>
        <v>#NUM!</v>
      </c>
      <c r="Z168" s="11" t="e">
        <f t="array" ref="Z168">IF(COUNTA($M$2:$M$145)&lt;ROW(M20),"",INDEX($Z$1:$Z$145,SMALL(IF($M$2:$M$145&lt;&gt;"",ROW($M$2:$M$145)),ROW(M20))))</f>
        <v>#NUM!</v>
      </c>
      <c r="AA168" s="11" t="e">
        <f t="array" ref="AA168">IF(COUNTA($M$2:$M$145)&lt;ROW(M20),"",INDEX($AA$1:$AA$145,SMALL(IF($M$2:$M$145&lt;&gt;"",ROW($M$2:$M$145)),ROW(M20))))</f>
        <v>#NUM!</v>
      </c>
      <c r="AB168" s="11" t="e">
        <f t="array" ref="AB168">IF(COUNTA($M$2:$M$145)&lt;ROW(M20),"",INDEX($AB$1:$AB$145,SMALL(IF($M$2:$M$145&lt;&gt;"",ROW($M$2:$M$145)),ROW(M20))))</f>
        <v>#NUM!</v>
      </c>
      <c r="AC168" s="11" t="e">
        <f t="array" ref="AC168">IF(COUNTA($M$2:$M$145)&lt;ROW(M20),"",INDEX($AC$1:$AC$145,SMALL(IF($M$2:$M$145&lt;&gt;"",ROW($M$2:$M$145)),ROW(M20))))</f>
        <v>#NUM!</v>
      </c>
      <c r="AD168" s="11" t="e">
        <f t="array" ref="AD168">IF(COUNTA($M$2:$M$145)&lt;ROW(M20),"",INDEX($AD$1:$AD$145,SMALL(IF($M$2:$M$145&lt;&gt;"",ROW($M$2:$M$145)),ROW(M20))))</f>
        <v>#NUM!</v>
      </c>
      <c r="AE168" s="11" t="e">
        <f t="array" ref="AE168">IF(COUNTA($M$2:$M$145)&lt;ROW(M20),"",INDEX($AE$1:$AE$145,SMALL(IF($M$2:$M$145&lt;&gt;"",ROW($M$2:$M$145)),ROW(M20))))</f>
        <v>#NUM!</v>
      </c>
      <c r="AF168" s="11" t="e">
        <f t="array" ref="AF168">IF(COUNTA($M$2:$M$145)&lt;ROW(M20),"",INDEX($AF$1:$AF$145,SMALL(IF($M$2:$M$145&lt;&gt;"",ROW($M$2:$M$145)),ROW(M20))))</f>
        <v>#NUM!</v>
      </c>
      <c r="AS168" s="11" t="e">
        <f t="array" ref="AS168">IF(COUNTA($M$2:$M$144)&lt;ROW(M20),"",INDEX($AS$1:$AS$144,SMALL(IF($M$2:$M$144&lt;&gt;"",ROW($M$2:$M$144)),ROW(M20))))</f>
        <v>#NUM!</v>
      </c>
      <c r="AT168" s="11" t="e">
        <f t="array" ref="AT168">IF(COUNTA($M$2:$M$144)&lt;ROW(N20),"",INDEX($AT$1:$AT$144,SMALL(IF($M$2:$M$144&lt;&gt;"",ROW($M$2:$M$144)),ROW(N20))))</f>
        <v>#NUM!</v>
      </c>
      <c r="AU168" s="11" t="e">
        <f t="array" ref="AU168">IF(COUNTA($M$2:$M$144)&lt;ROW(O20),"",INDEX($AU$1:$AU$144,SMALL(IF($M$2:$M$144&lt;&gt;"",ROW($M$2:$M$144)),ROW(O20))))</f>
        <v>#NUM!</v>
      </c>
    </row>
    <row r="169" spans="11:47" ht="12.75" customHeight="1" x14ac:dyDescent="0.15">
      <c r="K169" s="11" t="e">
        <f t="array" ref="K169">IF(COUNTA($M$2:$M$145)&lt;ROW(M21),"",INDEX($K$1:$K$145,SMALL(IF($M$2:$M$145&lt;&gt;"",ROW($M$2:$M$145)),ROW(M21))))</f>
        <v>#NUM!</v>
      </c>
      <c r="L169" s="11" t="e">
        <f t="array" ref="L169">IF(COUNTA($M$2:$M$145)&lt;ROW(M21),"",INDEX($L$1:$L$145,SMALL(IF($M$2:$M$145&lt;&gt;"",ROW($M$2:$M$145)),ROW(M21))))</f>
        <v>#NUM!</v>
      </c>
      <c r="M169" s="11" t="e">
        <f t="array" ref="M169">IF(COUNTA($M$2:$M$145)&lt;ROW(M21),"",INDEX($M$1:$M$145,SMALL(IF($M$2:$M$145&lt;&gt;"",ROW($M$2:$M$145)),ROW(M21))))</f>
        <v>#NUM!</v>
      </c>
      <c r="R169" s="11" t="e">
        <f t="array" ref="R169">IF(COUNTA($M$2:$M$145)&lt;ROW(M21),"",INDEX($R$1:$R$145,SMALL(IF($M$2:$M$145&lt;&gt;"",ROW($M$2:$M$145)),ROW(M21))))</f>
        <v>#NUM!</v>
      </c>
      <c r="S169" s="11" t="e">
        <f t="array" ref="S169">IF(COUNTA($M$2:$M$145)&lt;ROW(N21),"",INDEX($S$1:$S$145,SMALL(IF($M$2:$M$145&lt;&gt;"",ROW($M$2:$M$145)),ROW(N21))))</f>
        <v>#NUM!</v>
      </c>
      <c r="T169" s="11" t="e">
        <f t="array" ref="T169">IF(COUNTA($M$2:$M$145)&lt;ROW(O21),"",INDEX($T$1:$T$145,SMALL(IF($M$2:$M$145&lt;&gt;"",ROW($M$2:$M$145)),ROW(O21))))</f>
        <v>#NUM!</v>
      </c>
      <c r="U169" s="11" t="e">
        <f t="array" ref="U169">IF(COUNTA($M$2:$M$145)&lt;ROW(M21),"",INDEX($U$1:$U$145,SMALL(IF($M$2:$M$145&lt;&gt;"",ROW($M$2:$M$145)),ROW(M21))))</f>
        <v>#NUM!</v>
      </c>
      <c r="V169" s="11" t="e">
        <f t="array" ref="V169">IF(COUNTA($M$2:$M$145)&lt;ROW(M21),"",INDEX($V$1:$V$145,SMALL(IF($M$2:$M$145&lt;&gt;"",ROW($M$2:$M$145)),ROW(M21))))</f>
        <v>#NUM!</v>
      </c>
      <c r="W169" s="11" t="e">
        <f t="array" ref="W169">IF(COUNTA($M$2:$M$145)&lt;ROW(M21),"",INDEX($W$1:$W$145,SMALL(IF($M$2:$M$145&lt;&gt;"",ROW($M$2:$M$145)),ROW(M21))))</f>
        <v>#NUM!</v>
      </c>
      <c r="X169" s="11" t="e">
        <f t="array" ref="X169">IF(COUNTA($M$2:$M$145)&lt;ROW(M21),"",INDEX($X$1:$X$145,SMALL(IF($M$2:$M$145&lt;&gt;"",ROW($M$2:$M$145)),ROW(M21))))</f>
        <v>#NUM!</v>
      </c>
      <c r="Y169" s="11" t="e">
        <f t="array" ref="Y169">IF(COUNTA($M$2:$M$145)&lt;ROW(M21),"",INDEX($Y$1:$Y$145,SMALL(IF($M$2:$M$145&lt;&gt;"",ROW($M$2:$M$145)),ROW(M21))))</f>
        <v>#NUM!</v>
      </c>
      <c r="Z169" s="11" t="e">
        <f t="array" ref="Z169">IF(COUNTA($M$2:$M$145)&lt;ROW(M21),"",INDEX($Z$1:$Z$145,SMALL(IF($M$2:$M$145&lt;&gt;"",ROW($M$2:$M$145)),ROW(M21))))</f>
        <v>#NUM!</v>
      </c>
      <c r="AA169" s="11" t="e">
        <f t="array" ref="AA169">IF(COUNTA($M$2:$M$145)&lt;ROW(M21),"",INDEX($AA$1:$AA$145,SMALL(IF($M$2:$M$145&lt;&gt;"",ROW($M$2:$M$145)),ROW(M21))))</f>
        <v>#NUM!</v>
      </c>
      <c r="AB169" s="11" t="e">
        <f t="array" ref="AB169">IF(COUNTA($M$2:$M$145)&lt;ROW(M21),"",INDEX($AB$1:$AB$145,SMALL(IF($M$2:$M$145&lt;&gt;"",ROW($M$2:$M$145)),ROW(M21))))</f>
        <v>#NUM!</v>
      </c>
      <c r="AC169" s="11" t="e">
        <f t="array" ref="AC169">IF(COUNTA($M$2:$M$145)&lt;ROW(M21),"",INDEX($AC$1:$AC$145,SMALL(IF($M$2:$M$145&lt;&gt;"",ROW($M$2:$M$145)),ROW(M21))))</f>
        <v>#NUM!</v>
      </c>
      <c r="AD169" s="11" t="e">
        <f t="array" ref="AD169">IF(COUNTA($M$2:$M$145)&lt;ROW(M21),"",INDEX($AD$1:$AD$145,SMALL(IF($M$2:$M$145&lt;&gt;"",ROW($M$2:$M$145)),ROW(M21))))</f>
        <v>#NUM!</v>
      </c>
      <c r="AE169" s="11" t="e">
        <f t="array" ref="AE169">IF(COUNTA($M$2:$M$145)&lt;ROW(M21),"",INDEX($AE$1:$AE$145,SMALL(IF($M$2:$M$145&lt;&gt;"",ROW($M$2:$M$145)),ROW(M21))))</f>
        <v>#NUM!</v>
      </c>
      <c r="AF169" s="11" t="e">
        <f t="array" ref="AF169">IF(COUNTA($M$2:$M$145)&lt;ROW(M21),"",INDEX($AF$1:$AF$145,SMALL(IF($M$2:$M$145&lt;&gt;"",ROW($M$2:$M$145)),ROW(M21))))</f>
        <v>#NUM!</v>
      </c>
      <c r="AS169" s="11" t="e">
        <f t="array" ref="AS169">IF(COUNTA($M$2:$M$144)&lt;ROW(M21),"",INDEX($AS$1:$AS$144,SMALL(IF($M$2:$M$144&lt;&gt;"",ROW($M$2:$M$144)),ROW(M21))))</f>
        <v>#NUM!</v>
      </c>
      <c r="AT169" s="11" t="e">
        <f t="array" ref="AT169">IF(COUNTA($M$2:$M$144)&lt;ROW(N21),"",INDEX($AT$1:$AT$144,SMALL(IF($M$2:$M$144&lt;&gt;"",ROW($M$2:$M$144)),ROW(N21))))</f>
        <v>#NUM!</v>
      </c>
      <c r="AU169" s="11" t="e">
        <f t="array" ref="AU169">IF(COUNTA($M$2:$M$144)&lt;ROW(O21),"",INDEX($AU$1:$AU$144,SMALL(IF($M$2:$M$144&lt;&gt;"",ROW($M$2:$M$144)),ROW(O21))))</f>
        <v>#NUM!</v>
      </c>
    </row>
    <row r="170" spans="11:47" ht="12.75" customHeight="1" x14ac:dyDescent="0.15">
      <c r="K170" s="11" t="e">
        <f t="array" ref="K170">IF(COUNTA($M$2:$M$145)&lt;ROW(M22),"",INDEX($K$1:$K$145,SMALL(IF($M$2:$M$145&lt;&gt;"",ROW($M$2:$M$145)),ROW(M22))))</f>
        <v>#NUM!</v>
      </c>
      <c r="L170" s="11" t="e">
        <f t="array" ref="L170">IF(COUNTA($M$2:$M$145)&lt;ROW(M22),"",INDEX($L$1:$L$145,SMALL(IF($M$2:$M$145&lt;&gt;"",ROW($M$2:$M$145)),ROW(M22))))</f>
        <v>#NUM!</v>
      </c>
      <c r="M170" s="11" t="e">
        <f t="array" ref="M170">IF(COUNTA($M$2:$M$145)&lt;ROW(M22),"",INDEX($M$1:$M$145,SMALL(IF($M$2:$M$145&lt;&gt;"",ROW($M$2:$M$145)),ROW(M22))))</f>
        <v>#NUM!</v>
      </c>
      <c r="R170" s="11" t="e">
        <f t="array" ref="R170">IF(COUNTA($M$2:$M$145)&lt;ROW(M22),"",INDEX($R$1:$R$145,SMALL(IF($M$2:$M$145&lt;&gt;"",ROW($M$2:$M$145)),ROW(M22))))</f>
        <v>#NUM!</v>
      </c>
      <c r="S170" s="11" t="e">
        <f t="array" ref="S170">IF(COUNTA($M$2:$M$145)&lt;ROW(N22),"",INDEX($S$1:$S$145,SMALL(IF($M$2:$M$145&lt;&gt;"",ROW($M$2:$M$145)),ROW(N22))))</f>
        <v>#NUM!</v>
      </c>
      <c r="T170" s="11" t="e">
        <f t="array" ref="T170">IF(COUNTA($M$2:$M$145)&lt;ROW(O22),"",INDEX($T$1:$T$145,SMALL(IF($M$2:$M$145&lt;&gt;"",ROW($M$2:$M$145)),ROW(O22))))</f>
        <v>#NUM!</v>
      </c>
      <c r="U170" s="11" t="e">
        <f t="array" ref="U170">IF(COUNTA($M$2:$M$145)&lt;ROW(M22),"",INDEX($U$1:$U$145,SMALL(IF($M$2:$M$145&lt;&gt;"",ROW($M$2:$M$145)),ROW(M22))))</f>
        <v>#NUM!</v>
      </c>
      <c r="V170" s="11" t="e">
        <f t="array" ref="V170">IF(COUNTA($M$2:$M$145)&lt;ROW(M22),"",INDEX($V$1:$V$145,SMALL(IF($M$2:$M$145&lt;&gt;"",ROW($M$2:$M$145)),ROW(M22))))</f>
        <v>#NUM!</v>
      </c>
      <c r="W170" s="11" t="e">
        <f t="array" ref="W170">IF(COUNTA($M$2:$M$145)&lt;ROW(M22),"",INDEX($W$1:$W$145,SMALL(IF($M$2:$M$145&lt;&gt;"",ROW($M$2:$M$145)),ROW(M22))))</f>
        <v>#NUM!</v>
      </c>
      <c r="X170" s="11" t="e">
        <f t="array" ref="X170">IF(COUNTA($M$2:$M$145)&lt;ROW(M22),"",INDEX($X$1:$X$145,SMALL(IF($M$2:$M$145&lt;&gt;"",ROW($M$2:$M$145)),ROW(M22))))</f>
        <v>#NUM!</v>
      </c>
      <c r="Y170" s="11" t="e">
        <f t="array" ref="Y170">IF(COUNTA($M$2:$M$145)&lt;ROW(M22),"",INDEX($Y$1:$Y$145,SMALL(IF($M$2:$M$145&lt;&gt;"",ROW($M$2:$M$145)),ROW(M22))))</f>
        <v>#NUM!</v>
      </c>
      <c r="Z170" s="11" t="e">
        <f t="array" ref="Z170">IF(COUNTA($M$2:$M$145)&lt;ROW(M22),"",INDEX($Z$1:$Z$145,SMALL(IF($M$2:$M$145&lt;&gt;"",ROW($M$2:$M$145)),ROW(M22))))</f>
        <v>#NUM!</v>
      </c>
      <c r="AA170" s="11" t="e">
        <f t="array" ref="AA170">IF(COUNTA($M$2:$M$145)&lt;ROW(M22),"",INDEX($AA$1:$AA$145,SMALL(IF($M$2:$M$145&lt;&gt;"",ROW($M$2:$M$145)),ROW(M22))))</f>
        <v>#NUM!</v>
      </c>
      <c r="AB170" s="11" t="e">
        <f t="array" ref="AB170">IF(COUNTA($M$2:$M$145)&lt;ROW(M22),"",INDEX($AB$1:$AB$145,SMALL(IF($M$2:$M$145&lt;&gt;"",ROW($M$2:$M$145)),ROW(M22))))</f>
        <v>#NUM!</v>
      </c>
      <c r="AC170" s="11" t="e">
        <f t="array" ref="AC170">IF(COUNTA($M$2:$M$145)&lt;ROW(M22),"",INDEX($AC$1:$AC$145,SMALL(IF($M$2:$M$145&lt;&gt;"",ROW($M$2:$M$145)),ROW(M22))))</f>
        <v>#NUM!</v>
      </c>
      <c r="AD170" s="11" t="e">
        <f t="array" ref="AD170">IF(COUNTA($M$2:$M$145)&lt;ROW(M22),"",INDEX($AD$1:$AD$145,SMALL(IF($M$2:$M$145&lt;&gt;"",ROW($M$2:$M$145)),ROW(M22))))</f>
        <v>#NUM!</v>
      </c>
      <c r="AE170" s="11" t="e">
        <f t="array" ref="AE170">IF(COUNTA($M$2:$M$145)&lt;ROW(M22),"",INDEX($AE$1:$AE$145,SMALL(IF($M$2:$M$145&lt;&gt;"",ROW($M$2:$M$145)),ROW(M22))))</f>
        <v>#NUM!</v>
      </c>
      <c r="AF170" s="11" t="e">
        <f t="array" ref="AF170">IF(COUNTA($M$2:$M$145)&lt;ROW(M22),"",INDEX($AF$1:$AF$145,SMALL(IF($M$2:$M$145&lt;&gt;"",ROW($M$2:$M$145)),ROW(M22))))</f>
        <v>#NUM!</v>
      </c>
      <c r="AS170" s="11" t="e">
        <f t="array" ref="AS170">IF(COUNTA($M$2:$M$144)&lt;ROW(M22),"",INDEX($AS$1:$AS$144,SMALL(IF($M$2:$M$144&lt;&gt;"",ROW($M$2:$M$144)),ROW(M22))))</f>
        <v>#NUM!</v>
      </c>
      <c r="AT170" s="11" t="e">
        <f t="array" ref="AT170">IF(COUNTA($M$2:$M$144)&lt;ROW(N22),"",INDEX($AT$1:$AT$144,SMALL(IF($M$2:$M$144&lt;&gt;"",ROW($M$2:$M$144)),ROW(N22))))</f>
        <v>#NUM!</v>
      </c>
      <c r="AU170" s="11" t="e">
        <f t="array" ref="AU170">IF(COUNTA($M$2:$M$144)&lt;ROW(O22),"",INDEX($AU$1:$AU$144,SMALL(IF($M$2:$M$144&lt;&gt;"",ROW($M$2:$M$144)),ROW(O22))))</f>
        <v>#NUM!</v>
      </c>
    </row>
    <row r="171" spans="11:47" ht="12.75" customHeight="1" x14ac:dyDescent="0.15">
      <c r="K171" s="11" t="e">
        <f t="array" ref="K171">IF(COUNTA($M$2:$M$145)&lt;ROW(M23),"",INDEX($K$1:$K$145,SMALL(IF($M$2:$M$145&lt;&gt;"",ROW($M$2:$M$145)),ROW(M23))))</f>
        <v>#NUM!</v>
      </c>
      <c r="L171" s="11" t="e">
        <f t="array" ref="L171">IF(COUNTA($M$2:$M$145)&lt;ROW(M23),"",INDEX($L$1:$L$145,SMALL(IF($M$2:$M$145&lt;&gt;"",ROW($M$2:$M$145)),ROW(M23))))</f>
        <v>#NUM!</v>
      </c>
      <c r="M171" s="11" t="e">
        <f t="array" ref="M171">IF(COUNTA($M$2:$M$145)&lt;ROW(M23),"",INDEX($M$1:$M$145,SMALL(IF($M$2:$M$145&lt;&gt;"",ROW($M$2:$M$145)),ROW(M23))))</f>
        <v>#NUM!</v>
      </c>
      <c r="R171" s="11" t="e">
        <f t="array" ref="R171">IF(COUNTA($M$2:$M$145)&lt;ROW(M23),"",INDEX($R$1:$R$145,SMALL(IF($M$2:$M$145&lt;&gt;"",ROW($M$2:$M$145)),ROW(M23))))</f>
        <v>#NUM!</v>
      </c>
      <c r="S171" s="11" t="e">
        <f t="array" ref="S171">IF(COUNTA($M$2:$M$145)&lt;ROW(N23),"",INDEX($S$1:$S$145,SMALL(IF($M$2:$M$145&lt;&gt;"",ROW($M$2:$M$145)),ROW(N23))))</f>
        <v>#NUM!</v>
      </c>
      <c r="T171" s="11" t="e">
        <f t="array" ref="T171">IF(COUNTA($M$2:$M$145)&lt;ROW(O23),"",INDEX($T$1:$T$145,SMALL(IF($M$2:$M$145&lt;&gt;"",ROW($M$2:$M$145)),ROW(O23))))</f>
        <v>#NUM!</v>
      </c>
      <c r="U171" s="11" t="e">
        <f t="array" ref="U171">IF(COUNTA($M$2:$M$145)&lt;ROW(M23),"",INDEX($U$1:$U$145,SMALL(IF($M$2:$M$145&lt;&gt;"",ROW($M$2:$M$145)),ROW(M23))))</f>
        <v>#NUM!</v>
      </c>
      <c r="V171" s="11" t="e">
        <f t="array" ref="V171">IF(COUNTA($M$2:$M$145)&lt;ROW(M23),"",INDEX($V$1:$V$145,SMALL(IF($M$2:$M$145&lt;&gt;"",ROW($M$2:$M$145)),ROW(M23))))</f>
        <v>#NUM!</v>
      </c>
      <c r="W171" s="11" t="e">
        <f t="array" ref="W171">IF(COUNTA($M$2:$M$145)&lt;ROW(M23),"",INDEX($W$1:$W$145,SMALL(IF($M$2:$M$145&lt;&gt;"",ROW($M$2:$M$145)),ROW(M23))))</f>
        <v>#NUM!</v>
      </c>
      <c r="X171" s="11" t="e">
        <f t="array" ref="X171">IF(COUNTA($M$2:$M$145)&lt;ROW(M23),"",INDEX($X$1:$X$145,SMALL(IF($M$2:$M$145&lt;&gt;"",ROW($M$2:$M$145)),ROW(M23))))</f>
        <v>#NUM!</v>
      </c>
      <c r="Y171" s="11" t="e">
        <f t="array" ref="Y171">IF(COUNTA($M$2:$M$145)&lt;ROW(M23),"",INDEX($Y$1:$Y$145,SMALL(IF($M$2:$M$145&lt;&gt;"",ROW($M$2:$M$145)),ROW(M23))))</f>
        <v>#NUM!</v>
      </c>
      <c r="Z171" s="11" t="e">
        <f t="array" ref="Z171">IF(COUNTA($M$2:$M$145)&lt;ROW(M23),"",INDEX($Z$1:$Z$145,SMALL(IF($M$2:$M$145&lt;&gt;"",ROW($M$2:$M$145)),ROW(M23))))</f>
        <v>#NUM!</v>
      </c>
      <c r="AA171" s="11" t="e">
        <f t="array" ref="AA171">IF(COUNTA($M$2:$M$145)&lt;ROW(M23),"",INDEX($AA$1:$AA$145,SMALL(IF($M$2:$M$145&lt;&gt;"",ROW($M$2:$M$145)),ROW(M23))))</f>
        <v>#NUM!</v>
      </c>
      <c r="AB171" s="11" t="e">
        <f t="array" ref="AB171">IF(COUNTA($M$2:$M$145)&lt;ROW(M23),"",INDEX($AB$1:$AB$145,SMALL(IF($M$2:$M$145&lt;&gt;"",ROW($M$2:$M$145)),ROW(M23))))</f>
        <v>#NUM!</v>
      </c>
      <c r="AC171" s="11" t="e">
        <f t="array" ref="AC171">IF(COUNTA($M$2:$M$145)&lt;ROW(M23),"",INDEX($AC$1:$AC$145,SMALL(IF($M$2:$M$145&lt;&gt;"",ROW($M$2:$M$145)),ROW(M23))))</f>
        <v>#NUM!</v>
      </c>
      <c r="AD171" s="11" t="e">
        <f t="array" ref="AD171">IF(COUNTA($M$2:$M$145)&lt;ROW(M23),"",INDEX($AD$1:$AD$145,SMALL(IF($M$2:$M$145&lt;&gt;"",ROW($M$2:$M$145)),ROW(M23))))</f>
        <v>#NUM!</v>
      </c>
      <c r="AE171" s="11" t="e">
        <f t="array" ref="AE171">IF(COUNTA($M$2:$M$145)&lt;ROW(M23),"",INDEX($AE$1:$AE$145,SMALL(IF($M$2:$M$145&lt;&gt;"",ROW($M$2:$M$145)),ROW(M23))))</f>
        <v>#NUM!</v>
      </c>
      <c r="AF171" s="11" t="e">
        <f t="array" ref="AF171">IF(COUNTA($M$2:$M$145)&lt;ROW(M23),"",INDEX($AF$1:$AF$145,SMALL(IF($M$2:$M$145&lt;&gt;"",ROW($M$2:$M$145)),ROW(M23))))</f>
        <v>#NUM!</v>
      </c>
      <c r="AS171" s="11" t="e">
        <f t="array" ref="AS171">IF(COUNTA($M$2:$M$144)&lt;ROW(M23),"",INDEX($AS$1:$AS$144,SMALL(IF($M$2:$M$144&lt;&gt;"",ROW($M$2:$M$144)),ROW(M23))))</f>
        <v>#NUM!</v>
      </c>
      <c r="AT171" s="11" t="e">
        <f t="array" ref="AT171">IF(COUNTA($M$2:$M$144)&lt;ROW(N23),"",INDEX($AT$1:$AT$144,SMALL(IF($M$2:$M$144&lt;&gt;"",ROW($M$2:$M$144)),ROW(N23))))</f>
        <v>#NUM!</v>
      </c>
      <c r="AU171" s="11" t="e">
        <f t="array" ref="AU171">IF(COUNTA($M$2:$M$144)&lt;ROW(O23),"",INDEX($AU$1:$AU$144,SMALL(IF($M$2:$M$144&lt;&gt;"",ROW($M$2:$M$144)),ROW(O23))))</f>
        <v>#NUM!</v>
      </c>
    </row>
    <row r="172" spans="11:47" ht="12.75" customHeight="1" x14ac:dyDescent="0.15">
      <c r="K172" s="11" t="e">
        <f t="array" ref="K172">IF(COUNTA($M$2:$M$145)&lt;ROW(M24),"",INDEX($K$1:$K$145,SMALL(IF($M$2:$M$145&lt;&gt;"",ROW($M$2:$M$145)),ROW(M24))))</f>
        <v>#NUM!</v>
      </c>
      <c r="L172" s="11" t="e">
        <f t="array" ref="L172">IF(COUNTA($M$2:$M$145)&lt;ROW(M24),"",INDEX($L$1:$L$145,SMALL(IF($M$2:$M$145&lt;&gt;"",ROW($M$2:$M$145)),ROW(M24))))</f>
        <v>#NUM!</v>
      </c>
      <c r="M172" s="11" t="e">
        <f t="array" ref="M172">IF(COUNTA($M$2:$M$145)&lt;ROW(M24),"",INDEX($M$1:$M$145,SMALL(IF($M$2:$M$145&lt;&gt;"",ROW($M$2:$M$145)),ROW(M24))))</f>
        <v>#NUM!</v>
      </c>
      <c r="R172" s="11" t="e">
        <f t="array" ref="R172">IF(COUNTA($M$2:$M$145)&lt;ROW(M24),"",INDEX($R$1:$R$145,SMALL(IF($M$2:$M$145&lt;&gt;"",ROW($M$2:$M$145)),ROW(M24))))</f>
        <v>#NUM!</v>
      </c>
      <c r="S172" s="11" t="e">
        <f t="array" ref="S172">IF(COUNTA($M$2:$M$145)&lt;ROW(N24),"",INDEX($S$1:$S$145,SMALL(IF($M$2:$M$145&lt;&gt;"",ROW($M$2:$M$145)),ROW(N24))))</f>
        <v>#NUM!</v>
      </c>
      <c r="T172" s="11" t="e">
        <f t="array" ref="T172">IF(COUNTA($M$2:$M$145)&lt;ROW(O24),"",INDEX($T$1:$T$145,SMALL(IF($M$2:$M$145&lt;&gt;"",ROW($M$2:$M$145)),ROW(O24))))</f>
        <v>#NUM!</v>
      </c>
      <c r="U172" s="11" t="e">
        <f t="array" ref="U172">IF(COUNTA($M$2:$M$145)&lt;ROW(M24),"",INDEX($U$1:$U$145,SMALL(IF($M$2:$M$145&lt;&gt;"",ROW($M$2:$M$145)),ROW(M24))))</f>
        <v>#NUM!</v>
      </c>
      <c r="V172" s="11" t="e">
        <f t="array" ref="V172">IF(COUNTA($M$2:$M$145)&lt;ROW(M24),"",INDEX($V$1:$V$145,SMALL(IF($M$2:$M$145&lt;&gt;"",ROW($M$2:$M$145)),ROW(M24))))</f>
        <v>#NUM!</v>
      </c>
      <c r="W172" s="11" t="e">
        <f t="array" ref="W172">IF(COUNTA($M$2:$M$145)&lt;ROW(M24),"",INDEX($W$1:$W$145,SMALL(IF($M$2:$M$145&lt;&gt;"",ROW($M$2:$M$145)),ROW(M24))))</f>
        <v>#NUM!</v>
      </c>
      <c r="X172" s="11" t="e">
        <f t="array" ref="X172">IF(COUNTA($M$2:$M$145)&lt;ROW(M24),"",INDEX($X$1:$X$145,SMALL(IF($M$2:$M$145&lt;&gt;"",ROW($M$2:$M$145)),ROW(M24))))</f>
        <v>#NUM!</v>
      </c>
      <c r="Y172" s="11" t="e">
        <f t="array" ref="Y172">IF(COUNTA($M$2:$M$145)&lt;ROW(M24),"",INDEX($Y$1:$Y$145,SMALL(IF($M$2:$M$145&lt;&gt;"",ROW($M$2:$M$145)),ROW(M24))))</f>
        <v>#NUM!</v>
      </c>
      <c r="Z172" s="11" t="e">
        <f t="array" ref="Z172">IF(COUNTA($M$2:$M$145)&lt;ROW(M24),"",INDEX($Z$1:$Z$145,SMALL(IF($M$2:$M$145&lt;&gt;"",ROW($M$2:$M$145)),ROW(M24))))</f>
        <v>#NUM!</v>
      </c>
      <c r="AA172" s="11" t="e">
        <f t="array" ref="AA172">IF(COUNTA($M$2:$M$145)&lt;ROW(M24),"",INDEX($AA$1:$AA$145,SMALL(IF($M$2:$M$145&lt;&gt;"",ROW($M$2:$M$145)),ROW(M24))))</f>
        <v>#NUM!</v>
      </c>
      <c r="AB172" s="11" t="e">
        <f t="array" ref="AB172">IF(COUNTA($M$2:$M$145)&lt;ROW(M24),"",INDEX($AB$1:$AB$145,SMALL(IF($M$2:$M$145&lt;&gt;"",ROW($M$2:$M$145)),ROW(M24))))</f>
        <v>#NUM!</v>
      </c>
      <c r="AC172" s="11" t="e">
        <f t="array" ref="AC172">IF(COUNTA($M$2:$M$145)&lt;ROW(M24),"",INDEX($AC$1:$AC$145,SMALL(IF($M$2:$M$145&lt;&gt;"",ROW($M$2:$M$145)),ROW(M24))))</f>
        <v>#NUM!</v>
      </c>
      <c r="AD172" s="11" t="e">
        <f t="array" ref="AD172">IF(COUNTA($M$2:$M$145)&lt;ROW(M24),"",INDEX($AD$1:$AD$145,SMALL(IF($M$2:$M$145&lt;&gt;"",ROW($M$2:$M$145)),ROW(M24))))</f>
        <v>#NUM!</v>
      </c>
      <c r="AE172" s="11" t="e">
        <f t="array" ref="AE172">IF(COUNTA($M$2:$M$145)&lt;ROW(M24),"",INDEX($AE$1:$AE$145,SMALL(IF($M$2:$M$145&lt;&gt;"",ROW($M$2:$M$145)),ROW(M24))))</f>
        <v>#NUM!</v>
      </c>
      <c r="AF172" s="11" t="e">
        <f t="array" ref="AF172">IF(COUNTA($M$2:$M$145)&lt;ROW(M24),"",INDEX($AF$1:$AF$145,SMALL(IF($M$2:$M$145&lt;&gt;"",ROW($M$2:$M$145)),ROW(M24))))</f>
        <v>#NUM!</v>
      </c>
      <c r="AS172" s="11" t="e">
        <f t="array" ref="AS172">IF(COUNTA($M$2:$M$144)&lt;ROW(M24),"",INDEX($AS$1:$AS$144,SMALL(IF($M$2:$M$144&lt;&gt;"",ROW($M$2:$M$144)),ROW(M24))))</f>
        <v>#NUM!</v>
      </c>
      <c r="AT172" s="11" t="e">
        <f t="array" ref="AT172">IF(COUNTA($M$2:$M$144)&lt;ROW(N24),"",INDEX($AT$1:$AT$144,SMALL(IF($M$2:$M$144&lt;&gt;"",ROW($M$2:$M$144)),ROW(N24))))</f>
        <v>#NUM!</v>
      </c>
      <c r="AU172" s="11" t="e">
        <f t="array" ref="AU172">IF(COUNTA($M$2:$M$144)&lt;ROW(O24),"",INDEX($AU$1:$AU$144,SMALL(IF($M$2:$M$144&lt;&gt;"",ROW($M$2:$M$144)),ROW(O24))))</f>
        <v>#NUM!</v>
      </c>
    </row>
    <row r="173" spans="11:47" ht="12.75" customHeight="1" x14ac:dyDescent="0.15">
      <c r="K173" s="11" t="e">
        <f t="array" ref="K173">IF(COUNTA($M$2:$M$145)&lt;ROW(M25),"",INDEX($K$1:$K$145,SMALL(IF($M$2:$M$145&lt;&gt;"",ROW($M$2:$M$145)),ROW(M25))))</f>
        <v>#NUM!</v>
      </c>
      <c r="L173" s="11" t="e">
        <f t="array" ref="L173">IF(COUNTA($M$2:$M$145)&lt;ROW(M25),"",INDEX($L$1:$L$145,SMALL(IF($M$2:$M$145&lt;&gt;"",ROW($M$2:$M$145)),ROW(M25))))</f>
        <v>#NUM!</v>
      </c>
      <c r="M173" s="11" t="e">
        <f t="array" ref="M173">IF(COUNTA($M$2:$M$145)&lt;ROW(M25),"",INDEX($M$1:$M$145,SMALL(IF($M$2:$M$145&lt;&gt;"",ROW($M$2:$M$145)),ROW(M25))))</f>
        <v>#NUM!</v>
      </c>
      <c r="R173" s="11" t="e">
        <f t="array" ref="R173">IF(COUNTA($M$2:$M$145)&lt;ROW(M25),"",INDEX($R$1:$R$145,SMALL(IF($M$2:$M$145&lt;&gt;"",ROW($M$2:$M$145)),ROW(M25))))</f>
        <v>#NUM!</v>
      </c>
      <c r="S173" s="11" t="e">
        <f t="array" ref="S173">IF(COUNTA($M$2:$M$145)&lt;ROW(N25),"",INDEX($S$1:$S$145,SMALL(IF($M$2:$M$145&lt;&gt;"",ROW($M$2:$M$145)),ROW(N25))))</f>
        <v>#NUM!</v>
      </c>
      <c r="T173" s="11" t="e">
        <f t="array" ref="T173">IF(COUNTA($M$2:$M$145)&lt;ROW(O25),"",INDEX($T$1:$T$145,SMALL(IF($M$2:$M$145&lt;&gt;"",ROW($M$2:$M$145)),ROW(O25))))</f>
        <v>#NUM!</v>
      </c>
      <c r="U173" s="11" t="e">
        <f t="array" ref="U173">IF(COUNTA($M$2:$M$145)&lt;ROW(M25),"",INDEX($U$1:$U$145,SMALL(IF($M$2:$M$145&lt;&gt;"",ROW($M$2:$M$145)),ROW(M25))))</f>
        <v>#NUM!</v>
      </c>
      <c r="V173" s="11" t="e">
        <f t="array" ref="V173">IF(COUNTA($M$2:$M$145)&lt;ROW(M25),"",INDEX($V$1:$V$145,SMALL(IF($M$2:$M$145&lt;&gt;"",ROW($M$2:$M$145)),ROW(M25))))</f>
        <v>#NUM!</v>
      </c>
      <c r="W173" s="11" t="e">
        <f t="array" ref="W173">IF(COUNTA($M$2:$M$145)&lt;ROW(M25),"",INDEX($W$1:$W$145,SMALL(IF($M$2:$M$145&lt;&gt;"",ROW($M$2:$M$145)),ROW(M25))))</f>
        <v>#NUM!</v>
      </c>
      <c r="X173" s="11" t="e">
        <f t="array" ref="X173">IF(COUNTA($M$2:$M$145)&lt;ROW(M25),"",INDEX($X$1:$X$145,SMALL(IF($M$2:$M$145&lt;&gt;"",ROW($M$2:$M$145)),ROW(M25))))</f>
        <v>#NUM!</v>
      </c>
      <c r="Y173" s="11" t="e">
        <f t="array" ref="Y173">IF(COUNTA($M$2:$M$145)&lt;ROW(M25),"",INDEX($Y$1:$Y$145,SMALL(IF($M$2:$M$145&lt;&gt;"",ROW($M$2:$M$145)),ROW(M25))))</f>
        <v>#NUM!</v>
      </c>
      <c r="Z173" s="11" t="e">
        <f t="array" ref="Z173">IF(COUNTA($M$2:$M$145)&lt;ROW(M25),"",INDEX($Z$1:$Z$145,SMALL(IF($M$2:$M$145&lt;&gt;"",ROW($M$2:$M$145)),ROW(M25))))</f>
        <v>#NUM!</v>
      </c>
      <c r="AA173" s="11" t="e">
        <f t="array" ref="AA173">IF(COUNTA($M$2:$M$145)&lt;ROW(M25),"",INDEX($AA$1:$AA$145,SMALL(IF($M$2:$M$145&lt;&gt;"",ROW($M$2:$M$145)),ROW(M25))))</f>
        <v>#NUM!</v>
      </c>
      <c r="AB173" s="11" t="e">
        <f t="array" ref="AB173">IF(COUNTA($M$2:$M$145)&lt;ROW(M25),"",INDEX($AB$1:$AB$145,SMALL(IF($M$2:$M$145&lt;&gt;"",ROW($M$2:$M$145)),ROW(M25))))</f>
        <v>#NUM!</v>
      </c>
      <c r="AC173" s="11" t="e">
        <f t="array" ref="AC173">IF(COUNTA($M$2:$M$145)&lt;ROW(M25),"",INDEX($AC$1:$AC$145,SMALL(IF($M$2:$M$145&lt;&gt;"",ROW($M$2:$M$145)),ROW(M25))))</f>
        <v>#NUM!</v>
      </c>
      <c r="AD173" s="11" t="e">
        <f t="array" ref="AD173">IF(COUNTA($M$2:$M$145)&lt;ROW(M25),"",INDEX($AD$1:$AD$145,SMALL(IF($M$2:$M$145&lt;&gt;"",ROW($M$2:$M$145)),ROW(M25))))</f>
        <v>#NUM!</v>
      </c>
      <c r="AE173" s="11" t="e">
        <f t="array" ref="AE173">IF(COUNTA($M$2:$M$145)&lt;ROW(M25),"",INDEX($AE$1:$AE$145,SMALL(IF($M$2:$M$145&lt;&gt;"",ROW($M$2:$M$145)),ROW(M25))))</f>
        <v>#NUM!</v>
      </c>
      <c r="AF173" s="11" t="e">
        <f t="array" ref="AF173">IF(COUNTA($M$2:$M$145)&lt;ROW(M25),"",INDEX($AF$1:$AF$145,SMALL(IF($M$2:$M$145&lt;&gt;"",ROW($M$2:$M$145)),ROW(M25))))</f>
        <v>#NUM!</v>
      </c>
      <c r="AS173" s="11" t="e">
        <f t="array" ref="AS173">IF(COUNTA($M$2:$M$144)&lt;ROW(M25),"",INDEX($AS$1:$AS$144,SMALL(IF($M$2:$M$144&lt;&gt;"",ROW($M$2:$M$144)),ROW(M25))))</f>
        <v>#NUM!</v>
      </c>
      <c r="AT173" s="11" t="e">
        <f t="array" ref="AT173">IF(COUNTA($M$2:$M$144)&lt;ROW(N25),"",INDEX($AT$1:$AT$144,SMALL(IF($M$2:$M$144&lt;&gt;"",ROW($M$2:$M$144)),ROW(N25))))</f>
        <v>#NUM!</v>
      </c>
      <c r="AU173" s="11" t="e">
        <f t="array" ref="AU173">IF(COUNTA($M$2:$M$144)&lt;ROW(O25),"",INDEX($AU$1:$AU$144,SMALL(IF($M$2:$M$144&lt;&gt;"",ROW($M$2:$M$144)),ROW(O25))))</f>
        <v>#NUM!</v>
      </c>
    </row>
    <row r="174" spans="11:47" ht="12.75" customHeight="1" x14ac:dyDescent="0.15">
      <c r="K174" s="11" t="e">
        <f t="array" ref="K174">IF(COUNTA($M$2:$M$145)&lt;ROW(M26),"",INDEX($K$1:$K$145,SMALL(IF($M$2:$M$145&lt;&gt;"",ROW($M$2:$M$145)),ROW(M26))))</f>
        <v>#NUM!</v>
      </c>
      <c r="L174" s="11" t="e">
        <f t="array" ref="L174">IF(COUNTA($M$2:$M$145)&lt;ROW(M26),"",INDEX($L$1:$L$145,SMALL(IF($M$2:$M$145&lt;&gt;"",ROW($M$2:$M$145)),ROW(M26))))</f>
        <v>#NUM!</v>
      </c>
      <c r="M174" s="11" t="e">
        <f t="array" ref="M174">IF(COUNTA($M$2:$M$145)&lt;ROW(M26),"",INDEX($M$1:$M$145,SMALL(IF($M$2:$M$145&lt;&gt;"",ROW($M$2:$M$145)),ROW(M26))))</f>
        <v>#NUM!</v>
      </c>
      <c r="R174" s="11" t="e">
        <f t="array" ref="R174">IF(COUNTA($M$2:$M$145)&lt;ROW(M26),"",INDEX($R$1:$R$145,SMALL(IF($M$2:$M$145&lt;&gt;"",ROW($M$2:$M$145)),ROW(M26))))</f>
        <v>#NUM!</v>
      </c>
      <c r="S174" s="11" t="e">
        <f t="array" ref="S174">IF(COUNTA($M$2:$M$145)&lt;ROW(N26),"",INDEX($S$1:$S$145,SMALL(IF($M$2:$M$145&lt;&gt;"",ROW($M$2:$M$145)),ROW(N26))))</f>
        <v>#NUM!</v>
      </c>
      <c r="T174" s="11" t="e">
        <f t="array" ref="T174">IF(COUNTA($M$2:$M$145)&lt;ROW(O26),"",INDEX($T$1:$T$145,SMALL(IF($M$2:$M$145&lt;&gt;"",ROW($M$2:$M$145)),ROW(O26))))</f>
        <v>#NUM!</v>
      </c>
      <c r="U174" s="11" t="e">
        <f t="array" ref="U174">IF(COUNTA($M$2:$M$145)&lt;ROW(M26),"",INDEX($U$1:$U$145,SMALL(IF($M$2:$M$145&lt;&gt;"",ROW($M$2:$M$145)),ROW(M26))))</f>
        <v>#NUM!</v>
      </c>
      <c r="V174" s="11" t="e">
        <f t="array" ref="V174">IF(COUNTA($M$2:$M$145)&lt;ROW(M26),"",INDEX($V$1:$V$145,SMALL(IF($M$2:$M$145&lt;&gt;"",ROW($M$2:$M$145)),ROW(M26))))</f>
        <v>#NUM!</v>
      </c>
      <c r="W174" s="11" t="e">
        <f t="array" ref="W174">IF(COUNTA($M$2:$M$145)&lt;ROW(M26),"",INDEX($W$1:$W$145,SMALL(IF($M$2:$M$145&lt;&gt;"",ROW($M$2:$M$145)),ROW(M26))))</f>
        <v>#NUM!</v>
      </c>
      <c r="X174" s="11" t="e">
        <f t="array" ref="X174">IF(COUNTA($M$2:$M$145)&lt;ROW(M26),"",INDEX($X$1:$X$145,SMALL(IF($M$2:$M$145&lt;&gt;"",ROW($M$2:$M$145)),ROW(M26))))</f>
        <v>#NUM!</v>
      </c>
      <c r="Y174" s="11" t="e">
        <f t="array" ref="Y174">IF(COUNTA($M$2:$M$145)&lt;ROW(M26),"",INDEX($Y$1:$Y$145,SMALL(IF($M$2:$M$145&lt;&gt;"",ROW($M$2:$M$145)),ROW(M26))))</f>
        <v>#NUM!</v>
      </c>
      <c r="Z174" s="11" t="e">
        <f t="array" ref="Z174">IF(COUNTA($M$2:$M$145)&lt;ROW(M26),"",INDEX($Z$1:$Z$145,SMALL(IF($M$2:$M$145&lt;&gt;"",ROW($M$2:$M$145)),ROW(M26))))</f>
        <v>#NUM!</v>
      </c>
      <c r="AA174" s="11" t="e">
        <f t="array" ref="AA174">IF(COUNTA($M$2:$M$145)&lt;ROW(M26),"",INDEX($AA$1:$AA$145,SMALL(IF($M$2:$M$145&lt;&gt;"",ROW($M$2:$M$145)),ROW(M26))))</f>
        <v>#NUM!</v>
      </c>
      <c r="AB174" s="11" t="e">
        <f t="array" ref="AB174">IF(COUNTA($M$2:$M$145)&lt;ROW(M26),"",INDEX($AB$1:$AB$145,SMALL(IF($M$2:$M$145&lt;&gt;"",ROW($M$2:$M$145)),ROW(M26))))</f>
        <v>#NUM!</v>
      </c>
      <c r="AC174" s="11" t="e">
        <f t="array" ref="AC174">IF(COUNTA($M$2:$M$145)&lt;ROW(M26),"",INDEX($AC$1:$AC$145,SMALL(IF($M$2:$M$145&lt;&gt;"",ROW($M$2:$M$145)),ROW(M26))))</f>
        <v>#NUM!</v>
      </c>
      <c r="AD174" s="11" t="e">
        <f t="array" ref="AD174">IF(COUNTA($M$2:$M$145)&lt;ROW(M26),"",INDEX($AD$1:$AD$145,SMALL(IF($M$2:$M$145&lt;&gt;"",ROW($M$2:$M$145)),ROW(M26))))</f>
        <v>#NUM!</v>
      </c>
      <c r="AE174" s="11" t="e">
        <f t="array" ref="AE174">IF(COUNTA($M$2:$M$145)&lt;ROW(M26),"",INDEX($AE$1:$AE$145,SMALL(IF($M$2:$M$145&lt;&gt;"",ROW($M$2:$M$145)),ROW(M26))))</f>
        <v>#NUM!</v>
      </c>
      <c r="AF174" s="11" t="e">
        <f t="array" ref="AF174">IF(COUNTA($M$2:$M$145)&lt;ROW(M26),"",INDEX($AF$1:$AF$145,SMALL(IF($M$2:$M$145&lt;&gt;"",ROW($M$2:$M$145)),ROW(M26))))</f>
        <v>#NUM!</v>
      </c>
      <c r="AS174" s="11" t="e">
        <f t="array" ref="AS174">IF(COUNTA($M$2:$M$144)&lt;ROW(M26),"",INDEX($AS$1:$AS$144,SMALL(IF($M$2:$M$144&lt;&gt;"",ROW($M$2:$M$144)),ROW(M26))))</f>
        <v>#NUM!</v>
      </c>
      <c r="AT174" s="11" t="e">
        <f t="array" ref="AT174">IF(COUNTA($M$2:$M$144)&lt;ROW(N26),"",INDEX($AT$1:$AT$144,SMALL(IF($M$2:$M$144&lt;&gt;"",ROW($M$2:$M$144)),ROW(N26))))</f>
        <v>#NUM!</v>
      </c>
      <c r="AU174" s="11" t="e">
        <f t="array" ref="AU174">IF(COUNTA($M$2:$M$144)&lt;ROW(O26),"",INDEX($AU$1:$AU$144,SMALL(IF($M$2:$M$144&lt;&gt;"",ROW($M$2:$M$144)),ROW(O26))))</f>
        <v>#NUM!</v>
      </c>
    </row>
    <row r="175" spans="11:47" ht="12.75" customHeight="1" x14ac:dyDescent="0.15">
      <c r="K175" s="11" t="e">
        <f t="array" ref="K175">IF(COUNTA($M$2:$M$145)&lt;ROW(M27),"",INDEX($K$1:$K$145,SMALL(IF($M$2:$M$145&lt;&gt;"",ROW($M$2:$M$145)),ROW(M27))))</f>
        <v>#NUM!</v>
      </c>
      <c r="L175" s="11" t="e">
        <f t="array" ref="L175">IF(COUNTA($M$2:$M$145)&lt;ROW(M27),"",INDEX($L$1:$L$145,SMALL(IF($M$2:$M$145&lt;&gt;"",ROW($M$2:$M$145)),ROW(M27))))</f>
        <v>#NUM!</v>
      </c>
      <c r="M175" s="11" t="e">
        <f t="array" ref="M175">IF(COUNTA($M$2:$M$145)&lt;ROW(M27),"",INDEX($M$1:$M$145,SMALL(IF($M$2:$M$145&lt;&gt;"",ROW($M$2:$M$145)),ROW(M27))))</f>
        <v>#NUM!</v>
      </c>
      <c r="R175" s="11" t="e">
        <f t="array" ref="R175">IF(COUNTA($M$2:$M$145)&lt;ROW(M27),"",INDEX($R$1:$R$145,SMALL(IF($M$2:$M$145&lt;&gt;"",ROW($M$2:$M$145)),ROW(M27))))</f>
        <v>#NUM!</v>
      </c>
      <c r="S175" s="11" t="e">
        <f t="array" ref="S175">IF(COUNTA($M$2:$M$145)&lt;ROW(N27),"",INDEX($S$1:$S$145,SMALL(IF($M$2:$M$145&lt;&gt;"",ROW($M$2:$M$145)),ROW(N27))))</f>
        <v>#NUM!</v>
      </c>
      <c r="T175" s="11" t="e">
        <f t="array" ref="T175">IF(COUNTA($M$2:$M$145)&lt;ROW(O27),"",INDEX($T$1:$T$145,SMALL(IF($M$2:$M$145&lt;&gt;"",ROW($M$2:$M$145)),ROW(O27))))</f>
        <v>#NUM!</v>
      </c>
      <c r="U175" s="11" t="e">
        <f t="array" ref="U175">IF(COUNTA($M$2:$M$145)&lt;ROW(M27),"",INDEX($U$1:$U$145,SMALL(IF($M$2:$M$145&lt;&gt;"",ROW($M$2:$M$145)),ROW(M27))))</f>
        <v>#NUM!</v>
      </c>
      <c r="V175" s="11" t="e">
        <f t="array" ref="V175">IF(COUNTA($M$2:$M$145)&lt;ROW(M27),"",INDEX($V$1:$V$145,SMALL(IF($M$2:$M$145&lt;&gt;"",ROW($M$2:$M$145)),ROW(M27))))</f>
        <v>#NUM!</v>
      </c>
      <c r="W175" s="11" t="e">
        <f t="array" ref="W175">IF(COUNTA($M$2:$M$145)&lt;ROW(M27),"",INDEX($W$1:$W$145,SMALL(IF($M$2:$M$145&lt;&gt;"",ROW($M$2:$M$145)),ROW(M27))))</f>
        <v>#NUM!</v>
      </c>
      <c r="X175" s="11" t="e">
        <f t="array" ref="X175">IF(COUNTA($M$2:$M$145)&lt;ROW(M27),"",INDEX($X$1:$X$145,SMALL(IF($M$2:$M$145&lt;&gt;"",ROW($M$2:$M$145)),ROW(M27))))</f>
        <v>#NUM!</v>
      </c>
      <c r="Y175" s="11" t="e">
        <f t="array" ref="Y175">IF(COUNTA($M$2:$M$145)&lt;ROW(M27),"",INDEX($Y$1:$Y$145,SMALL(IF($M$2:$M$145&lt;&gt;"",ROW($M$2:$M$145)),ROW(M27))))</f>
        <v>#NUM!</v>
      </c>
      <c r="Z175" s="11" t="e">
        <f t="array" ref="Z175">IF(COUNTA($M$2:$M$145)&lt;ROW(M27),"",INDEX($Z$1:$Z$145,SMALL(IF($M$2:$M$145&lt;&gt;"",ROW($M$2:$M$145)),ROW(M27))))</f>
        <v>#NUM!</v>
      </c>
      <c r="AA175" s="11" t="e">
        <f t="array" ref="AA175">IF(COUNTA($M$2:$M$145)&lt;ROW(M27),"",INDEX($AA$1:$AA$145,SMALL(IF($M$2:$M$145&lt;&gt;"",ROW($M$2:$M$145)),ROW(M27))))</f>
        <v>#NUM!</v>
      </c>
      <c r="AB175" s="11" t="e">
        <f t="array" ref="AB175">IF(COUNTA($M$2:$M$145)&lt;ROW(M27),"",INDEX($AB$1:$AB$145,SMALL(IF($M$2:$M$145&lt;&gt;"",ROW($M$2:$M$145)),ROW(M27))))</f>
        <v>#NUM!</v>
      </c>
      <c r="AC175" s="11" t="e">
        <f t="array" ref="AC175">IF(COUNTA($M$2:$M$145)&lt;ROW(M27),"",INDEX($AC$1:$AC$145,SMALL(IF($M$2:$M$145&lt;&gt;"",ROW($M$2:$M$145)),ROW(M27))))</f>
        <v>#NUM!</v>
      </c>
      <c r="AD175" s="11" t="e">
        <f t="array" ref="AD175">IF(COUNTA($M$2:$M$145)&lt;ROW(M27),"",INDEX($AD$1:$AD$145,SMALL(IF($M$2:$M$145&lt;&gt;"",ROW($M$2:$M$145)),ROW(M27))))</f>
        <v>#NUM!</v>
      </c>
      <c r="AE175" s="11" t="e">
        <f t="array" ref="AE175">IF(COUNTA($M$2:$M$145)&lt;ROW(M27),"",INDEX($AE$1:$AE$145,SMALL(IF($M$2:$M$145&lt;&gt;"",ROW($M$2:$M$145)),ROW(M27))))</f>
        <v>#NUM!</v>
      </c>
      <c r="AF175" s="11" t="e">
        <f t="array" ref="AF175">IF(COUNTA($M$2:$M$145)&lt;ROW(M27),"",INDEX($AF$1:$AF$145,SMALL(IF($M$2:$M$145&lt;&gt;"",ROW($M$2:$M$145)),ROW(M27))))</f>
        <v>#NUM!</v>
      </c>
      <c r="AS175" s="11" t="e">
        <f t="array" ref="AS175">IF(COUNTA($M$2:$M$144)&lt;ROW(M27),"",INDEX($AS$1:$AS$144,SMALL(IF($M$2:$M$144&lt;&gt;"",ROW($M$2:$M$144)),ROW(M27))))</f>
        <v>#NUM!</v>
      </c>
      <c r="AT175" s="11" t="e">
        <f t="array" ref="AT175">IF(COUNTA($M$2:$M$144)&lt;ROW(N27),"",INDEX($AT$1:$AT$144,SMALL(IF($M$2:$M$144&lt;&gt;"",ROW($M$2:$M$144)),ROW(N27))))</f>
        <v>#NUM!</v>
      </c>
      <c r="AU175" s="11" t="e">
        <f t="array" ref="AU175">IF(COUNTA($M$2:$M$144)&lt;ROW(O27),"",INDEX($AU$1:$AU$144,SMALL(IF($M$2:$M$144&lt;&gt;"",ROW($M$2:$M$144)),ROW(O27))))</f>
        <v>#NUM!</v>
      </c>
    </row>
    <row r="176" spans="11:47" ht="12.75" customHeight="1" x14ac:dyDescent="0.15">
      <c r="K176" s="11" t="e">
        <f t="array" ref="K176">IF(COUNTA($M$2:$M$145)&lt;ROW(M28),"",INDEX($K$1:$K$145,SMALL(IF($M$2:$M$145&lt;&gt;"",ROW($M$2:$M$145)),ROW(M28))))</f>
        <v>#NUM!</v>
      </c>
      <c r="L176" s="11" t="e">
        <f t="array" ref="L176">IF(COUNTA($M$2:$M$145)&lt;ROW(M28),"",INDEX($L$1:$L$145,SMALL(IF($M$2:$M$145&lt;&gt;"",ROW($M$2:$M$145)),ROW(M28))))</f>
        <v>#NUM!</v>
      </c>
      <c r="M176" s="11" t="e">
        <f t="array" ref="M176">IF(COUNTA($M$2:$M$145)&lt;ROW(M28),"",INDEX($M$1:$M$145,SMALL(IF($M$2:$M$145&lt;&gt;"",ROW($M$2:$M$145)),ROW(M28))))</f>
        <v>#NUM!</v>
      </c>
      <c r="R176" s="11" t="e">
        <f t="array" ref="R176">IF(COUNTA($M$2:$M$145)&lt;ROW(M28),"",INDEX($R$1:$R$145,SMALL(IF($M$2:$M$145&lt;&gt;"",ROW($M$2:$M$145)),ROW(M28))))</f>
        <v>#NUM!</v>
      </c>
      <c r="S176" s="11" t="e">
        <f t="array" ref="S176">IF(COUNTA($M$2:$M$145)&lt;ROW(N28),"",INDEX($S$1:$S$145,SMALL(IF($M$2:$M$145&lt;&gt;"",ROW($M$2:$M$145)),ROW(N28))))</f>
        <v>#NUM!</v>
      </c>
      <c r="T176" s="11" t="e">
        <f t="array" ref="T176">IF(COUNTA($M$2:$M$145)&lt;ROW(O28),"",INDEX($T$1:$T$145,SMALL(IF($M$2:$M$145&lt;&gt;"",ROW($M$2:$M$145)),ROW(O28))))</f>
        <v>#NUM!</v>
      </c>
      <c r="U176" s="11" t="e">
        <f t="array" ref="U176">IF(COUNTA($M$2:$M$145)&lt;ROW(M28),"",INDEX($U$1:$U$145,SMALL(IF($M$2:$M$145&lt;&gt;"",ROW($M$2:$M$145)),ROW(M28))))</f>
        <v>#NUM!</v>
      </c>
      <c r="V176" s="11" t="e">
        <f t="array" ref="V176">IF(COUNTA($M$2:$M$145)&lt;ROW(M28),"",INDEX($V$1:$V$145,SMALL(IF($M$2:$M$145&lt;&gt;"",ROW($M$2:$M$145)),ROW(M28))))</f>
        <v>#NUM!</v>
      </c>
      <c r="W176" s="11" t="e">
        <f t="array" ref="W176">IF(COUNTA($M$2:$M$145)&lt;ROW(M28),"",INDEX($W$1:$W$145,SMALL(IF($M$2:$M$145&lt;&gt;"",ROW($M$2:$M$145)),ROW(M28))))</f>
        <v>#NUM!</v>
      </c>
      <c r="X176" s="11" t="e">
        <f t="array" ref="X176">IF(COUNTA($M$2:$M$145)&lt;ROW(M28),"",INDEX($X$1:$X$145,SMALL(IF($M$2:$M$145&lt;&gt;"",ROW($M$2:$M$145)),ROW(M28))))</f>
        <v>#NUM!</v>
      </c>
      <c r="Y176" s="11" t="e">
        <f t="array" ref="Y176">IF(COUNTA($M$2:$M$145)&lt;ROW(M28),"",INDEX($Y$1:$Y$145,SMALL(IF($M$2:$M$145&lt;&gt;"",ROW($M$2:$M$145)),ROW(M28))))</f>
        <v>#NUM!</v>
      </c>
      <c r="Z176" s="11" t="e">
        <f t="array" ref="Z176">IF(COUNTA($M$2:$M$145)&lt;ROW(M28),"",INDEX($Z$1:$Z$145,SMALL(IF($M$2:$M$145&lt;&gt;"",ROW($M$2:$M$145)),ROW(M28))))</f>
        <v>#NUM!</v>
      </c>
      <c r="AA176" s="11" t="e">
        <f t="array" ref="AA176">IF(COUNTA($M$2:$M$145)&lt;ROW(M28),"",INDEX($AA$1:$AA$145,SMALL(IF($M$2:$M$145&lt;&gt;"",ROW($M$2:$M$145)),ROW(M28))))</f>
        <v>#NUM!</v>
      </c>
      <c r="AB176" s="11" t="e">
        <f t="array" ref="AB176">IF(COUNTA($M$2:$M$145)&lt;ROW(M28),"",INDEX($AB$1:$AB$145,SMALL(IF($M$2:$M$145&lt;&gt;"",ROW($M$2:$M$145)),ROW(M28))))</f>
        <v>#NUM!</v>
      </c>
      <c r="AC176" s="11" t="e">
        <f t="array" ref="AC176">IF(COUNTA($M$2:$M$145)&lt;ROW(M28),"",INDEX($AC$1:$AC$145,SMALL(IF($M$2:$M$145&lt;&gt;"",ROW($M$2:$M$145)),ROW(M28))))</f>
        <v>#NUM!</v>
      </c>
      <c r="AD176" s="11" t="e">
        <f t="array" ref="AD176">IF(COUNTA($M$2:$M$145)&lt;ROW(M28),"",INDEX($AD$1:$AD$145,SMALL(IF($M$2:$M$145&lt;&gt;"",ROW($M$2:$M$145)),ROW(M28))))</f>
        <v>#NUM!</v>
      </c>
      <c r="AE176" s="11" t="e">
        <f t="array" ref="AE176">IF(COUNTA($M$2:$M$145)&lt;ROW(M28),"",INDEX($AE$1:$AE$145,SMALL(IF($M$2:$M$145&lt;&gt;"",ROW($M$2:$M$145)),ROW(M28))))</f>
        <v>#NUM!</v>
      </c>
      <c r="AF176" s="11" t="e">
        <f t="array" ref="AF176">IF(COUNTA($M$2:$M$145)&lt;ROW(M28),"",INDEX($AF$1:$AF$145,SMALL(IF($M$2:$M$145&lt;&gt;"",ROW($M$2:$M$145)),ROW(M28))))</f>
        <v>#NUM!</v>
      </c>
      <c r="AS176" s="11" t="e">
        <f t="array" ref="AS176">IF(COUNTA($M$2:$M$144)&lt;ROW(M28),"",INDEX($AS$1:$AS$144,SMALL(IF($M$2:$M$144&lt;&gt;"",ROW($M$2:$M$144)),ROW(M28))))</f>
        <v>#NUM!</v>
      </c>
      <c r="AT176" s="11" t="e">
        <f t="array" ref="AT176">IF(COUNTA($M$2:$M$144)&lt;ROW(N28),"",INDEX($AT$1:$AT$144,SMALL(IF($M$2:$M$144&lt;&gt;"",ROW($M$2:$M$144)),ROW(N28))))</f>
        <v>#NUM!</v>
      </c>
      <c r="AU176" s="11" t="e">
        <f t="array" ref="AU176">IF(COUNTA($M$2:$M$144)&lt;ROW(O28),"",INDEX($AU$1:$AU$144,SMALL(IF($M$2:$M$144&lt;&gt;"",ROW($M$2:$M$144)),ROW(O28))))</f>
        <v>#NUM!</v>
      </c>
    </row>
    <row r="177" spans="11:47" ht="12.75" customHeight="1" x14ac:dyDescent="0.15">
      <c r="K177" s="11" t="e">
        <f t="array" ref="K177">IF(COUNTA($M$2:$M$145)&lt;ROW(M29),"",INDEX($K$1:$K$145,SMALL(IF($M$2:$M$145&lt;&gt;"",ROW($M$2:$M$145)),ROW(M29))))</f>
        <v>#NUM!</v>
      </c>
      <c r="L177" s="11" t="e">
        <f t="array" ref="L177">IF(COUNTA($M$2:$M$145)&lt;ROW(M29),"",INDEX($L$1:$L$145,SMALL(IF($M$2:$M$145&lt;&gt;"",ROW($M$2:$M$145)),ROW(M29))))</f>
        <v>#NUM!</v>
      </c>
      <c r="M177" s="11" t="e">
        <f t="array" ref="M177">IF(COUNTA($M$2:$M$145)&lt;ROW(M29),"",INDEX($M$1:$M$145,SMALL(IF($M$2:$M$145&lt;&gt;"",ROW($M$2:$M$145)),ROW(M29))))</f>
        <v>#NUM!</v>
      </c>
      <c r="R177" s="11" t="e">
        <f t="array" ref="R177">IF(COUNTA($M$2:$M$145)&lt;ROW(M29),"",INDEX($R$1:$R$145,SMALL(IF($M$2:$M$145&lt;&gt;"",ROW($M$2:$M$145)),ROW(M29))))</f>
        <v>#NUM!</v>
      </c>
      <c r="S177" s="11" t="e">
        <f t="array" ref="S177">IF(COUNTA($M$2:$M$145)&lt;ROW(N29),"",INDEX($S$1:$S$145,SMALL(IF($M$2:$M$145&lt;&gt;"",ROW($M$2:$M$145)),ROW(N29))))</f>
        <v>#NUM!</v>
      </c>
      <c r="T177" s="11" t="e">
        <f t="array" ref="T177">IF(COUNTA($M$2:$M$145)&lt;ROW(O29),"",INDEX($T$1:$T$145,SMALL(IF($M$2:$M$145&lt;&gt;"",ROW($M$2:$M$145)),ROW(O29))))</f>
        <v>#NUM!</v>
      </c>
      <c r="U177" s="11" t="e">
        <f t="array" ref="U177">IF(COUNTA($M$2:$M$145)&lt;ROW(M29),"",INDEX($U$1:$U$145,SMALL(IF($M$2:$M$145&lt;&gt;"",ROW($M$2:$M$145)),ROW(M29))))</f>
        <v>#NUM!</v>
      </c>
      <c r="V177" s="11" t="e">
        <f t="array" ref="V177">IF(COUNTA($M$2:$M$145)&lt;ROW(M29),"",INDEX($V$1:$V$145,SMALL(IF($M$2:$M$145&lt;&gt;"",ROW($M$2:$M$145)),ROW(M29))))</f>
        <v>#NUM!</v>
      </c>
      <c r="W177" s="11" t="e">
        <f t="array" ref="W177">IF(COUNTA($M$2:$M$145)&lt;ROW(M29),"",INDEX($W$1:$W$145,SMALL(IF($M$2:$M$145&lt;&gt;"",ROW($M$2:$M$145)),ROW(M29))))</f>
        <v>#NUM!</v>
      </c>
      <c r="X177" s="11" t="e">
        <f t="array" ref="X177">IF(COUNTA($M$2:$M$145)&lt;ROW(M29),"",INDEX($X$1:$X$145,SMALL(IF($M$2:$M$145&lt;&gt;"",ROW($M$2:$M$145)),ROW(M29))))</f>
        <v>#NUM!</v>
      </c>
      <c r="Y177" s="11" t="e">
        <f t="array" ref="Y177">IF(COUNTA($M$2:$M$145)&lt;ROW(M29),"",INDEX($Y$1:$Y$145,SMALL(IF($M$2:$M$145&lt;&gt;"",ROW($M$2:$M$145)),ROW(M29))))</f>
        <v>#NUM!</v>
      </c>
      <c r="Z177" s="11" t="e">
        <f t="array" ref="Z177">IF(COUNTA($M$2:$M$145)&lt;ROW(M29),"",INDEX($Z$1:$Z$145,SMALL(IF($M$2:$M$145&lt;&gt;"",ROW($M$2:$M$145)),ROW(M29))))</f>
        <v>#NUM!</v>
      </c>
      <c r="AA177" s="11" t="e">
        <f t="array" ref="AA177">IF(COUNTA($M$2:$M$145)&lt;ROW(M29),"",INDEX($AA$1:$AA$145,SMALL(IF($M$2:$M$145&lt;&gt;"",ROW($M$2:$M$145)),ROW(M29))))</f>
        <v>#NUM!</v>
      </c>
      <c r="AB177" s="11" t="e">
        <f t="array" ref="AB177">IF(COUNTA($M$2:$M$145)&lt;ROW(M29),"",INDEX($AB$1:$AB$145,SMALL(IF($M$2:$M$145&lt;&gt;"",ROW($M$2:$M$145)),ROW(M29))))</f>
        <v>#NUM!</v>
      </c>
      <c r="AC177" s="11" t="e">
        <f t="array" ref="AC177">IF(COUNTA($M$2:$M$145)&lt;ROW(M29),"",INDEX($AC$1:$AC$145,SMALL(IF($M$2:$M$145&lt;&gt;"",ROW($M$2:$M$145)),ROW(M29))))</f>
        <v>#NUM!</v>
      </c>
      <c r="AD177" s="11" t="e">
        <f t="array" ref="AD177">IF(COUNTA($M$2:$M$145)&lt;ROW(M29),"",INDEX($AD$1:$AD$145,SMALL(IF($M$2:$M$145&lt;&gt;"",ROW($M$2:$M$145)),ROW(M29))))</f>
        <v>#NUM!</v>
      </c>
      <c r="AE177" s="11" t="e">
        <f t="array" ref="AE177">IF(COUNTA($M$2:$M$145)&lt;ROW(M29),"",INDEX($AE$1:$AE$145,SMALL(IF($M$2:$M$145&lt;&gt;"",ROW($M$2:$M$145)),ROW(M29))))</f>
        <v>#NUM!</v>
      </c>
      <c r="AF177" s="11" t="e">
        <f t="array" ref="AF177">IF(COUNTA($M$2:$M$145)&lt;ROW(M29),"",INDEX($AF$1:$AF$145,SMALL(IF($M$2:$M$145&lt;&gt;"",ROW($M$2:$M$145)),ROW(M29))))</f>
        <v>#NUM!</v>
      </c>
      <c r="AS177" s="11" t="e">
        <f t="array" ref="AS177">IF(COUNTA($M$2:$M$144)&lt;ROW(M29),"",INDEX($AS$1:$AS$144,SMALL(IF($M$2:$M$144&lt;&gt;"",ROW($M$2:$M$144)),ROW(M29))))</f>
        <v>#NUM!</v>
      </c>
      <c r="AT177" s="11" t="e">
        <f t="array" ref="AT177">IF(COUNTA($M$2:$M$144)&lt;ROW(N29),"",INDEX($AT$1:$AT$144,SMALL(IF($M$2:$M$144&lt;&gt;"",ROW($M$2:$M$144)),ROW(N29))))</f>
        <v>#NUM!</v>
      </c>
      <c r="AU177" s="11" t="e">
        <f t="array" ref="AU177">IF(COUNTA($M$2:$M$144)&lt;ROW(O29),"",INDEX($AU$1:$AU$144,SMALL(IF($M$2:$M$144&lt;&gt;"",ROW($M$2:$M$144)),ROW(O29))))</f>
        <v>#NUM!</v>
      </c>
    </row>
    <row r="178" spans="11:47" ht="12.75" customHeight="1" x14ac:dyDescent="0.15">
      <c r="K178" s="11" t="e">
        <f t="array" ref="K178">IF(COUNTA($M$2:$M$145)&lt;ROW(M30),"",INDEX($K$1:$K$145,SMALL(IF($M$2:$M$145&lt;&gt;"",ROW($M$2:$M$145)),ROW(M30))))</f>
        <v>#NUM!</v>
      </c>
      <c r="L178" s="11" t="e">
        <f t="array" ref="L178">IF(COUNTA($M$2:$M$145)&lt;ROW(M30),"",INDEX($L$1:$L$145,SMALL(IF($M$2:$M$145&lt;&gt;"",ROW($M$2:$M$145)),ROW(M30))))</f>
        <v>#NUM!</v>
      </c>
      <c r="M178" s="11" t="e">
        <f t="array" ref="M178">IF(COUNTA($M$2:$M$145)&lt;ROW(M30),"",INDEX($M$1:$M$145,SMALL(IF($M$2:$M$145&lt;&gt;"",ROW($M$2:$M$145)),ROW(M30))))</f>
        <v>#NUM!</v>
      </c>
      <c r="R178" s="11" t="e">
        <f t="array" ref="R178">IF(COUNTA($M$2:$M$145)&lt;ROW(M30),"",INDEX($R$1:$R$145,SMALL(IF($M$2:$M$145&lt;&gt;"",ROW($M$2:$M$145)),ROW(M30))))</f>
        <v>#NUM!</v>
      </c>
      <c r="S178" s="11" t="e">
        <f t="array" ref="S178">IF(COUNTA($M$2:$M$145)&lt;ROW(N30),"",INDEX($S$1:$S$145,SMALL(IF($M$2:$M$145&lt;&gt;"",ROW($M$2:$M$145)),ROW(N30))))</f>
        <v>#NUM!</v>
      </c>
      <c r="T178" s="11" t="e">
        <f t="array" ref="T178">IF(COUNTA($M$2:$M$145)&lt;ROW(O30),"",INDEX($T$1:$T$145,SMALL(IF($M$2:$M$145&lt;&gt;"",ROW($M$2:$M$145)),ROW(O30))))</f>
        <v>#NUM!</v>
      </c>
      <c r="U178" s="11" t="e">
        <f t="array" ref="U178">IF(COUNTA($M$2:$M$145)&lt;ROW(M30),"",INDEX($U$1:$U$145,SMALL(IF($M$2:$M$145&lt;&gt;"",ROW($M$2:$M$145)),ROW(M30))))</f>
        <v>#NUM!</v>
      </c>
      <c r="V178" s="11" t="e">
        <f t="array" ref="V178">IF(COUNTA($M$2:$M$145)&lt;ROW(M30),"",INDEX($V$1:$V$145,SMALL(IF($M$2:$M$145&lt;&gt;"",ROW($M$2:$M$145)),ROW(M30))))</f>
        <v>#NUM!</v>
      </c>
      <c r="W178" s="11" t="e">
        <f t="array" ref="W178">IF(COUNTA($M$2:$M$145)&lt;ROW(M30),"",INDEX($W$1:$W$145,SMALL(IF($M$2:$M$145&lt;&gt;"",ROW($M$2:$M$145)),ROW(M30))))</f>
        <v>#NUM!</v>
      </c>
      <c r="X178" s="11" t="e">
        <f t="array" ref="X178">IF(COUNTA($M$2:$M$145)&lt;ROW(M30),"",INDEX($X$1:$X$145,SMALL(IF($M$2:$M$145&lt;&gt;"",ROW($M$2:$M$145)),ROW(M30))))</f>
        <v>#NUM!</v>
      </c>
      <c r="Y178" s="11" t="e">
        <f t="array" ref="Y178">IF(COUNTA($M$2:$M$145)&lt;ROW(M30),"",INDEX($Y$1:$Y$145,SMALL(IF($M$2:$M$145&lt;&gt;"",ROW($M$2:$M$145)),ROW(M30))))</f>
        <v>#NUM!</v>
      </c>
      <c r="Z178" s="11" t="e">
        <f t="array" ref="Z178">IF(COUNTA($M$2:$M$145)&lt;ROW(M30),"",INDEX($Z$1:$Z$145,SMALL(IF($M$2:$M$145&lt;&gt;"",ROW($M$2:$M$145)),ROW(M30))))</f>
        <v>#NUM!</v>
      </c>
      <c r="AA178" s="11" t="e">
        <f t="array" ref="AA178">IF(COUNTA($M$2:$M$145)&lt;ROW(M30),"",INDEX($AA$1:$AA$145,SMALL(IF($M$2:$M$145&lt;&gt;"",ROW($M$2:$M$145)),ROW(M30))))</f>
        <v>#NUM!</v>
      </c>
      <c r="AB178" s="11" t="e">
        <f t="array" ref="AB178">IF(COUNTA($M$2:$M$145)&lt;ROW(M30),"",INDEX($AB$1:$AB$145,SMALL(IF($M$2:$M$145&lt;&gt;"",ROW($M$2:$M$145)),ROW(M30))))</f>
        <v>#NUM!</v>
      </c>
      <c r="AC178" s="11" t="e">
        <f t="array" ref="AC178">IF(COUNTA($M$2:$M$145)&lt;ROW(M30),"",INDEX($AC$1:$AC$145,SMALL(IF($M$2:$M$145&lt;&gt;"",ROW($M$2:$M$145)),ROW(M30))))</f>
        <v>#NUM!</v>
      </c>
      <c r="AD178" s="11" t="e">
        <f t="array" ref="AD178">IF(COUNTA($M$2:$M$145)&lt;ROW(M30),"",INDEX($AD$1:$AD$145,SMALL(IF($M$2:$M$145&lt;&gt;"",ROW($M$2:$M$145)),ROW(M30))))</f>
        <v>#NUM!</v>
      </c>
      <c r="AE178" s="11" t="e">
        <f t="array" ref="AE178">IF(COUNTA($M$2:$M$145)&lt;ROW(M30),"",INDEX($AE$1:$AE$145,SMALL(IF($M$2:$M$145&lt;&gt;"",ROW($M$2:$M$145)),ROW(M30))))</f>
        <v>#NUM!</v>
      </c>
      <c r="AF178" s="11" t="e">
        <f t="array" ref="AF178">IF(COUNTA($M$2:$M$145)&lt;ROW(M30),"",INDEX($AF$1:$AF$145,SMALL(IF($M$2:$M$145&lt;&gt;"",ROW($M$2:$M$145)),ROW(M30))))</f>
        <v>#NUM!</v>
      </c>
      <c r="AS178" s="11" t="e">
        <f t="array" ref="AS178">IF(COUNTA($M$2:$M$144)&lt;ROW(M30),"",INDEX($AS$1:$AS$144,SMALL(IF($M$2:$M$144&lt;&gt;"",ROW($M$2:$M$144)),ROW(M30))))</f>
        <v>#NUM!</v>
      </c>
      <c r="AT178" s="11" t="e">
        <f t="array" ref="AT178">IF(COUNTA($M$2:$M$144)&lt;ROW(N30),"",INDEX($AT$1:$AT$144,SMALL(IF($M$2:$M$144&lt;&gt;"",ROW($M$2:$M$144)),ROW(N30))))</f>
        <v>#NUM!</v>
      </c>
      <c r="AU178" s="11" t="e">
        <f t="array" ref="AU178">IF(COUNTA($M$2:$M$144)&lt;ROW(O30),"",INDEX($AU$1:$AU$144,SMALL(IF($M$2:$M$144&lt;&gt;"",ROW($M$2:$M$144)),ROW(O30))))</f>
        <v>#NUM!</v>
      </c>
    </row>
    <row r="179" spans="11:47" ht="12.75" customHeight="1" x14ac:dyDescent="0.15">
      <c r="K179" s="11" t="e">
        <f t="array" ref="K179">IF(COUNTA($M$2:$M$145)&lt;ROW(M31),"",INDEX($K$1:$K$145,SMALL(IF($M$2:$M$145&lt;&gt;"",ROW($M$2:$M$145)),ROW(M31))))</f>
        <v>#NUM!</v>
      </c>
      <c r="L179" s="11" t="e">
        <f t="array" ref="L179">IF(COUNTA($M$2:$M$145)&lt;ROW(M31),"",INDEX($L$1:$L$145,SMALL(IF($M$2:$M$145&lt;&gt;"",ROW($M$2:$M$145)),ROW(M31))))</f>
        <v>#NUM!</v>
      </c>
      <c r="M179" s="11" t="e">
        <f t="array" ref="M179">IF(COUNTA($M$2:$M$145)&lt;ROW(M31),"",INDEX($M$1:$M$145,SMALL(IF($M$2:$M$145&lt;&gt;"",ROW($M$2:$M$145)),ROW(M31))))</f>
        <v>#NUM!</v>
      </c>
      <c r="R179" s="11" t="e">
        <f t="array" ref="R179">IF(COUNTA($M$2:$M$145)&lt;ROW(M31),"",INDEX($R$1:$R$145,SMALL(IF($M$2:$M$145&lt;&gt;"",ROW($M$2:$M$145)),ROW(M31))))</f>
        <v>#NUM!</v>
      </c>
      <c r="S179" s="11" t="e">
        <f t="array" ref="S179">IF(COUNTA($M$2:$M$145)&lt;ROW(N31),"",INDEX($S$1:$S$145,SMALL(IF($M$2:$M$145&lt;&gt;"",ROW($M$2:$M$145)),ROW(N31))))</f>
        <v>#NUM!</v>
      </c>
      <c r="T179" s="11" t="e">
        <f t="array" ref="T179">IF(COUNTA($M$2:$M$145)&lt;ROW(O31),"",INDEX($T$1:$T$145,SMALL(IF($M$2:$M$145&lt;&gt;"",ROW($M$2:$M$145)),ROW(O31))))</f>
        <v>#NUM!</v>
      </c>
      <c r="U179" s="11" t="e">
        <f t="array" ref="U179">IF(COUNTA($M$2:$M$145)&lt;ROW(M31),"",INDEX($U$1:$U$145,SMALL(IF($M$2:$M$145&lt;&gt;"",ROW($M$2:$M$145)),ROW(M31))))</f>
        <v>#NUM!</v>
      </c>
      <c r="V179" s="11" t="e">
        <f t="array" ref="V179">IF(COUNTA($M$2:$M$145)&lt;ROW(M31),"",INDEX($V$1:$V$145,SMALL(IF($M$2:$M$145&lt;&gt;"",ROW($M$2:$M$145)),ROW(M31))))</f>
        <v>#NUM!</v>
      </c>
      <c r="W179" s="11" t="e">
        <f t="array" ref="W179">IF(COUNTA($M$2:$M$145)&lt;ROW(M31),"",INDEX($W$1:$W$145,SMALL(IF($M$2:$M$145&lt;&gt;"",ROW($M$2:$M$145)),ROW(M31))))</f>
        <v>#NUM!</v>
      </c>
      <c r="X179" s="11" t="e">
        <f t="array" ref="X179">IF(COUNTA($M$2:$M$145)&lt;ROW(M31),"",INDEX($X$1:$X$145,SMALL(IF($M$2:$M$145&lt;&gt;"",ROW($M$2:$M$145)),ROW(M31))))</f>
        <v>#NUM!</v>
      </c>
      <c r="Y179" s="11" t="e">
        <f t="array" ref="Y179">IF(COUNTA($M$2:$M$145)&lt;ROW(M31),"",INDEX($Y$1:$Y$145,SMALL(IF($M$2:$M$145&lt;&gt;"",ROW($M$2:$M$145)),ROW(M31))))</f>
        <v>#NUM!</v>
      </c>
      <c r="Z179" s="11" t="e">
        <f t="array" ref="Z179">IF(COUNTA($M$2:$M$145)&lt;ROW(M31),"",INDEX($Z$1:$Z$145,SMALL(IF($M$2:$M$145&lt;&gt;"",ROW($M$2:$M$145)),ROW(M31))))</f>
        <v>#NUM!</v>
      </c>
      <c r="AA179" s="11" t="e">
        <f t="array" ref="AA179">IF(COUNTA($M$2:$M$145)&lt;ROW(M31),"",INDEX($AA$1:$AA$145,SMALL(IF($M$2:$M$145&lt;&gt;"",ROW($M$2:$M$145)),ROW(M31))))</f>
        <v>#NUM!</v>
      </c>
      <c r="AB179" s="11" t="e">
        <f t="array" ref="AB179">IF(COUNTA($M$2:$M$145)&lt;ROW(M31),"",INDEX($AB$1:$AB$145,SMALL(IF($M$2:$M$145&lt;&gt;"",ROW($M$2:$M$145)),ROW(M31))))</f>
        <v>#NUM!</v>
      </c>
      <c r="AC179" s="11" t="e">
        <f t="array" ref="AC179">IF(COUNTA($M$2:$M$145)&lt;ROW(M31),"",INDEX($AC$1:$AC$145,SMALL(IF($M$2:$M$145&lt;&gt;"",ROW($M$2:$M$145)),ROW(M31))))</f>
        <v>#NUM!</v>
      </c>
      <c r="AD179" s="11" t="e">
        <f t="array" ref="AD179">IF(COUNTA($M$2:$M$145)&lt;ROW(M31),"",INDEX($AD$1:$AD$145,SMALL(IF($M$2:$M$145&lt;&gt;"",ROW($M$2:$M$145)),ROW(M31))))</f>
        <v>#NUM!</v>
      </c>
      <c r="AE179" s="11" t="e">
        <f t="array" ref="AE179">IF(COUNTA($M$2:$M$145)&lt;ROW(M31),"",INDEX($AE$1:$AE$145,SMALL(IF($M$2:$M$145&lt;&gt;"",ROW($M$2:$M$145)),ROW(M31))))</f>
        <v>#NUM!</v>
      </c>
      <c r="AF179" s="11" t="e">
        <f t="array" ref="AF179">IF(COUNTA($M$2:$M$145)&lt;ROW(M31),"",INDEX($AF$1:$AF$145,SMALL(IF($M$2:$M$145&lt;&gt;"",ROW($M$2:$M$145)),ROW(M31))))</f>
        <v>#NUM!</v>
      </c>
      <c r="AS179" s="11" t="e">
        <f t="array" ref="AS179">IF(COUNTA($M$2:$M$144)&lt;ROW(M31),"",INDEX($AS$1:$AS$144,SMALL(IF($M$2:$M$144&lt;&gt;"",ROW($M$2:$M$144)),ROW(M31))))</f>
        <v>#NUM!</v>
      </c>
      <c r="AT179" s="11" t="e">
        <f t="array" ref="AT179">IF(COUNTA($M$2:$M$144)&lt;ROW(N31),"",INDEX($AT$1:$AT$144,SMALL(IF($M$2:$M$144&lt;&gt;"",ROW($M$2:$M$144)),ROW(N31))))</f>
        <v>#NUM!</v>
      </c>
      <c r="AU179" s="11" t="e">
        <f t="array" ref="AU179">IF(COUNTA($M$2:$M$144)&lt;ROW(O31),"",INDEX($AU$1:$AU$144,SMALL(IF($M$2:$M$144&lt;&gt;"",ROW($M$2:$M$144)),ROW(O31))))</f>
        <v>#NUM!</v>
      </c>
    </row>
    <row r="180" spans="11:47" ht="12.75" customHeight="1" x14ac:dyDescent="0.15">
      <c r="K180" s="11" t="e">
        <f t="array" ref="K180">IF(COUNTA($M$2:$M$145)&lt;ROW(M32),"",INDEX($K$1:$K$145,SMALL(IF($M$2:$M$145&lt;&gt;"",ROW($M$2:$M$145)),ROW(M32))))</f>
        <v>#NUM!</v>
      </c>
      <c r="L180" s="11" t="e">
        <f t="array" ref="L180">IF(COUNTA($M$2:$M$145)&lt;ROW(M32),"",INDEX($L$1:$L$145,SMALL(IF($M$2:$M$145&lt;&gt;"",ROW($M$2:$M$145)),ROW(M32))))</f>
        <v>#NUM!</v>
      </c>
      <c r="M180" s="11" t="e">
        <f t="array" ref="M180">IF(COUNTA($M$2:$M$145)&lt;ROW(M32),"",INDEX($M$1:$M$145,SMALL(IF($M$2:$M$145&lt;&gt;"",ROW($M$2:$M$145)),ROW(M32))))</f>
        <v>#NUM!</v>
      </c>
      <c r="R180" s="11" t="e">
        <f t="array" ref="R180">IF(COUNTA($M$2:$M$145)&lt;ROW(M32),"",INDEX($R$1:$R$145,SMALL(IF($M$2:$M$145&lt;&gt;"",ROW($M$2:$M$145)),ROW(M32))))</f>
        <v>#NUM!</v>
      </c>
      <c r="S180" s="11" t="e">
        <f t="array" ref="S180">IF(COUNTA($M$2:$M$145)&lt;ROW(N32),"",INDEX($S$1:$S$145,SMALL(IF($M$2:$M$145&lt;&gt;"",ROW($M$2:$M$145)),ROW(N32))))</f>
        <v>#NUM!</v>
      </c>
      <c r="T180" s="11" t="e">
        <f t="array" ref="T180">IF(COUNTA($M$2:$M$145)&lt;ROW(O32),"",INDEX($T$1:$T$145,SMALL(IF($M$2:$M$145&lt;&gt;"",ROW($M$2:$M$145)),ROW(O32))))</f>
        <v>#NUM!</v>
      </c>
      <c r="U180" s="11" t="e">
        <f t="array" ref="U180">IF(COUNTA($M$2:$M$145)&lt;ROW(M32),"",INDEX($U$1:$U$145,SMALL(IF($M$2:$M$145&lt;&gt;"",ROW($M$2:$M$145)),ROW(M32))))</f>
        <v>#NUM!</v>
      </c>
      <c r="V180" s="11" t="e">
        <f t="array" ref="V180">IF(COUNTA($M$2:$M$145)&lt;ROW(M32),"",INDEX($V$1:$V$145,SMALL(IF($M$2:$M$145&lt;&gt;"",ROW($M$2:$M$145)),ROW(M32))))</f>
        <v>#NUM!</v>
      </c>
      <c r="W180" s="11" t="e">
        <f t="array" ref="W180">IF(COUNTA($M$2:$M$145)&lt;ROW(M32),"",INDEX($W$1:$W$145,SMALL(IF($M$2:$M$145&lt;&gt;"",ROW($M$2:$M$145)),ROW(M32))))</f>
        <v>#NUM!</v>
      </c>
      <c r="X180" s="11" t="e">
        <f t="array" ref="X180">IF(COUNTA($M$2:$M$145)&lt;ROW(M32),"",INDEX($X$1:$X$145,SMALL(IF($M$2:$M$145&lt;&gt;"",ROW($M$2:$M$145)),ROW(M32))))</f>
        <v>#NUM!</v>
      </c>
      <c r="Y180" s="11" t="e">
        <f t="array" ref="Y180">IF(COUNTA($M$2:$M$145)&lt;ROW(M32),"",INDEX($Y$1:$Y$145,SMALL(IF($M$2:$M$145&lt;&gt;"",ROW($M$2:$M$145)),ROW(M32))))</f>
        <v>#NUM!</v>
      </c>
      <c r="Z180" s="11" t="e">
        <f t="array" ref="Z180">IF(COUNTA($M$2:$M$145)&lt;ROW(M32),"",INDEX($Z$1:$Z$145,SMALL(IF($M$2:$M$145&lt;&gt;"",ROW($M$2:$M$145)),ROW(M32))))</f>
        <v>#NUM!</v>
      </c>
      <c r="AA180" s="11" t="e">
        <f t="array" ref="AA180">IF(COUNTA($M$2:$M$145)&lt;ROW(M32),"",INDEX($AA$1:$AA$145,SMALL(IF($M$2:$M$145&lt;&gt;"",ROW($M$2:$M$145)),ROW(M32))))</f>
        <v>#NUM!</v>
      </c>
      <c r="AB180" s="11" t="e">
        <f t="array" ref="AB180">IF(COUNTA($M$2:$M$145)&lt;ROW(M32),"",INDEX($AB$1:$AB$145,SMALL(IF($M$2:$M$145&lt;&gt;"",ROW($M$2:$M$145)),ROW(M32))))</f>
        <v>#NUM!</v>
      </c>
      <c r="AC180" s="11" t="e">
        <f t="array" ref="AC180">IF(COUNTA($M$2:$M$145)&lt;ROW(M32),"",INDEX($AC$1:$AC$145,SMALL(IF($M$2:$M$145&lt;&gt;"",ROW($M$2:$M$145)),ROW(M32))))</f>
        <v>#NUM!</v>
      </c>
      <c r="AD180" s="11" t="e">
        <f t="array" ref="AD180">IF(COUNTA($M$2:$M$145)&lt;ROW(M32),"",INDEX($AD$1:$AD$145,SMALL(IF($M$2:$M$145&lt;&gt;"",ROW($M$2:$M$145)),ROW(M32))))</f>
        <v>#NUM!</v>
      </c>
      <c r="AE180" s="11" t="e">
        <f t="array" ref="AE180">IF(COUNTA($M$2:$M$145)&lt;ROW(M32),"",INDEX($AE$1:$AE$145,SMALL(IF($M$2:$M$145&lt;&gt;"",ROW($M$2:$M$145)),ROW(M32))))</f>
        <v>#NUM!</v>
      </c>
      <c r="AF180" s="11" t="e">
        <f t="array" ref="AF180">IF(COUNTA($M$2:$M$145)&lt;ROW(M32),"",INDEX($AF$1:$AF$145,SMALL(IF($M$2:$M$145&lt;&gt;"",ROW($M$2:$M$145)),ROW(M32))))</f>
        <v>#NUM!</v>
      </c>
      <c r="AS180" s="11" t="e">
        <f t="array" ref="AS180">IF(COUNTA($M$2:$M$144)&lt;ROW(M32),"",INDEX($AS$1:$AS$144,SMALL(IF($M$2:$M$144&lt;&gt;"",ROW($M$2:$M$144)),ROW(M32))))</f>
        <v>#NUM!</v>
      </c>
      <c r="AT180" s="11" t="e">
        <f t="array" ref="AT180">IF(COUNTA($M$2:$M$144)&lt;ROW(N32),"",INDEX($AT$1:$AT$144,SMALL(IF($M$2:$M$144&lt;&gt;"",ROW($M$2:$M$144)),ROW(N32))))</f>
        <v>#NUM!</v>
      </c>
      <c r="AU180" s="11" t="e">
        <f t="array" ref="AU180">IF(COUNTA($M$2:$M$144)&lt;ROW(O32),"",INDEX($AU$1:$AU$144,SMALL(IF($M$2:$M$144&lt;&gt;"",ROW($M$2:$M$144)),ROW(O32))))</f>
        <v>#NUM!</v>
      </c>
    </row>
    <row r="181" spans="11:47" ht="12.75" customHeight="1" x14ac:dyDescent="0.15">
      <c r="K181" s="11" t="e">
        <f t="array" ref="K181">IF(COUNTA($M$2:$M$145)&lt;ROW(M33),"",INDEX($K$1:$K$145,SMALL(IF($M$2:$M$145&lt;&gt;"",ROW($M$2:$M$145)),ROW(M33))))</f>
        <v>#NUM!</v>
      </c>
      <c r="L181" s="11" t="e">
        <f t="array" ref="L181">IF(COUNTA($M$2:$M$145)&lt;ROW(M33),"",INDEX($L$1:$L$145,SMALL(IF($M$2:$M$145&lt;&gt;"",ROW($M$2:$M$145)),ROW(M33))))</f>
        <v>#NUM!</v>
      </c>
      <c r="M181" s="11" t="e">
        <f t="array" ref="M181">IF(COUNTA($M$2:$M$145)&lt;ROW(M33),"",INDEX($M$1:$M$145,SMALL(IF($M$2:$M$145&lt;&gt;"",ROW($M$2:$M$145)),ROW(M33))))</f>
        <v>#NUM!</v>
      </c>
      <c r="R181" s="11" t="e">
        <f t="array" ref="R181">IF(COUNTA($M$2:$M$145)&lt;ROW(M33),"",INDEX($R$1:$R$145,SMALL(IF($M$2:$M$145&lt;&gt;"",ROW($M$2:$M$145)),ROW(M33))))</f>
        <v>#NUM!</v>
      </c>
      <c r="S181" s="11" t="e">
        <f t="array" ref="S181">IF(COUNTA($M$2:$M$145)&lt;ROW(N33),"",INDEX($S$1:$S$145,SMALL(IF($M$2:$M$145&lt;&gt;"",ROW($M$2:$M$145)),ROW(N33))))</f>
        <v>#NUM!</v>
      </c>
      <c r="T181" s="11" t="e">
        <f t="array" ref="T181">IF(COUNTA($M$2:$M$145)&lt;ROW(O33),"",INDEX($T$1:$T$145,SMALL(IF($M$2:$M$145&lt;&gt;"",ROW($M$2:$M$145)),ROW(O33))))</f>
        <v>#NUM!</v>
      </c>
      <c r="U181" s="11" t="e">
        <f t="array" ref="U181">IF(COUNTA($M$2:$M$145)&lt;ROW(M33),"",INDEX($U$1:$U$145,SMALL(IF($M$2:$M$145&lt;&gt;"",ROW($M$2:$M$145)),ROW(M33))))</f>
        <v>#NUM!</v>
      </c>
      <c r="V181" s="11" t="e">
        <f t="array" ref="V181">IF(COUNTA($M$2:$M$145)&lt;ROW(M33),"",INDEX($V$1:$V$145,SMALL(IF($M$2:$M$145&lt;&gt;"",ROW($M$2:$M$145)),ROW(M33))))</f>
        <v>#NUM!</v>
      </c>
      <c r="W181" s="11" t="e">
        <f t="array" ref="W181">IF(COUNTA($M$2:$M$145)&lt;ROW(M33),"",INDEX($W$1:$W$145,SMALL(IF($M$2:$M$145&lt;&gt;"",ROW($M$2:$M$145)),ROW(M33))))</f>
        <v>#NUM!</v>
      </c>
      <c r="X181" s="11" t="e">
        <f t="array" ref="X181">IF(COUNTA($M$2:$M$145)&lt;ROW(M33),"",INDEX($X$1:$X$145,SMALL(IF($M$2:$M$145&lt;&gt;"",ROW($M$2:$M$145)),ROW(M33))))</f>
        <v>#NUM!</v>
      </c>
      <c r="Y181" s="11" t="e">
        <f t="array" ref="Y181">IF(COUNTA($M$2:$M$145)&lt;ROW(M33),"",INDEX($Y$1:$Y$145,SMALL(IF($M$2:$M$145&lt;&gt;"",ROW($M$2:$M$145)),ROW(M33))))</f>
        <v>#NUM!</v>
      </c>
      <c r="Z181" s="11" t="e">
        <f t="array" ref="Z181">IF(COUNTA($M$2:$M$145)&lt;ROW(M33),"",INDEX($Z$1:$Z$145,SMALL(IF($M$2:$M$145&lt;&gt;"",ROW($M$2:$M$145)),ROW(M33))))</f>
        <v>#NUM!</v>
      </c>
      <c r="AA181" s="11" t="e">
        <f t="array" ref="AA181">IF(COUNTA($M$2:$M$145)&lt;ROW(M33),"",INDEX($AA$1:$AA$145,SMALL(IF($M$2:$M$145&lt;&gt;"",ROW($M$2:$M$145)),ROW(M33))))</f>
        <v>#NUM!</v>
      </c>
      <c r="AB181" s="11" t="e">
        <f t="array" ref="AB181">IF(COUNTA($M$2:$M$145)&lt;ROW(M33),"",INDEX($AB$1:$AB$145,SMALL(IF($M$2:$M$145&lt;&gt;"",ROW($M$2:$M$145)),ROW(M33))))</f>
        <v>#NUM!</v>
      </c>
      <c r="AC181" s="11" t="e">
        <f t="array" ref="AC181">IF(COUNTA($M$2:$M$145)&lt;ROW(M33),"",INDEX($AC$1:$AC$145,SMALL(IF($M$2:$M$145&lt;&gt;"",ROW($M$2:$M$145)),ROW(M33))))</f>
        <v>#NUM!</v>
      </c>
      <c r="AD181" s="11" t="e">
        <f t="array" ref="AD181">IF(COUNTA($M$2:$M$145)&lt;ROW(M33),"",INDEX($AD$1:$AD$145,SMALL(IF($M$2:$M$145&lt;&gt;"",ROW($M$2:$M$145)),ROW(M33))))</f>
        <v>#NUM!</v>
      </c>
      <c r="AE181" s="11" t="e">
        <f t="array" ref="AE181">IF(COUNTA($M$2:$M$145)&lt;ROW(M33),"",INDEX($AE$1:$AE$145,SMALL(IF($M$2:$M$145&lt;&gt;"",ROW($M$2:$M$145)),ROW(M33))))</f>
        <v>#NUM!</v>
      </c>
      <c r="AF181" s="11" t="e">
        <f t="array" ref="AF181">IF(COUNTA($M$2:$M$145)&lt;ROW(M33),"",INDEX($AF$1:$AF$145,SMALL(IF($M$2:$M$145&lt;&gt;"",ROW($M$2:$M$145)),ROW(M33))))</f>
        <v>#NUM!</v>
      </c>
      <c r="AS181" s="11" t="e">
        <f t="array" ref="AS181">IF(COUNTA($M$2:$M$144)&lt;ROW(M33),"",INDEX($AS$1:$AS$144,SMALL(IF($M$2:$M$144&lt;&gt;"",ROW($M$2:$M$144)),ROW(M33))))</f>
        <v>#NUM!</v>
      </c>
      <c r="AT181" s="11" t="e">
        <f t="array" ref="AT181">IF(COUNTA($M$2:$M$144)&lt;ROW(N33),"",INDEX($AT$1:$AT$144,SMALL(IF($M$2:$M$144&lt;&gt;"",ROW($M$2:$M$144)),ROW(N33))))</f>
        <v>#NUM!</v>
      </c>
      <c r="AU181" s="11" t="e">
        <f t="array" ref="AU181">IF(COUNTA($M$2:$M$144)&lt;ROW(O33),"",INDEX($AU$1:$AU$144,SMALL(IF($M$2:$M$144&lt;&gt;"",ROW($M$2:$M$144)),ROW(O33))))</f>
        <v>#NUM!</v>
      </c>
    </row>
    <row r="182" spans="11:47" ht="12.75" customHeight="1" x14ac:dyDescent="0.15">
      <c r="K182" s="11" t="e">
        <f t="array" ref="K182">IF(COUNTA($M$2:$M$145)&lt;ROW(M34),"",INDEX($K$1:$K$145,SMALL(IF($M$2:$M$145&lt;&gt;"",ROW($M$2:$M$145)),ROW(M34))))</f>
        <v>#NUM!</v>
      </c>
      <c r="L182" s="11" t="e">
        <f t="array" ref="L182">IF(COUNTA($M$2:$M$145)&lt;ROW(M34),"",INDEX($L$1:$L$145,SMALL(IF($M$2:$M$145&lt;&gt;"",ROW($M$2:$M$145)),ROW(M34))))</f>
        <v>#NUM!</v>
      </c>
      <c r="M182" s="11" t="e">
        <f t="array" ref="M182">IF(COUNTA($M$2:$M$145)&lt;ROW(M34),"",INDEX($M$1:$M$145,SMALL(IF($M$2:$M$145&lt;&gt;"",ROW($M$2:$M$145)),ROW(M34))))</f>
        <v>#NUM!</v>
      </c>
      <c r="R182" s="11" t="e">
        <f t="array" ref="R182">IF(COUNTA($M$2:$M$145)&lt;ROW(M34),"",INDEX($R$1:$R$145,SMALL(IF($M$2:$M$145&lt;&gt;"",ROW($M$2:$M$145)),ROW(M34))))</f>
        <v>#NUM!</v>
      </c>
      <c r="S182" s="11" t="e">
        <f t="array" ref="S182">IF(COUNTA($M$2:$M$145)&lt;ROW(N34),"",INDEX($S$1:$S$145,SMALL(IF($M$2:$M$145&lt;&gt;"",ROW($M$2:$M$145)),ROW(N34))))</f>
        <v>#NUM!</v>
      </c>
      <c r="T182" s="11" t="e">
        <f t="array" ref="T182">IF(COUNTA($M$2:$M$145)&lt;ROW(O34),"",INDEX($T$1:$T$145,SMALL(IF($M$2:$M$145&lt;&gt;"",ROW($M$2:$M$145)),ROW(O34))))</f>
        <v>#NUM!</v>
      </c>
      <c r="U182" s="11" t="e">
        <f t="array" ref="U182">IF(COUNTA($M$2:$M$145)&lt;ROW(M34),"",INDEX($U$1:$U$145,SMALL(IF($M$2:$M$145&lt;&gt;"",ROW($M$2:$M$145)),ROW(M34))))</f>
        <v>#NUM!</v>
      </c>
      <c r="V182" s="11" t="e">
        <f t="array" ref="V182">IF(COUNTA($M$2:$M$145)&lt;ROW(M34),"",INDEX($V$1:$V$145,SMALL(IF($M$2:$M$145&lt;&gt;"",ROW($M$2:$M$145)),ROW(M34))))</f>
        <v>#NUM!</v>
      </c>
      <c r="W182" s="11" t="e">
        <f t="array" ref="W182">IF(COUNTA($M$2:$M$145)&lt;ROW(M34),"",INDEX($W$1:$W$145,SMALL(IF($M$2:$M$145&lt;&gt;"",ROW($M$2:$M$145)),ROW(M34))))</f>
        <v>#NUM!</v>
      </c>
      <c r="X182" s="11" t="e">
        <f t="array" ref="X182">IF(COUNTA($M$2:$M$145)&lt;ROW(M34),"",INDEX($X$1:$X$145,SMALL(IF($M$2:$M$145&lt;&gt;"",ROW($M$2:$M$145)),ROW(M34))))</f>
        <v>#NUM!</v>
      </c>
      <c r="Y182" s="11" t="e">
        <f t="array" ref="Y182">IF(COUNTA($M$2:$M$145)&lt;ROW(M34),"",INDEX($Y$1:$Y$145,SMALL(IF($M$2:$M$145&lt;&gt;"",ROW($M$2:$M$145)),ROW(M34))))</f>
        <v>#NUM!</v>
      </c>
      <c r="Z182" s="11" t="e">
        <f t="array" ref="Z182">IF(COUNTA($M$2:$M$145)&lt;ROW(M34),"",INDEX($Z$1:$Z$145,SMALL(IF($M$2:$M$145&lt;&gt;"",ROW($M$2:$M$145)),ROW(M34))))</f>
        <v>#NUM!</v>
      </c>
      <c r="AA182" s="11" t="e">
        <f t="array" ref="AA182">IF(COUNTA($M$2:$M$145)&lt;ROW(M34),"",INDEX($AA$1:$AA$145,SMALL(IF($M$2:$M$145&lt;&gt;"",ROW($M$2:$M$145)),ROW(M34))))</f>
        <v>#NUM!</v>
      </c>
      <c r="AB182" s="11" t="e">
        <f t="array" ref="AB182">IF(COUNTA($M$2:$M$145)&lt;ROW(M34),"",INDEX($AB$1:$AB$145,SMALL(IF($M$2:$M$145&lt;&gt;"",ROW($M$2:$M$145)),ROW(M34))))</f>
        <v>#NUM!</v>
      </c>
      <c r="AC182" s="11" t="e">
        <f t="array" ref="AC182">IF(COUNTA($M$2:$M$145)&lt;ROW(M34),"",INDEX($AC$1:$AC$145,SMALL(IF($M$2:$M$145&lt;&gt;"",ROW($M$2:$M$145)),ROW(M34))))</f>
        <v>#NUM!</v>
      </c>
      <c r="AD182" s="11" t="e">
        <f t="array" ref="AD182">IF(COUNTA($M$2:$M$145)&lt;ROW(M34),"",INDEX($AD$1:$AD$145,SMALL(IF($M$2:$M$145&lt;&gt;"",ROW($M$2:$M$145)),ROW(M34))))</f>
        <v>#NUM!</v>
      </c>
      <c r="AE182" s="11" t="e">
        <f t="array" ref="AE182">IF(COUNTA($M$2:$M$145)&lt;ROW(M34),"",INDEX($AE$1:$AE$145,SMALL(IF($M$2:$M$145&lt;&gt;"",ROW($M$2:$M$145)),ROW(M34))))</f>
        <v>#NUM!</v>
      </c>
      <c r="AF182" s="11" t="e">
        <f t="array" ref="AF182">IF(COUNTA($M$2:$M$145)&lt;ROW(M34),"",INDEX($AF$1:$AF$145,SMALL(IF($M$2:$M$145&lt;&gt;"",ROW($M$2:$M$145)),ROW(M34))))</f>
        <v>#NUM!</v>
      </c>
      <c r="AS182" s="11" t="e">
        <f t="array" ref="AS182">IF(COUNTA($M$2:$M$144)&lt;ROW(M34),"",INDEX($AS$1:$AS$144,SMALL(IF($M$2:$M$144&lt;&gt;"",ROW($M$2:$M$144)),ROW(M34))))</f>
        <v>#NUM!</v>
      </c>
      <c r="AT182" s="11" t="e">
        <f t="array" ref="AT182">IF(COUNTA($M$2:$M$144)&lt;ROW(N34),"",INDEX($AT$1:$AT$144,SMALL(IF($M$2:$M$144&lt;&gt;"",ROW($M$2:$M$144)),ROW(N34))))</f>
        <v>#NUM!</v>
      </c>
      <c r="AU182" s="11" t="e">
        <f t="array" ref="AU182">IF(COUNTA($M$2:$M$144)&lt;ROW(O34),"",INDEX($AU$1:$AU$144,SMALL(IF($M$2:$M$144&lt;&gt;"",ROW($M$2:$M$144)),ROW(O34))))</f>
        <v>#NUM!</v>
      </c>
    </row>
    <row r="183" spans="11:47" ht="12.75" customHeight="1" x14ac:dyDescent="0.15">
      <c r="K183" s="11" t="e">
        <f t="array" ref="K183">IF(COUNTA($M$2:$M$145)&lt;ROW(M35),"",INDEX($K$1:$K$145,SMALL(IF($M$2:$M$145&lt;&gt;"",ROW($M$2:$M$145)),ROW(M35))))</f>
        <v>#NUM!</v>
      </c>
      <c r="L183" s="11" t="e">
        <f t="array" ref="L183">IF(COUNTA($M$2:$M$145)&lt;ROW(M35),"",INDEX($L$1:$L$145,SMALL(IF($M$2:$M$145&lt;&gt;"",ROW($M$2:$M$145)),ROW(M35))))</f>
        <v>#NUM!</v>
      </c>
      <c r="M183" s="11" t="e">
        <f t="array" ref="M183">IF(COUNTA($M$2:$M$145)&lt;ROW(M35),"",INDEX($M$1:$M$145,SMALL(IF($M$2:$M$145&lt;&gt;"",ROW($M$2:$M$145)),ROW(M35))))</f>
        <v>#NUM!</v>
      </c>
      <c r="R183" s="11" t="e">
        <f t="array" ref="R183">IF(COUNTA($M$2:$M$145)&lt;ROW(M35),"",INDEX($R$1:$R$145,SMALL(IF($M$2:$M$145&lt;&gt;"",ROW($M$2:$M$145)),ROW(M35))))</f>
        <v>#NUM!</v>
      </c>
      <c r="S183" s="11" t="e">
        <f t="array" ref="S183">IF(COUNTA($M$2:$M$145)&lt;ROW(N35),"",INDEX($S$1:$S$145,SMALL(IF($M$2:$M$145&lt;&gt;"",ROW($M$2:$M$145)),ROW(N35))))</f>
        <v>#NUM!</v>
      </c>
      <c r="T183" s="11" t="e">
        <f t="array" ref="T183">IF(COUNTA($M$2:$M$145)&lt;ROW(O35),"",INDEX($T$1:$T$145,SMALL(IF($M$2:$M$145&lt;&gt;"",ROW($M$2:$M$145)),ROW(O35))))</f>
        <v>#NUM!</v>
      </c>
      <c r="U183" s="11" t="e">
        <f t="array" ref="U183">IF(COUNTA($M$2:$M$145)&lt;ROW(M35),"",INDEX($U$1:$U$145,SMALL(IF($M$2:$M$145&lt;&gt;"",ROW($M$2:$M$145)),ROW(M35))))</f>
        <v>#NUM!</v>
      </c>
      <c r="V183" s="11" t="e">
        <f t="array" ref="V183">IF(COUNTA($M$2:$M$145)&lt;ROW(M35),"",INDEX($V$1:$V$145,SMALL(IF($M$2:$M$145&lt;&gt;"",ROW($M$2:$M$145)),ROW(M35))))</f>
        <v>#NUM!</v>
      </c>
      <c r="W183" s="11" t="e">
        <f t="array" ref="W183">IF(COUNTA($M$2:$M$145)&lt;ROW(M35),"",INDEX($W$1:$W$145,SMALL(IF($M$2:$M$145&lt;&gt;"",ROW($M$2:$M$145)),ROW(M35))))</f>
        <v>#NUM!</v>
      </c>
      <c r="X183" s="11" t="e">
        <f t="array" ref="X183">IF(COUNTA($M$2:$M$145)&lt;ROW(M35),"",INDEX($X$1:$X$145,SMALL(IF($M$2:$M$145&lt;&gt;"",ROW($M$2:$M$145)),ROW(M35))))</f>
        <v>#NUM!</v>
      </c>
      <c r="Y183" s="11" t="e">
        <f t="array" ref="Y183">IF(COUNTA($M$2:$M$145)&lt;ROW(M35),"",INDEX($Y$1:$Y$145,SMALL(IF($M$2:$M$145&lt;&gt;"",ROW($M$2:$M$145)),ROW(M35))))</f>
        <v>#NUM!</v>
      </c>
      <c r="Z183" s="11" t="e">
        <f t="array" ref="Z183">IF(COUNTA($M$2:$M$145)&lt;ROW(M35),"",INDEX($Z$1:$Z$145,SMALL(IF($M$2:$M$145&lt;&gt;"",ROW($M$2:$M$145)),ROW(M35))))</f>
        <v>#NUM!</v>
      </c>
      <c r="AA183" s="11" t="e">
        <f t="array" ref="AA183">IF(COUNTA($M$2:$M$145)&lt;ROW(M35),"",INDEX($AA$1:$AA$145,SMALL(IF($M$2:$M$145&lt;&gt;"",ROW($M$2:$M$145)),ROW(M35))))</f>
        <v>#NUM!</v>
      </c>
      <c r="AB183" s="11" t="e">
        <f t="array" ref="AB183">IF(COUNTA($M$2:$M$145)&lt;ROW(M35),"",INDEX($AB$1:$AB$145,SMALL(IF($M$2:$M$145&lt;&gt;"",ROW($M$2:$M$145)),ROW(M35))))</f>
        <v>#NUM!</v>
      </c>
      <c r="AC183" s="11" t="e">
        <f t="array" ref="AC183">IF(COUNTA($M$2:$M$145)&lt;ROW(M35),"",INDEX($AC$1:$AC$145,SMALL(IF($M$2:$M$145&lt;&gt;"",ROW($M$2:$M$145)),ROW(M35))))</f>
        <v>#NUM!</v>
      </c>
      <c r="AD183" s="11" t="e">
        <f t="array" ref="AD183">IF(COUNTA($M$2:$M$145)&lt;ROW(M35),"",INDEX($AD$1:$AD$145,SMALL(IF($M$2:$M$145&lt;&gt;"",ROW($M$2:$M$145)),ROW(M35))))</f>
        <v>#NUM!</v>
      </c>
      <c r="AE183" s="11" t="e">
        <f t="array" ref="AE183">IF(COUNTA($M$2:$M$145)&lt;ROW(M35),"",INDEX($AE$1:$AE$145,SMALL(IF($M$2:$M$145&lt;&gt;"",ROW($M$2:$M$145)),ROW(M35))))</f>
        <v>#NUM!</v>
      </c>
      <c r="AF183" s="11" t="e">
        <f t="array" ref="AF183">IF(COUNTA($M$2:$M$145)&lt;ROW(M35),"",INDEX($AF$1:$AF$145,SMALL(IF($M$2:$M$145&lt;&gt;"",ROW($M$2:$M$145)),ROW(M35))))</f>
        <v>#NUM!</v>
      </c>
      <c r="AS183" s="11" t="e">
        <f t="array" ref="AS183">IF(COUNTA($M$2:$M$144)&lt;ROW(M35),"",INDEX($AS$1:$AS$144,SMALL(IF($M$2:$M$144&lt;&gt;"",ROW($M$2:$M$144)),ROW(M35))))</f>
        <v>#NUM!</v>
      </c>
      <c r="AT183" s="11" t="e">
        <f t="array" ref="AT183">IF(COUNTA($M$2:$M$144)&lt;ROW(N35),"",INDEX($AT$1:$AT$144,SMALL(IF($M$2:$M$144&lt;&gt;"",ROW($M$2:$M$144)),ROW(N35))))</f>
        <v>#NUM!</v>
      </c>
      <c r="AU183" s="11" t="e">
        <f t="array" ref="AU183">IF(COUNTA($M$2:$M$144)&lt;ROW(O35),"",INDEX($AU$1:$AU$144,SMALL(IF($M$2:$M$144&lt;&gt;"",ROW($M$2:$M$144)),ROW(O35))))</f>
        <v>#NUM!</v>
      </c>
    </row>
    <row r="184" spans="11:47" ht="12.75" customHeight="1" x14ac:dyDescent="0.15">
      <c r="K184" s="11" t="e">
        <f t="array" ref="K184">IF(COUNTA($M$2:$M$145)&lt;ROW(M36),"",INDEX($K$1:$K$145,SMALL(IF($M$2:$M$145&lt;&gt;"",ROW($M$2:$M$145)),ROW(M36))))</f>
        <v>#NUM!</v>
      </c>
      <c r="L184" s="11" t="e">
        <f t="array" ref="L184">IF(COUNTA($M$2:$M$145)&lt;ROW(M36),"",INDEX($L$1:$L$145,SMALL(IF($M$2:$M$145&lt;&gt;"",ROW($M$2:$M$145)),ROW(M36))))</f>
        <v>#NUM!</v>
      </c>
      <c r="M184" s="11" t="e">
        <f t="array" ref="M184">IF(COUNTA($M$2:$M$145)&lt;ROW(M36),"",INDEX($M$1:$M$145,SMALL(IF($M$2:$M$145&lt;&gt;"",ROW($M$2:$M$145)),ROW(M36))))</f>
        <v>#NUM!</v>
      </c>
      <c r="R184" s="11" t="e">
        <f t="array" ref="R184">IF(COUNTA($M$2:$M$145)&lt;ROW(M36),"",INDEX($R$1:$R$145,SMALL(IF($M$2:$M$145&lt;&gt;"",ROW($M$2:$M$145)),ROW(M36))))</f>
        <v>#NUM!</v>
      </c>
      <c r="S184" s="11" t="e">
        <f t="array" ref="S184">IF(COUNTA($M$2:$M$145)&lt;ROW(N36),"",INDEX($S$1:$S$145,SMALL(IF($M$2:$M$145&lt;&gt;"",ROW($M$2:$M$145)),ROW(N36))))</f>
        <v>#NUM!</v>
      </c>
      <c r="T184" s="11" t="e">
        <f t="array" ref="T184">IF(COUNTA($M$2:$M$145)&lt;ROW(O36),"",INDEX($T$1:$T$145,SMALL(IF($M$2:$M$145&lt;&gt;"",ROW($M$2:$M$145)),ROW(O36))))</f>
        <v>#NUM!</v>
      </c>
      <c r="U184" s="11" t="e">
        <f t="array" ref="U184">IF(COUNTA($M$2:$M$145)&lt;ROW(M36),"",INDEX($U$1:$U$145,SMALL(IF($M$2:$M$145&lt;&gt;"",ROW($M$2:$M$145)),ROW(M36))))</f>
        <v>#NUM!</v>
      </c>
      <c r="V184" s="11" t="e">
        <f t="array" ref="V184">IF(COUNTA($M$2:$M$145)&lt;ROW(M36),"",INDEX($V$1:$V$145,SMALL(IF($M$2:$M$145&lt;&gt;"",ROW($M$2:$M$145)),ROW(M36))))</f>
        <v>#NUM!</v>
      </c>
      <c r="W184" s="11" t="e">
        <f t="array" ref="W184">IF(COUNTA($M$2:$M$145)&lt;ROW(M36),"",INDEX($W$1:$W$145,SMALL(IF($M$2:$M$145&lt;&gt;"",ROW($M$2:$M$145)),ROW(M36))))</f>
        <v>#NUM!</v>
      </c>
      <c r="X184" s="11" t="e">
        <f t="array" ref="X184">IF(COUNTA($M$2:$M$145)&lt;ROW(M36),"",INDEX($X$1:$X$145,SMALL(IF($M$2:$M$145&lt;&gt;"",ROW($M$2:$M$145)),ROW(M36))))</f>
        <v>#NUM!</v>
      </c>
      <c r="Y184" s="11" t="e">
        <f t="array" ref="Y184">IF(COUNTA($M$2:$M$145)&lt;ROW(M36),"",INDEX($Y$1:$Y$145,SMALL(IF($M$2:$M$145&lt;&gt;"",ROW($M$2:$M$145)),ROW(M36))))</f>
        <v>#NUM!</v>
      </c>
      <c r="Z184" s="11" t="e">
        <f t="array" ref="Z184">IF(COUNTA($M$2:$M$145)&lt;ROW(M36),"",INDEX($Z$1:$Z$145,SMALL(IF($M$2:$M$145&lt;&gt;"",ROW($M$2:$M$145)),ROW(M36))))</f>
        <v>#NUM!</v>
      </c>
      <c r="AA184" s="11" t="e">
        <f t="array" ref="AA184">IF(COUNTA($M$2:$M$145)&lt;ROW(M36),"",INDEX($AA$1:$AA$145,SMALL(IF($M$2:$M$145&lt;&gt;"",ROW($M$2:$M$145)),ROW(M36))))</f>
        <v>#NUM!</v>
      </c>
      <c r="AB184" s="11" t="e">
        <f t="array" ref="AB184">IF(COUNTA($M$2:$M$145)&lt;ROW(M36),"",INDEX($AB$1:$AB$145,SMALL(IF($M$2:$M$145&lt;&gt;"",ROW($M$2:$M$145)),ROW(M36))))</f>
        <v>#NUM!</v>
      </c>
      <c r="AC184" s="11" t="e">
        <f t="array" ref="AC184">IF(COUNTA($M$2:$M$145)&lt;ROW(M36),"",INDEX($AC$1:$AC$145,SMALL(IF($M$2:$M$145&lt;&gt;"",ROW($M$2:$M$145)),ROW(M36))))</f>
        <v>#NUM!</v>
      </c>
      <c r="AD184" s="11" t="e">
        <f t="array" ref="AD184">IF(COUNTA($M$2:$M$145)&lt;ROW(M36),"",INDEX($AD$1:$AD$145,SMALL(IF($M$2:$M$145&lt;&gt;"",ROW($M$2:$M$145)),ROW(M36))))</f>
        <v>#NUM!</v>
      </c>
      <c r="AE184" s="11" t="e">
        <f t="array" ref="AE184">IF(COUNTA($M$2:$M$145)&lt;ROW(M36),"",INDEX($AE$1:$AE$145,SMALL(IF($M$2:$M$145&lt;&gt;"",ROW($M$2:$M$145)),ROW(M36))))</f>
        <v>#NUM!</v>
      </c>
      <c r="AF184" s="11" t="e">
        <f t="array" ref="AF184">IF(COUNTA($M$2:$M$145)&lt;ROW(M36),"",INDEX($AF$1:$AF$145,SMALL(IF($M$2:$M$145&lt;&gt;"",ROW($M$2:$M$145)),ROW(M36))))</f>
        <v>#NUM!</v>
      </c>
      <c r="AS184" s="11" t="e">
        <f t="array" ref="AS184">IF(COUNTA($M$2:$M$144)&lt;ROW(M36),"",INDEX($AS$1:$AS$144,SMALL(IF($M$2:$M$144&lt;&gt;"",ROW($M$2:$M$144)),ROW(M36))))</f>
        <v>#NUM!</v>
      </c>
      <c r="AT184" s="11" t="e">
        <f t="array" ref="AT184">IF(COUNTA($M$2:$M$144)&lt;ROW(N36),"",INDEX($AT$1:$AT$144,SMALL(IF($M$2:$M$144&lt;&gt;"",ROW($M$2:$M$144)),ROW(N36))))</f>
        <v>#NUM!</v>
      </c>
      <c r="AU184" s="11" t="e">
        <f t="array" ref="AU184">IF(COUNTA($M$2:$M$144)&lt;ROW(O36),"",INDEX($AU$1:$AU$144,SMALL(IF($M$2:$M$144&lt;&gt;"",ROW($M$2:$M$144)),ROW(O36))))</f>
        <v>#NUM!</v>
      </c>
    </row>
    <row r="187" spans="11:47" ht="12.75" customHeight="1" x14ac:dyDescent="0.15">
      <c r="O187" s="386" t="s">
        <v>75</v>
      </c>
      <c r="U187" s="11" t="str">
        <f>仕様書作成!CR24</f>
        <v/>
      </c>
      <c r="V187" s="11" t="str">
        <f>仕様書作成!CS24</f>
        <v/>
      </c>
      <c r="W187" s="11" t="str">
        <f>仕様書作成!CT24</f>
        <v/>
      </c>
      <c r="X187" s="11" t="str">
        <f>仕様書作成!CU24</f>
        <v/>
      </c>
      <c r="Y187" s="11" t="str">
        <f>仕様書作成!CV24</f>
        <v/>
      </c>
      <c r="Z187" s="11" t="str">
        <f>仕様書作成!CW24</f>
        <v/>
      </c>
      <c r="AA187" s="11" t="str">
        <f>仕様書作成!CX24</f>
        <v/>
      </c>
      <c r="AB187" s="11" t="str">
        <f>仕様書作成!CY24</f>
        <v/>
      </c>
      <c r="AC187" s="11" t="str">
        <f>仕様書作成!CZ24</f>
        <v/>
      </c>
      <c r="AD187" s="11" t="str">
        <f>仕様書作成!DA24</f>
        <v/>
      </c>
      <c r="AE187" s="11" t="str">
        <f>仕様書作成!DB24</f>
        <v/>
      </c>
      <c r="AF187" s="11" t="str">
        <f>仕様書作成!DC24</f>
        <v/>
      </c>
    </row>
    <row r="188" spans="11:47" ht="12.75" customHeight="1" x14ac:dyDescent="0.15">
      <c r="O188" s="386" t="s">
        <v>316</v>
      </c>
      <c r="U188" s="11" t="str">
        <f>仕様書作成!CR25</f>
        <v/>
      </c>
      <c r="V188" s="11" t="str">
        <f>仕様書作成!CS25</f>
        <v/>
      </c>
      <c r="W188" s="11" t="str">
        <f>仕様書作成!CT25</f>
        <v/>
      </c>
      <c r="X188" s="11" t="str">
        <f>仕様書作成!CU25</f>
        <v/>
      </c>
      <c r="Y188" s="11" t="str">
        <f>仕様書作成!CV25</f>
        <v/>
      </c>
      <c r="Z188" s="11" t="str">
        <f>仕様書作成!CW25</f>
        <v/>
      </c>
      <c r="AA188" s="11" t="str">
        <f>仕様書作成!CX25</f>
        <v/>
      </c>
      <c r="AB188" s="11" t="str">
        <f>仕様書作成!CY25</f>
        <v/>
      </c>
      <c r="AC188" s="11" t="str">
        <f>仕様書作成!CZ25</f>
        <v/>
      </c>
      <c r="AD188" s="11" t="str">
        <f>仕様書作成!DA25</f>
        <v/>
      </c>
      <c r="AE188" s="11" t="str">
        <f>仕様書作成!DB25</f>
        <v/>
      </c>
      <c r="AF188" s="11" t="str">
        <f>仕様書作成!DC25</f>
        <v/>
      </c>
    </row>
    <row r="189" spans="11:47" ht="12.75" customHeight="1" x14ac:dyDescent="0.15">
      <c r="O189" s="386" t="s">
        <v>317</v>
      </c>
      <c r="U189" s="11" t="str">
        <f>仕様書作成!CR26</f>
        <v/>
      </c>
      <c r="V189" s="11" t="str">
        <f>仕様書作成!CS26</f>
        <v/>
      </c>
      <c r="W189" s="11" t="str">
        <f>仕様書作成!CT26</f>
        <v/>
      </c>
      <c r="X189" s="11" t="str">
        <f>仕様書作成!CU26</f>
        <v/>
      </c>
      <c r="Y189" s="11" t="str">
        <f>仕様書作成!CV26</f>
        <v/>
      </c>
      <c r="Z189" s="11" t="str">
        <f>仕様書作成!CW26</f>
        <v/>
      </c>
      <c r="AA189" s="11" t="str">
        <f>仕様書作成!CX26</f>
        <v/>
      </c>
      <c r="AB189" s="11" t="str">
        <f>仕様書作成!CY26</f>
        <v/>
      </c>
      <c r="AC189" s="11" t="str">
        <f>仕様書作成!CZ26</f>
        <v/>
      </c>
      <c r="AD189" s="11" t="str">
        <f>仕様書作成!DA26</f>
        <v/>
      </c>
      <c r="AE189" s="11" t="str">
        <f>仕様書作成!DB26</f>
        <v/>
      </c>
      <c r="AF189" s="11" t="str">
        <f>仕様書作成!DC26</f>
        <v/>
      </c>
    </row>
    <row r="190" spans="11:47" ht="12.75" customHeight="1" x14ac:dyDescent="0.15">
      <c r="O190" s="387" t="s">
        <v>76</v>
      </c>
      <c r="U190" s="11" t="str">
        <f>仕様書作成!CR28</f>
        <v/>
      </c>
      <c r="V190" s="11" t="str">
        <f>仕様書作成!CS28</f>
        <v/>
      </c>
      <c r="W190" s="11" t="str">
        <f>仕様書作成!CT28</f>
        <v/>
      </c>
      <c r="X190" s="11" t="str">
        <f>仕様書作成!CU28</f>
        <v/>
      </c>
      <c r="Y190" s="11" t="str">
        <f>仕様書作成!CV28</f>
        <v/>
      </c>
      <c r="Z190" s="11" t="str">
        <f>仕様書作成!CW28</f>
        <v/>
      </c>
      <c r="AA190" s="11" t="str">
        <f>仕様書作成!CX28</f>
        <v/>
      </c>
      <c r="AB190" s="11" t="str">
        <f>仕様書作成!CY28</f>
        <v/>
      </c>
      <c r="AC190" s="11" t="str">
        <f>仕様書作成!CZ28</f>
        <v/>
      </c>
      <c r="AD190" s="11" t="str">
        <f>仕様書作成!DA28</f>
        <v/>
      </c>
      <c r="AE190" s="11" t="str">
        <f>仕様書作成!DB28</f>
        <v/>
      </c>
      <c r="AF190" s="11" t="str">
        <f>仕様書作成!DC28</f>
        <v/>
      </c>
    </row>
    <row r="191" spans="11:47" ht="12.75" customHeight="1" x14ac:dyDescent="0.15">
      <c r="O191" s="387" t="s">
        <v>318</v>
      </c>
      <c r="U191" s="11" t="str">
        <f>仕様書作成!CR29</f>
        <v/>
      </c>
      <c r="V191" s="11" t="str">
        <f>仕様書作成!CS29</f>
        <v/>
      </c>
      <c r="W191" s="11" t="str">
        <f>仕様書作成!CT29</f>
        <v/>
      </c>
      <c r="X191" s="11" t="str">
        <f>仕様書作成!CU29</f>
        <v/>
      </c>
      <c r="Y191" s="11" t="str">
        <f>仕様書作成!CV29</f>
        <v/>
      </c>
      <c r="Z191" s="11" t="str">
        <f>仕様書作成!CW29</f>
        <v/>
      </c>
      <c r="AA191" s="11" t="str">
        <f>仕様書作成!CX29</f>
        <v/>
      </c>
      <c r="AB191" s="11" t="str">
        <f>仕様書作成!CY29</f>
        <v/>
      </c>
      <c r="AC191" s="11" t="str">
        <f>仕様書作成!CZ29</f>
        <v/>
      </c>
      <c r="AD191" s="11" t="str">
        <f>仕様書作成!DA29</f>
        <v/>
      </c>
      <c r="AE191" s="11" t="str">
        <f>仕様書作成!DB29</f>
        <v/>
      </c>
      <c r="AF191" s="11" t="str">
        <f>仕様書作成!DC29</f>
        <v/>
      </c>
    </row>
    <row r="192" spans="11:47" ht="12.75" customHeight="1" x14ac:dyDescent="0.15">
      <c r="O192" s="387" t="s">
        <v>319</v>
      </c>
      <c r="U192" s="11" t="str">
        <f>仕様書作成!CR30</f>
        <v/>
      </c>
      <c r="V192" s="11" t="str">
        <f>仕様書作成!CS30</f>
        <v/>
      </c>
      <c r="W192" s="11" t="str">
        <f>仕様書作成!CT30</f>
        <v/>
      </c>
      <c r="X192" s="11" t="str">
        <f>仕様書作成!CU30</f>
        <v/>
      </c>
      <c r="Y192" s="11" t="str">
        <f>仕様書作成!CV30</f>
        <v/>
      </c>
      <c r="Z192" s="11" t="str">
        <f>仕様書作成!CW30</f>
        <v/>
      </c>
      <c r="AA192" s="11" t="str">
        <f>仕様書作成!CX30</f>
        <v/>
      </c>
      <c r="AB192" s="11" t="str">
        <f>仕様書作成!CY30</f>
        <v/>
      </c>
      <c r="AC192" s="11" t="str">
        <f>仕様書作成!CZ30</f>
        <v/>
      </c>
      <c r="AD192" s="11" t="str">
        <f>仕様書作成!DA30</f>
        <v/>
      </c>
      <c r="AE192" s="11" t="str">
        <f>仕様書作成!DB30</f>
        <v/>
      </c>
      <c r="AF192" s="11" t="str">
        <f>仕様書作成!DC30</f>
        <v/>
      </c>
    </row>
    <row r="193" spans="15:32" ht="12.75" customHeight="1" x14ac:dyDescent="0.15">
      <c r="O193" s="11" t="s">
        <v>77</v>
      </c>
      <c r="U193" s="11" t="str">
        <f>仕様書作成!CR31</f>
        <v/>
      </c>
      <c r="V193" s="11" t="str">
        <f>仕様書作成!CS31</f>
        <v/>
      </c>
      <c r="W193" s="11" t="str">
        <f>仕様書作成!CT31</f>
        <v/>
      </c>
      <c r="X193" s="11" t="str">
        <f>仕様書作成!CU31</f>
        <v/>
      </c>
      <c r="Y193" s="11" t="str">
        <f>仕様書作成!CV31</f>
        <v/>
      </c>
      <c r="Z193" s="11" t="str">
        <f>仕様書作成!CW31</f>
        <v/>
      </c>
      <c r="AA193" s="11" t="str">
        <f>仕様書作成!CX31</f>
        <v/>
      </c>
      <c r="AB193" s="11" t="str">
        <f>仕様書作成!CY31</f>
        <v/>
      </c>
      <c r="AC193" s="11" t="str">
        <f>仕様書作成!CZ31</f>
        <v/>
      </c>
      <c r="AD193" s="11" t="str">
        <f>仕様書作成!DA31</f>
        <v/>
      </c>
      <c r="AE193" s="11" t="str">
        <f>仕様書作成!DB31</f>
        <v/>
      </c>
      <c r="AF193" s="11" t="str">
        <f>仕様書作成!DC31</f>
        <v/>
      </c>
    </row>
    <row r="194" spans="15:32" ht="12.75" customHeight="1" x14ac:dyDescent="0.15">
      <c r="O194" s="11" t="s">
        <v>39</v>
      </c>
      <c r="U194" s="11" t="str">
        <f>仕様書作成!CR14</f>
        <v/>
      </c>
      <c r="V194" s="11" t="str">
        <f>仕様書作成!CS14</f>
        <v/>
      </c>
      <c r="W194" s="11" t="str">
        <f>仕様書作成!CT14</f>
        <v/>
      </c>
      <c r="X194" s="11" t="str">
        <f>仕様書作成!CU14</f>
        <v/>
      </c>
      <c r="Y194" s="11" t="str">
        <f>仕様書作成!CV14</f>
        <v/>
      </c>
      <c r="Z194" s="11" t="str">
        <f>仕様書作成!CW14</f>
        <v/>
      </c>
      <c r="AA194" s="11" t="str">
        <f>仕様書作成!CX14</f>
        <v/>
      </c>
      <c r="AB194" s="11" t="str">
        <f>仕様書作成!CY14</f>
        <v/>
      </c>
      <c r="AC194" s="11" t="str">
        <f>仕様書作成!CZ14</f>
        <v/>
      </c>
      <c r="AD194" s="11" t="str">
        <f>仕様書作成!DA14</f>
        <v/>
      </c>
      <c r="AE194" s="11" t="str">
        <f>仕様書作成!DB14</f>
        <v/>
      </c>
      <c r="AF194" s="11" t="str">
        <f>仕様書作成!DC14</f>
        <v/>
      </c>
    </row>
    <row r="200" spans="15:32" ht="12.75" customHeight="1" x14ac:dyDescent="0.15">
      <c r="O200" s="11" t="s">
        <v>78</v>
      </c>
      <c r="U200" s="11" t="str">
        <f>IF(仕様書作成!K45="","","O")</f>
        <v/>
      </c>
      <c r="V200" s="11" t="str">
        <f>IF(仕様書作成!L45="","","O")</f>
        <v/>
      </c>
      <c r="W200" s="11" t="str">
        <f>IF(仕様書作成!M45="","","O")</f>
        <v/>
      </c>
      <c r="X200" s="11" t="str">
        <f>IF(仕様書作成!N45="","","O")</f>
        <v/>
      </c>
      <c r="Y200" s="11" t="str">
        <f>IF(仕様書作成!O45="","","O")</f>
        <v/>
      </c>
      <c r="Z200" s="11" t="str">
        <f>IF(仕様書作成!P45="","","O")</f>
        <v/>
      </c>
      <c r="AA200" s="11" t="str">
        <f>IF(仕様書作成!Q45="","","O")</f>
        <v/>
      </c>
      <c r="AB200" s="11" t="str">
        <f>IF(仕様書作成!R45="","","O")</f>
        <v/>
      </c>
      <c r="AC200" s="11" t="str">
        <f>IF(仕様書作成!S45="","","O")</f>
        <v/>
      </c>
      <c r="AD200" s="11" t="str">
        <f>IF(仕様書作成!T45="","","O")</f>
        <v/>
      </c>
      <c r="AE200" s="11" t="str">
        <f>IF(仕様書作成!U45="","","O")</f>
        <v/>
      </c>
      <c r="AF200" s="11" t="str">
        <f>IF(仕様書作成!V45="","","O")</f>
        <v/>
      </c>
    </row>
    <row r="201" spans="15:32" ht="12.75" customHeight="1" x14ac:dyDescent="0.15">
      <c r="O201" s="11" t="s">
        <v>79</v>
      </c>
      <c r="U201" s="11" t="str">
        <f>IF(仕様書作成!K47="","","O")</f>
        <v/>
      </c>
      <c r="V201" s="11" t="str">
        <f>IF(仕様書作成!L47="","","O")</f>
        <v/>
      </c>
      <c r="W201" s="11" t="str">
        <f>IF(仕様書作成!M47="","","O")</f>
        <v/>
      </c>
      <c r="X201" s="11" t="str">
        <f>IF(仕様書作成!N47="","","O")</f>
        <v/>
      </c>
      <c r="Y201" s="11" t="str">
        <f>IF(仕様書作成!O47="","","O")</f>
        <v/>
      </c>
      <c r="Z201" s="11" t="str">
        <f>IF(仕様書作成!P47="","","O")</f>
        <v/>
      </c>
      <c r="AA201" s="11" t="str">
        <f>IF(仕様書作成!Q47="","","O")</f>
        <v/>
      </c>
      <c r="AB201" s="11" t="str">
        <f>IF(仕様書作成!R47="","","O")</f>
        <v/>
      </c>
      <c r="AC201" s="11" t="str">
        <f>IF(仕様書作成!S47="","","O")</f>
        <v/>
      </c>
      <c r="AD201" s="11" t="str">
        <f>IF(仕様書作成!T47="","","O")</f>
        <v/>
      </c>
      <c r="AE201" s="11" t="str">
        <f>IF(仕様書作成!U47="","","O")</f>
        <v/>
      </c>
      <c r="AF201" s="11" t="str">
        <f>IF(仕様書作成!V47="","","O")</f>
        <v/>
      </c>
    </row>
    <row r="202" spans="15:32" ht="12.75" customHeight="1" x14ac:dyDescent="0.15">
      <c r="O202" s="11" t="s">
        <v>17</v>
      </c>
      <c r="U202" s="11" t="str">
        <f>IF(仕様書作成!K57="","","O")</f>
        <v/>
      </c>
      <c r="V202" s="11" t="str">
        <f>IF(仕様書作成!L57="","","O")</f>
        <v/>
      </c>
      <c r="W202" s="11" t="str">
        <f>IF(仕様書作成!M57="","","O")</f>
        <v/>
      </c>
      <c r="X202" s="11" t="str">
        <f>IF(仕様書作成!N57="","","O")</f>
        <v/>
      </c>
      <c r="Y202" s="11" t="str">
        <f>IF(仕様書作成!O57="","","O")</f>
        <v/>
      </c>
      <c r="Z202" s="11" t="str">
        <f>IF(仕様書作成!P57="","","O")</f>
        <v/>
      </c>
      <c r="AA202" s="11" t="str">
        <f>IF(仕様書作成!Q57="","","O")</f>
        <v/>
      </c>
      <c r="AB202" s="11" t="str">
        <f>IF(仕様書作成!R57="","","O")</f>
        <v/>
      </c>
      <c r="AC202" s="11" t="str">
        <f>IF(仕様書作成!S57="","","O")</f>
        <v/>
      </c>
      <c r="AD202" s="11" t="str">
        <f>IF(仕様書作成!T57="","","O")</f>
        <v/>
      </c>
      <c r="AE202" s="11" t="str">
        <f>IF(仕様書作成!U57="","","O")</f>
        <v/>
      </c>
      <c r="AF202" s="11" t="str">
        <f>IF(仕様書作成!V57="","","O")</f>
        <v/>
      </c>
    </row>
    <row r="203" spans="15:32" ht="12.75" customHeight="1" x14ac:dyDescent="0.15">
      <c r="O203" s="11" t="s">
        <v>80</v>
      </c>
      <c r="U203" s="11" t="str">
        <f>IF(仕様書作成!K58="→","&gt;","")</f>
        <v/>
      </c>
      <c r="V203" s="11" t="str">
        <f>IF(仕様書作成!L58="→","&gt;","")</f>
        <v/>
      </c>
      <c r="W203" s="11" t="str">
        <f>IF(仕様書作成!M58="→","&gt;","")</f>
        <v/>
      </c>
      <c r="X203" s="11" t="str">
        <f>IF(仕様書作成!N58="→","&gt;","")</f>
        <v/>
      </c>
      <c r="Y203" s="11" t="str">
        <f>IF(仕様書作成!O58="→","&gt;","")</f>
        <v/>
      </c>
      <c r="Z203" s="11" t="str">
        <f>IF(仕様書作成!P58="→","&gt;","")</f>
        <v/>
      </c>
      <c r="AA203" s="11" t="str">
        <f>IF(仕様書作成!Q58="→","&gt;","")</f>
        <v/>
      </c>
      <c r="AB203" s="11" t="str">
        <f>IF(仕様書作成!R58="→","&gt;","")</f>
        <v/>
      </c>
      <c r="AC203" s="11" t="str">
        <f>IF(仕様書作成!S58="→","&gt;","")</f>
        <v/>
      </c>
      <c r="AD203" s="11" t="str">
        <f>IF(仕様書作成!T58="→","&gt;","")</f>
        <v/>
      </c>
      <c r="AE203" s="11" t="str">
        <f>IF(仕様書作成!U58="→","&gt;","")</f>
        <v/>
      </c>
      <c r="AF203" s="11" t="str">
        <f>IF(仕様書作成!V58="→","&gt;","")</f>
        <v/>
      </c>
    </row>
    <row r="204" spans="15:32" ht="12.75" customHeight="1" x14ac:dyDescent="0.15">
      <c r="O204" s="11" t="s">
        <v>81</v>
      </c>
      <c r="U204" s="11" t="str">
        <f>IF(仕様書作成!K59="→","&gt;","")</f>
        <v/>
      </c>
      <c r="V204" s="11" t="str">
        <f>IF(仕様書作成!L59="→","&gt;","")</f>
        <v/>
      </c>
      <c r="W204" s="11" t="str">
        <f>IF(仕様書作成!M59="→","&gt;","")</f>
        <v/>
      </c>
      <c r="X204" s="11" t="str">
        <f>IF(仕様書作成!N59="→","&gt;","")</f>
        <v/>
      </c>
      <c r="Y204" s="11" t="str">
        <f>IF(仕様書作成!O59="→","&gt;","")</f>
        <v/>
      </c>
      <c r="Z204" s="11" t="str">
        <f>IF(仕様書作成!P59="→","&gt;","")</f>
        <v/>
      </c>
      <c r="AA204" s="11" t="str">
        <f>IF(仕様書作成!Q59="→","&gt;","")</f>
        <v/>
      </c>
      <c r="AB204" s="11" t="str">
        <f>IF(仕様書作成!R59="→","&gt;","")</f>
        <v/>
      </c>
      <c r="AC204" s="11" t="str">
        <f>IF(仕様書作成!S59="→","&gt;","")</f>
        <v/>
      </c>
      <c r="AD204" s="11" t="str">
        <f>IF(仕様書作成!T59="→","&gt;","")</f>
        <v/>
      </c>
      <c r="AE204" s="11" t="str">
        <f>IF(仕様書作成!U59="→","&gt;","")</f>
        <v/>
      </c>
      <c r="AF204" s="11"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1" customWidth="1"/>
    <col min="2" max="2" width="31.625" style="96" customWidth="1"/>
    <col min="3" max="3" width="4.125" style="98" customWidth="1"/>
    <col min="4" max="4" width="4.625" style="96" customWidth="1"/>
    <col min="5" max="7" width="0" style="96" hidden="1" customWidth="1"/>
    <col min="8" max="10" width="3.125" style="96" customWidth="1"/>
    <col min="11" max="22" width="6.5" style="96" customWidth="1"/>
    <col min="23" max="34" width="3.5" style="96" hidden="1" customWidth="1"/>
    <col min="35" max="37" width="3.125" style="96" customWidth="1"/>
    <col min="38" max="49" width="4.375" style="96" hidden="1" customWidth="1"/>
    <col min="50" max="58" width="4.375" style="96" customWidth="1"/>
    <col min="59" max="16384" width="9" style="96"/>
  </cols>
  <sheetData>
    <row r="1" spans="1:39" s="11" customFormat="1" ht="12" customHeight="1" x14ac:dyDescent="0.15">
      <c r="A1" s="370"/>
      <c r="B1" s="374" t="str">
        <f>IF(AND(基本情報!E8="",基本情報!M8="",基本情報!U8=""),"","ユーザ様メモ　・・・")</f>
        <v/>
      </c>
      <c r="C1" s="791" t="str">
        <f>IF($B$1="","",基本情報!C8&amp;"：")</f>
        <v/>
      </c>
      <c r="D1" s="791"/>
      <c r="E1" s="370"/>
      <c r="F1" s="370"/>
      <c r="G1" s="370"/>
      <c r="H1" s="778" t="str">
        <f>IF($B$1="","",基本情報!E8)</f>
        <v/>
      </c>
      <c r="I1" s="778"/>
      <c r="J1" s="778"/>
      <c r="K1" s="778"/>
      <c r="L1" s="778"/>
      <c r="M1" s="375" t="str">
        <f>IF($B$1="","",基本情報!K8&amp;"：")</f>
        <v/>
      </c>
      <c r="N1" s="778" t="str">
        <f>IF($B$1="","",基本情報!M8)</f>
        <v/>
      </c>
      <c r="O1" s="778"/>
      <c r="P1" s="778"/>
      <c r="Q1" s="777" t="str">
        <f>IF($B$1="","",基本情報!S8&amp;"：")</f>
        <v/>
      </c>
      <c r="R1" s="777"/>
      <c r="S1" s="778" t="str">
        <f>IF($B$1="","",基本情報!U8)</f>
        <v/>
      </c>
      <c r="T1" s="778"/>
      <c r="U1" s="778"/>
      <c r="V1" s="370"/>
      <c r="W1" s="370"/>
      <c r="X1" s="370"/>
      <c r="Y1" s="370"/>
      <c r="Z1" s="370"/>
      <c r="AA1" s="370"/>
      <c r="AB1" s="370"/>
      <c r="AC1" s="370"/>
      <c r="AD1" s="370"/>
      <c r="AE1" s="370"/>
      <c r="AF1" s="370"/>
      <c r="AG1" s="370"/>
      <c r="AH1" s="370"/>
      <c r="AI1" s="370"/>
      <c r="AJ1" s="777" t="s">
        <v>975</v>
      </c>
      <c r="AK1" s="777"/>
    </row>
    <row r="2" spans="1:39" ht="20.25" customHeight="1" x14ac:dyDescent="0.15">
      <c r="B2" s="370" t="str">
        <f>基本情報!C4&amp;"　：　"&amp;IF(基本情報!E4="","",基本情報!E4&amp;"　殿")</f>
        <v>貴 社 名　：　</v>
      </c>
      <c r="C2" s="11"/>
      <c r="D2" s="779" t="s">
        <v>330</v>
      </c>
      <c r="E2" s="779"/>
      <c r="F2" s="779"/>
      <c r="G2" s="779"/>
      <c r="H2" s="779"/>
      <c r="I2" s="780" t="s">
        <v>328</v>
      </c>
      <c r="J2" s="780"/>
      <c r="K2" s="780"/>
      <c r="L2" s="788"/>
      <c r="M2" s="790"/>
      <c r="N2" s="233" t="s">
        <v>537</v>
      </c>
      <c r="O2" s="788"/>
      <c r="P2" s="790"/>
      <c r="Q2" s="780" t="s">
        <v>325</v>
      </c>
      <c r="R2" s="782"/>
      <c r="S2" s="783"/>
      <c r="T2" s="784"/>
      <c r="U2" s="780" t="s">
        <v>326</v>
      </c>
      <c r="V2" s="782"/>
      <c r="W2" s="783"/>
      <c r="X2" s="783"/>
      <c r="Y2" s="783"/>
      <c r="Z2" s="783"/>
      <c r="AA2" s="783"/>
      <c r="AB2" s="783"/>
      <c r="AC2" s="783"/>
      <c r="AD2" s="783"/>
      <c r="AE2" s="783"/>
      <c r="AF2" s="783"/>
      <c r="AG2" s="783"/>
      <c r="AH2" s="783"/>
      <c r="AI2" s="783"/>
      <c r="AJ2" s="783"/>
      <c r="AK2" s="784"/>
    </row>
    <row r="3" spans="1:39" ht="20.25" customHeight="1" x14ac:dyDescent="0.15">
      <c r="B3" s="370" t="str">
        <f>基本情報!K4&amp;"　：　"&amp;IF(基本情報!M4="","",基本情報!M4)</f>
        <v>貴部署名　：　</v>
      </c>
      <c r="C3" s="11"/>
      <c r="D3" s="779"/>
      <c r="E3" s="779"/>
      <c r="F3" s="779"/>
      <c r="G3" s="779"/>
      <c r="H3" s="779"/>
      <c r="I3" s="781" t="str">
        <f>IF(基本情報!O6="有り",御発注用仕様書!AM3,御発注用仕様書!AL3)</f>
        <v>－</v>
      </c>
      <c r="J3" s="781"/>
      <c r="K3" s="781"/>
      <c r="L3" s="788"/>
      <c r="M3" s="789"/>
      <c r="N3" s="789"/>
      <c r="O3" s="789"/>
      <c r="P3" s="790"/>
      <c r="Q3" s="780"/>
      <c r="R3" s="785"/>
      <c r="S3" s="786"/>
      <c r="T3" s="787"/>
      <c r="U3" s="780"/>
      <c r="V3" s="785"/>
      <c r="W3" s="786"/>
      <c r="X3" s="786"/>
      <c r="Y3" s="786"/>
      <c r="Z3" s="786"/>
      <c r="AA3" s="786"/>
      <c r="AB3" s="786"/>
      <c r="AC3" s="786"/>
      <c r="AD3" s="786"/>
      <c r="AE3" s="786"/>
      <c r="AF3" s="786"/>
      <c r="AG3" s="786"/>
      <c r="AH3" s="786"/>
      <c r="AI3" s="786"/>
      <c r="AJ3" s="786"/>
      <c r="AK3" s="787"/>
      <c r="AL3" s="342" t="s">
        <v>966</v>
      </c>
      <c r="AM3" s="342" t="s">
        <v>967</v>
      </c>
    </row>
    <row r="4" spans="1:39" ht="20.25" customHeight="1" x14ac:dyDescent="0.15">
      <c r="B4" s="370" t="str">
        <f>基本情報!S4&amp;"　：　"&amp;IF(基本情報!U4="","",基本情報!U4&amp;"　様")</f>
        <v>ご担当者名　：　</v>
      </c>
      <c r="C4" s="11"/>
      <c r="D4" s="794" t="s">
        <v>420</v>
      </c>
      <c r="E4" s="794"/>
      <c r="F4" s="794"/>
      <c r="G4" s="794"/>
      <c r="H4" s="794"/>
      <c r="I4" s="800"/>
      <c r="J4" s="801"/>
      <c r="K4" s="801"/>
      <c r="L4" s="801"/>
      <c r="M4" s="801"/>
      <c r="N4" s="801"/>
      <c r="O4" s="801"/>
      <c r="P4" s="801"/>
      <c r="Q4" s="801"/>
      <c r="R4" s="801"/>
      <c r="S4" s="801"/>
      <c r="T4" s="801"/>
      <c r="U4" s="801"/>
      <c r="V4" s="801"/>
      <c r="W4" s="801"/>
      <c r="X4" s="801"/>
      <c r="Y4" s="801"/>
      <c r="Z4" s="801"/>
      <c r="AA4" s="801"/>
      <c r="AB4" s="801"/>
      <c r="AC4" s="801"/>
      <c r="AD4" s="801"/>
      <c r="AE4" s="801"/>
      <c r="AF4" s="801"/>
      <c r="AG4" s="801"/>
      <c r="AH4" s="801"/>
      <c r="AI4" s="801"/>
      <c r="AJ4" s="801"/>
      <c r="AK4" s="802"/>
      <c r="AL4" s="99" t="s">
        <v>419</v>
      </c>
    </row>
    <row r="5" spans="1:39" s="256" customFormat="1" ht="14.25" customHeight="1" x14ac:dyDescent="0.15">
      <c r="A5" s="159"/>
      <c r="B5" s="231" t="str">
        <f>IF(OR(仕様書作成!N6&lt;&gt;"",仕様書作成!R6&lt;&gt;""),AM5,IF(COUNTIF(B6:B47,"*ポートプラグ*")&gt;0,$AL$4,""))</f>
        <v/>
      </c>
      <c r="C5" s="165" t="s">
        <v>633</v>
      </c>
      <c r="D5" s="165" t="s">
        <v>327</v>
      </c>
      <c r="E5" s="255"/>
      <c r="F5" s="255"/>
      <c r="G5" s="255"/>
      <c r="H5" s="551" t="s">
        <v>324</v>
      </c>
      <c r="I5" s="551"/>
      <c r="J5" s="552"/>
      <c r="K5" s="160">
        <v>1</v>
      </c>
      <c r="L5" s="166">
        <v>2</v>
      </c>
      <c r="M5" s="160">
        <v>3</v>
      </c>
      <c r="N5" s="166">
        <v>4</v>
      </c>
      <c r="O5" s="160">
        <v>5</v>
      </c>
      <c r="P5" s="166">
        <v>6</v>
      </c>
      <c r="Q5" s="160">
        <v>7</v>
      </c>
      <c r="R5" s="166">
        <v>8</v>
      </c>
      <c r="S5" s="160">
        <v>9</v>
      </c>
      <c r="T5" s="166">
        <v>10</v>
      </c>
      <c r="U5" s="160">
        <v>11</v>
      </c>
      <c r="V5" s="166">
        <v>12</v>
      </c>
      <c r="W5" s="160">
        <v>13</v>
      </c>
      <c r="X5" s="166">
        <v>14</v>
      </c>
      <c r="Y5" s="160">
        <v>15</v>
      </c>
      <c r="Z5" s="166">
        <v>16</v>
      </c>
      <c r="AA5" s="160">
        <v>17</v>
      </c>
      <c r="AB5" s="166">
        <v>18</v>
      </c>
      <c r="AC5" s="160">
        <v>19</v>
      </c>
      <c r="AD5" s="166">
        <v>20</v>
      </c>
      <c r="AE5" s="160">
        <v>21</v>
      </c>
      <c r="AF5" s="166">
        <v>22</v>
      </c>
      <c r="AG5" s="160">
        <v>23</v>
      </c>
      <c r="AH5" s="166">
        <v>24</v>
      </c>
      <c r="AI5" s="550" t="s">
        <v>82</v>
      </c>
      <c r="AJ5" s="551"/>
      <c r="AK5" s="552"/>
      <c r="AM5" s="99" t="s">
        <v>942</v>
      </c>
    </row>
    <row r="6" spans="1:39" ht="18.75" customHeight="1" x14ac:dyDescent="0.15">
      <c r="A6" s="161">
        <v>1</v>
      </c>
      <c r="B6" s="167" t="str">
        <f>IF(ISERROR(発注情報!L149)=TRUE,"",IF(OR(発注情報!L149="",発注情報!L149=0),"",発注情報!L149))</f>
        <v>必須項目に入力漏れがあります</v>
      </c>
      <c r="C6" s="168">
        <f>IF(ISERROR(発注情報!M149)=TRUE,"",IF(OR(発注情報!M149="",発注情報!M149=0),"",発注情報!M149))</f>
        <v>1</v>
      </c>
      <c r="D6" s="168">
        <f>IF(C6="","",C6*発注情報!$D$2)</f>
        <v>1</v>
      </c>
      <c r="E6" s="257" t="str">
        <f>IF(ISERROR(発注情報!O149)=TRUE,"",IF(OR(発注情報!O149="",発注情報!O149=0),"",発注情報!O149))</f>
        <v/>
      </c>
      <c r="F6" s="257" t="str">
        <f>IF(ISERROR(発注情報!P149)=TRUE,"",IF(OR(発注情報!P149="",発注情報!P149=0),"",発注情報!P149))</f>
        <v/>
      </c>
      <c r="G6" s="257" t="str">
        <f>IF(ISERROR(発注情報!Q149)=TRUE,"",IF(OR(発注情報!Q149="",発注情報!Q149=0),"",発注情報!Q149))</f>
        <v/>
      </c>
      <c r="H6" s="258"/>
      <c r="I6" s="259"/>
      <c r="J6" s="172"/>
      <c r="K6" s="169"/>
      <c r="L6" s="170"/>
      <c r="M6" s="170"/>
      <c r="N6" s="170"/>
      <c r="O6" s="170"/>
      <c r="P6" s="170"/>
      <c r="Q6" s="170"/>
      <c r="R6" s="170"/>
      <c r="S6" s="170"/>
      <c r="T6" s="170"/>
      <c r="U6" s="170"/>
      <c r="V6" s="170"/>
      <c r="W6" s="170"/>
      <c r="X6" s="170"/>
      <c r="Y6" s="170"/>
      <c r="Z6" s="170"/>
      <c r="AA6" s="170"/>
      <c r="AB6" s="170"/>
      <c r="AC6" s="170"/>
      <c r="AD6" s="170"/>
      <c r="AE6" s="170"/>
      <c r="AF6" s="170"/>
      <c r="AG6" s="170"/>
      <c r="AH6" s="171"/>
      <c r="AI6" s="803"/>
      <c r="AJ6" s="804"/>
      <c r="AK6" s="805"/>
    </row>
    <row r="7" spans="1:39" ht="18.75" customHeight="1" x14ac:dyDescent="0.15">
      <c r="A7" s="161">
        <v>2</v>
      </c>
      <c r="B7" s="167" t="str">
        <f>IF(ISERROR(発注情報!L150)=TRUE,"",IF(OR(発注情報!L150="",発注情報!L150=0),"",発注情報!L150))</f>
        <v/>
      </c>
      <c r="C7" s="168" t="str">
        <f>IF(ISERROR(発注情報!M150)=TRUE,"",IF(OR(発注情報!M150="",発注情報!M150=0),"",発注情報!M150))</f>
        <v/>
      </c>
      <c r="D7" s="168" t="str">
        <f>IF(C7="","",C7*発注情報!$D$2)</f>
        <v/>
      </c>
      <c r="E7" s="257" t="str">
        <f>IF(ISERROR(発注情報!O150)=TRUE,"",IF(OR(発注情報!O150="",発注情報!O150=0),"",発注情報!O150))</f>
        <v/>
      </c>
      <c r="F7" s="257" t="str">
        <f>IF(ISERROR(発注情報!P150)=TRUE,"",IF(OR(発注情報!P150="",発注情報!P150=0),"",発注情報!P150))</f>
        <v/>
      </c>
      <c r="G7" s="257" t="str">
        <f>IF(ISERROR(発注情報!Q150)=TRUE,"",IF(OR(発注情報!Q150="",発注情報!Q150=0),"",発注情報!Q150))</f>
        <v/>
      </c>
      <c r="H7" s="258" t="str">
        <f>IF(ISERROR(発注情報!R150)=TRUE,"",IF(OR(発注情報!R150="",発注情報!R150=0),"",発注情報!R150))</f>
        <v/>
      </c>
      <c r="I7" s="259" t="str">
        <f>IF(ISERROR(発注情報!S150)=TRUE,"",IF(OR(発注情報!S150="",発注情報!S150=0),"",発注情報!S150))</f>
        <v/>
      </c>
      <c r="J7" s="172" t="str">
        <f>IF(ISERROR(発注情報!T150)=TRUE,"",IF(OR(発注情報!T150="",発注情報!T150=0),"",発注情報!T150))</f>
        <v/>
      </c>
      <c r="K7" s="173" t="str">
        <f>IF(ISERROR(発注情報!U150)=TRUE,"",IF(OR(発注情報!U150="",発注情報!U150=0),"",発注情報!U150))</f>
        <v/>
      </c>
      <c r="L7" s="174" t="str">
        <f>IF(ISERROR(発注情報!V150)=TRUE,"",IF(OR(発注情報!V150="",発注情報!V150=0),"",発注情報!V150))</f>
        <v/>
      </c>
      <c r="M7" s="173" t="str">
        <f>IF(ISERROR(発注情報!W150)=TRUE,"",IF(OR(発注情報!W150="",発注情報!W150=0),"",発注情報!W150))</f>
        <v/>
      </c>
      <c r="N7" s="174" t="str">
        <f>IF(ISERROR(発注情報!X150)=TRUE,"",IF(OR(発注情報!X150="",発注情報!X150=0),"",発注情報!X150))</f>
        <v/>
      </c>
      <c r="O7" s="173" t="str">
        <f>IF(ISERROR(発注情報!Y150)=TRUE,"",IF(OR(発注情報!Y150="",発注情報!Y150=0),"",発注情報!Y150))</f>
        <v/>
      </c>
      <c r="P7" s="174" t="str">
        <f>IF(ISERROR(発注情報!Z150)=TRUE,"",IF(OR(発注情報!Z150="",発注情報!Z150=0),"",発注情報!Z150))</f>
        <v/>
      </c>
      <c r="Q7" s="173" t="str">
        <f>IF(ISERROR(発注情報!AA150)=TRUE,"",IF(OR(発注情報!AA150="",発注情報!AA150=0),"",発注情報!AA150))</f>
        <v/>
      </c>
      <c r="R7" s="174" t="str">
        <f>IF(ISERROR(発注情報!AB150)=TRUE,"",IF(OR(発注情報!AB150="",発注情報!AB150=0),"",発注情報!AB150))</f>
        <v/>
      </c>
      <c r="S7" s="173" t="str">
        <f>IF(ISERROR(発注情報!AC150)=TRUE,"",IF(OR(発注情報!AC150="",発注情報!AC150=0),"",発注情報!AC150))</f>
        <v/>
      </c>
      <c r="T7" s="174" t="str">
        <f>IF(ISERROR(発注情報!AD150)=TRUE,"",IF(OR(発注情報!AD150="",発注情報!AD150=0),"",発注情報!AD150))</f>
        <v/>
      </c>
      <c r="U7" s="173" t="str">
        <f>IF(ISERROR(発注情報!AE150)=TRUE,"",IF(OR(発注情報!AE150="",発注情報!AE150=0),"",発注情報!AE150))</f>
        <v/>
      </c>
      <c r="V7" s="174" t="str">
        <f>IF(ISERROR(発注情報!AF150)=TRUE,"",IF(OR(発注情報!AF150="",発注情報!AF150=0),"",発注情報!AF150))</f>
        <v/>
      </c>
      <c r="W7" s="173" t="str">
        <f>IF(ISERROR(発注情報!AG150)=TRUE,"",IF(OR(発注情報!AG150="",発注情報!AG150=0),"",発注情報!AG150))</f>
        <v/>
      </c>
      <c r="X7" s="174" t="str">
        <f>IF(ISERROR(発注情報!AH150)=TRUE,"",IF(OR(発注情報!AH150="",発注情報!AH150=0),"",発注情報!AH150))</f>
        <v/>
      </c>
      <c r="Y7" s="173" t="str">
        <f>IF(ISERROR(発注情報!AI150)=TRUE,"",IF(OR(発注情報!AI150="",発注情報!AI150=0),"",発注情報!AI150))</f>
        <v/>
      </c>
      <c r="Z7" s="174" t="str">
        <f>IF(ISERROR(発注情報!AJ150)=TRUE,"",IF(OR(発注情報!AJ150="",発注情報!AJ150=0),"",発注情報!AJ150))</f>
        <v/>
      </c>
      <c r="AA7" s="173" t="str">
        <f>IF(ISERROR(発注情報!AK150)=TRUE,"",IF(OR(発注情報!AK150="",発注情報!AK150=0),"",発注情報!AK150))</f>
        <v/>
      </c>
      <c r="AB7" s="174" t="str">
        <f>IF(ISERROR(発注情報!AL150)=TRUE,"",IF(OR(発注情報!AL150="",発注情報!AL150=0),"",発注情報!AL150))</f>
        <v/>
      </c>
      <c r="AC7" s="173" t="str">
        <f>IF(ISERROR(発注情報!AM150)=TRUE,"",IF(OR(発注情報!AM150="",発注情報!AM150=0),"",発注情報!AM150))</f>
        <v/>
      </c>
      <c r="AD7" s="174" t="str">
        <f>IF(ISERROR(発注情報!AN150)=TRUE,"",IF(OR(発注情報!AN150="",発注情報!AN150=0),"",発注情報!AN150))</f>
        <v/>
      </c>
      <c r="AE7" s="173" t="str">
        <f>IF(ISERROR(発注情報!AO150)=TRUE,"",IF(OR(発注情報!AO150="",発注情報!AO150=0),"",発注情報!AO150))</f>
        <v/>
      </c>
      <c r="AF7" s="174" t="str">
        <f>IF(ISERROR(発注情報!AP150)=TRUE,"",IF(OR(発注情報!AP150="",発注情報!AP150=0),"",発注情報!AP150))</f>
        <v/>
      </c>
      <c r="AG7" s="173" t="str">
        <f>IF(ISERROR(発注情報!AQ150)=TRUE,"",IF(OR(発注情報!AQ150="",発注情報!AQ150=0),"",発注情報!AQ150))</f>
        <v/>
      </c>
      <c r="AH7" s="174" t="str">
        <f>IF(ISERROR(発注情報!AR150)=TRUE,"",IF(OR(発注情報!AR150="",発注情報!AR150=0),"",発注情報!AR150))</f>
        <v/>
      </c>
      <c r="AI7" s="260" t="str">
        <f>IF(ISERROR(発注情報!AS150)=TRUE,"",IF(OR(発注情報!AS150="",発注情報!AS150=0),"",発注情報!AS150))</f>
        <v/>
      </c>
      <c r="AJ7" s="261" t="str">
        <f>IF(ISERROR(発注情報!AT150)=TRUE,"",IF(OR(発注情報!AT150="",発注情報!AT150=0),"",発注情報!AT150))</f>
        <v/>
      </c>
      <c r="AK7" s="262" t="str">
        <f>IF(ISERROR(発注情報!AU150)=TRUE,"",IF(OR(発注情報!AU150="",発注情報!AU150=0),"",発注情報!AU150))</f>
        <v/>
      </c>
    </row>
    <row r="8" spans="1:39" ht="18.75" customHeight="1" x14ac:dyDescent="0.15">
      <c r="A8" s="175">
        <v>3</v>
      </c>
      <c r="B8" s="176" t="str">
        <f>IF(ISERROR(発注情報!L151)=TRUE,"",IF(OR(発注情報!L151="",発注情報!L151=0),"",発注情報!L151))</f>
        <v/>
      </c>
      <c r="C8" s="177" t="str">
        <f>IF(ISERROR(発注情報!M151)=TRUE,"",IF(OR(発注情報!M151="",発注情報!M151=0),"",発注情報!M151))</f>
        <v/>
      </c>
      <c r="D8" s="168" t="str">
        <f>IF(C8="","",C8*発注情報!$D$2)</f>
        <v/>
      </c>
      <c r="E8" s="263" t="str">
        <f>IF(ISERROR(発注情報!O151)=TRUE,"",IF(OR(発注情報!O151="",発注情報!O151=0),"",発注情報!O151))</f>
        <v/>
      </c>
      <c r="F8" s="263" t="str">
        <f>IF(ISERROR(発注情報!P151)=TRUE,"",IF(OR(発注情報!P151="",発注情報!P151=0),"",発注情報!P151))</f>
        <v/>
      </c>
      <c r="G8" s="263" t="str">
        <f>IF(ISERROR(発注情報!Q151)=TRUE,"",IF(OR(発注情報!Q151="",発注情報!Q151=0),"",発注情報!Q151))</f>
        <v/>
      </c>
      <c r="H8" s="258" t="str">
        <f>IF(ISERROR(発注情報!R151)=TRUE,"",IF(OR(発注情報!R151="",発注情報!R151=0),"",発注情報!R151))</f>
        <v/>
      </c>
      <c r="I8" s="259" t="str">
        <f>IF(ISERROR(発注情報!S151)=TRUE,"",IF(OR(発注情報!S151="",発注情報!S151=0),"",発注情報!S151))</f>
        <v/>
      </c>
      <c r="J8" s="172" t="str">
        <f>IF(ISERROR(発注情報!T151)=TRUE,"",IF(OR(発注情報!T151="",発注情報!T151=0),"",発注情報!T151))</f>
        <v/>
      </c>
      <c r="K8" s="178" t="str">
        <f>IF(ISERROR(発注情報!U151)=TRUE,"",IF(OR(発注情報!U151="",発注情報!U151=0),"",発注情報!U151))</f>
        <v/>
      </c>
      <c r="L8" s="179" t="str">
        <f>IF(ISERROR(発注情報!V151)=TRUE,"",IF(OR(発注情報!V151="",発注情報!V151=0),"",発注情報!V151))</f>
        <v/>
      </c>
      <c r="M8" s="178" t="str">
        <f>IF(ISERROR(発注情報!W151)=TRUE,"",IF(OR(発注情報!W151="",発注情報!W151=0),"",発注情報!W151))</f>
        <v/>
      </c>
      <c r="N8" s="179" t="str">
        <f>IF(ISERROR(発注情報!X151)=TRUE,"",IF(OR(発注情報!X151="",発注情報!X151=0),"",発注情報!X151))</f>
        <v/>
      </c>
      <c r="O8" s="178" t="str">
        <f>IF(ISERROR(発注情報!Y151)=TRUE,"",IF(OR(発注情報!Y151="",発注情報!Y151=0),"",発注情報!Y151))</f>
        <v/>
      </c>
      <c r="P8" s="179" t="str">
        <f>IF(ISERROR(発注情報!Z151)=TRUE,"",IF(OR(発注情報!Z151="",発注情報!Z151=0),"",発注情報!Z151))</f>
        <v/>
      </c>
      <c r="Q8" s="178" t="str">
        <f>IF(ISERROR(発注情報!AA151)=TRUE,"",IF(OR(発注情報!AA151="",発注情報!AA151=0),"",発注情報!AA151))</f>
        <v/>
      </c>
      <c r="R8" s="179" t="str">
        <f>IF(ISERROR(発注情報!AB151)=TRUE,"",IF(OR(発注情報!AB151="",発注情報!AB151=0),"",発注情報!AB151))</f>
        <v/>
      </c>
      <c r="S8" s="178" t="str">
        <f>IF(ISERROR(発注情報!AC151)=TRUE,"",IF(OR(発注情報!AC151="",発注情報!AC151=0),"",発注情報!AC151))</f>
        <v/>
      </c>
      <c r="T8" s="179" t="str">
        <f>IF(ISERROR(発注情報!AD151)=TRUE,"",IF(OR(発注情報!AD151="",発注情報!AD151=0),"",発注情報!AD151))</f>
        <v/>
      </c>
      <c r="U8" s="178" t="str">
        <f>IF(ISERROR(発注情報!AE151)=TRUE,"",IF(OR(発注情報!AE151="",発注情報!AE151=0),"",発注情報!AE151))</f>
        <v/>
      </c>
      <c r="V8" s="179" t="str">
        <f>IF(ISERROR(発注情報!AF151)=TRUE,"",IF(OR(発注情報!AF151="",発注情報!AF151=0),"",発注情報!AF151))</f>
        <v/>
      </c>
      <c r="W8" s="178" t="str">
        <f>IF(ISERROR(発注情報!AG151)=TRUE,"",IF(OR(発注情報!AG151="",発注情報!AG151=0),"",発注情報!AG151))</f>
        <v/>
      </c>
      <c r="X8" s="179" t="str">
        <f>IF(ISERROR(発注情報!AH151)=TRUE,"",IF(OR(発注情報!AH151="",発注情報!AH151=0),"",発注情報!AH151))</f>
        <v/>
      </c>
      <c r="Y8" s="178" t="str">
        <f>IF(ISERROR(発注情報!AI151)=TRUE,"",IF(OR(発注情報!AI151="",発注情報!AI151=0),"",発注情報!AI151))</f>
        <v/>
      </c>
      <c r="Z8" s="179" t="str">
        <f>IF(ISERROR(発注情報!AJ151)=TRUE,"",IF(OR(発注情報!AJ151="",発注情報!AJ151=0),"",発注情報!AJ151))</f>
        <v/>
      </c>
      <c r="AA8" s="178" t="str">
        <f>IF(ISERROR(発注情報!AK151)=TRUE,"",IF(OR(発注情報!AK151="",発注情報!AK151=0),"",発注情報!AK151))</f>
        <v/>
      </c>
      <c r="AB8" s="179" t="str">
        <f>IF(ISERROR(発注情報!AL151)=TRUE,"",IF(OR(発注情報!AL151="",発注情報!AL151=0),"",発注情報!AL151))</f>
        <v/>
      </c>
      <c r="AC8" s="178" t="str">
        <f>IF(ISERROR(発注情報!AM151)=TRUE,"",IF(OR(発注情報!AM151="",発注情報!AM151=0),"",発注情報!AM151))</f>
        <v/>
      </c>
      <c r="AD8" s="179" t="str">
        <f>IF(ISERROR(発注情報!AN151)=TRUE,"",IF(OR(発注情報!AN151="",発注情報!AN151=0),"",発注情報!AN151))</f>
        <v/>
      </c>
      <c r="AE8" s="178" t="str">
        <f>IF(ISERROR(発注情報!AO151)=TRUE,"",IF(OR(発注情報!AO151="",発注情報!AO151=0),"",発注情報!AO151))</f>
        <v/>
      </c>
      <c r="AF8" s="179" t="str">
        <f>IF(ISERROR(発注情報!AP151)=TRUE,"",IF(OR(発注情報!AP151="",発注情報!AP151=0),"",発注情報!AP151))</f>
        <v/>
      </c>
      <c r="AG8" s="178" t="str">
        <f>IF(ISERROR(発注情報!AQ151)=TRUE,"",IF(OR(発注情報!AQ151="",発注情報!AQ151=0),"",発注情報!AQ151))</f>
        <v/>
      </c>
      <c r="AH8" s="179" t="str">
        <f>IF(ISERROR(発注情報!AR151)=TRUE,"",IF(OR(発注情報!AR151="",発注情報!AR151=0),"",発注情報!AR151))</f>
        <v/>
      </c>
      <c r="AI8" s="258" t="str">
        <f>IF(ISERROR(発注情報!AS151)=TRUE,"",IF(OR(発注情報!AS151="",発注情報!AS151=0),"",発注情報!AS151))</f>
        <v/>
      </c>
      <c r="AJ8" s="259" t="str">
        <f>IF(ISERROR(発注情報!AT151)=TRUE,"",IF(OR(発注情報!AT151="",発注情報!AT151=0),"",発注情報!AT151))</f>
        <v/>
      </c>
      <c r="AK8" s="172" t="str">
        <f>IF(ISERROR(発注情報!AU151)=TRUE,"",IF(OR(発注情報!AU151="",発注情報!AU151=0),"",発注情報!AU151))</f>
        <v/>
      </c>
    </row>
    <row r="9" spans="1:39" ht="18.75" customHeight="1" x14ac:dyDescent="0.15">
      <c r="A9" s="161">
        <v>4</v>
      </c>
      <c r="B9" s="167" t="str">
        <f>IF(ISERROR(発注情報!L152)=TRUE,"",IF(OR(発注情報!L152="",発注情報!L152=0),"",発注情報!L152))</f>
        <v/>
      </c>
      <c r="C9" s="168" t="str">
        <f>IF(ISERROR(発注情報!M152)=TRUE,"",IF(OR(発注情報!M152="",発注情報!M152=0),"",発注情報!M152))</f>
        <v/>
      </c>
      <c r="D9" s="168" t="str">
        <f>IF(C9="","",C9*発注情報!$D$2)</f>
        <v/>
      </c>
      <c r="E9" s="257" t="str">
        <f>IF(ISERROR(発注情報!O152)=TRUE,"",IF(OR(発注情報!O152="",発注情報!O152=0),"",発注情報!O152))</f>
        <v/>
      </c>
      <c r="F9" s="257" t="str">
        <f>IF(ISERROR(発注情報!P152)=TRUE,"",IF(OR(発注情報!P152="",発注情報!P152=0),"",発注情報!P152))</f>
        <v/>
      </c>
      <c r="G9" s="257" t="str">
        <f>IF(ISERROR(発注情報!Q152)=TRUE,"",IF(OR(発注情報!Q152="",発注情報!Q152=0),"",発注情報!Q152))</f>
        <v/>
      </c>
      <c r="H9" s="258" t="str">
        <f>IF(ISERROR(発注情報!R152)=TRUE,"",IF(OR(発注情報!R152="",発注情報!R152=0),"",発注情報!R152))</f>
        <v/>
      </c>
      <c r="I9" s="259" t="str">
        <f>IF(ISERROR(発注情報!S152)=TRUE,"",IF(OR(発注情報!S152="",発注情報!S152=0),"",発注情報!S152))</f>
        <v/>
      </c>
      <c r="J9" s="172" t="str">
        <f>IF(ISERROR(発注情報!T152)=TRUE,"",IF(OR(発注情報!T152="",発注情報!T152=0),"",発注情報!T152))</f>
        <v/>
      </c>
      <c r="K9" s="173" t="str">
        <f>IF(ISERROR(発注情報!U152)=TRUE,"",IF(OR(発注情報!U152="",発注情報!U152=0),"",発注情報!U152))</f>
        <v/>
      </c>
      <c r="L9" s="174" t="str">
        <f>IF(ISERROR(発注情報!V152)=TRUE,"",IF(OR(発注情報!V152="",発注情報!V152=0),"",発注情報!V152))</f>
        <v/>
      </c>
      <c r="M9" s="173" t="str">
        <f>IF(ISERROR(発注情報!W152)=TRUE,"",IF(OR(発注情報!W152="",発注情報!W152=0),"",発注情報!W152))</f>
        <v/>
      </c>
      <c r="N9" s="174" t="str">
        <f>IF(ISERROR(発注情報!X152)=TRUE,"",IF(OR(発注情報!X152="",発注情報!X152=0),"",発注情報!X152))</f>
        <v/>
      </c>
      <c r="O9" s="173" t="str">
        <f>IF(ISERROR(発注情報!Y152)=TRUE,"",IF(OR(発注情報!Y152="",発注情報!Y152=0),"",発注情報!Y152))</f>
        <v/>
      </c>
      <c r="P9" s="174" t="str">
        <f>IF(ISERROR(発注情報!Z152)=TRUE,"",IF(OR(発注情報!Z152="",発注情報!Z152=0),"",発注情報!Z152))</f>
        <v/>
      </c>
      <c r="Q9" s="173" t="str">
        <f>IF(ISERROR(発注情報!AA152)=TRUE,"",IF(OR(発注情報!AA152="",発注情報!AA152=0),"",発注情報!AA152))</f>
        <v/>
      </c>
      <c r="R9" s="174" t="str">
        <f>IF(ISERROR(発注情報!AB152)=TRUE,"",IF(OR(発注情報!AB152="",発注情報!AB152=0),"",発注情報!AB152))</f>
        <v/>
      </c>
      <c r="S9" s="173" t="str">
        <f>IF(ISERROR(発注情報!AC152)=TRUE,"",IF(OR(発注情報!AC152="",発注情報!AC152=0),"",発注情報!AC152))</f>
        <v/>
      </c>
      <c r="T9" s="174" t="str">
        <f>IF(ISERROR(発注情報!AD152)=TRUE,"",IF(OR(発注情報!AD152="",発注情報!AD152=0),"",発注情報!AD152))</f>
        <v/>
      </c>
      <c r="U9" s="173" t="str">
        <f>IF(ISERROR(発注情報!AE152)=TRUE,"",IF(OR(発注情報!AE152="",発注情報!AE152=0),"",発注情報!AE152))</f>
        <v/>
      </c>
      <c r="V9" s="174" t="str">
        <f>IF(ISERROR(発注情報!AF152)=TRUE,"",IF(OR(発注情報!AF152="",発注情報!AF152=0),"",発注情報!AF152))</f>
        <v/>
      </c>
      <c r="W9" s="173" t="str">
        <f>IF(ISERROR(発注情報!AG152)=TRUE,"",IF(OR(発注情報!AG152="",発注情報!AG152=0),"",発注情報!AG152))</f>
        <v/>
      </c>
      <c r="X9" s="174" t="str">
        <f>IF(ISERROR(発注情報!AH152)=TRUE,"",IF(OR(発注情報!AH152="",発注情報!AH152=0),"",発注情報!AH152))</f>
        <v/>
      </c>
      <c r="Y9" s="173" t="str">
        <f>IF(ISERROR(発注情報!AI152)=TRUE,"",IF(OR(発注情報!AI152="",発注情報!AI152=0),"",発注情報!AI152))</f>
        <v/>
      </c>
      <c r="Z9" s="174" t="str">
        <f>IF(ISERROR(発注情報!AJ152)=TRUE,"",IF(OR(発注情報!AJ152="",発注情報!AJ152=0),"",発注情報!AJ152))</f>
        <v/>
      </c>
      <c r="AA9" s="173" t="str">
        <f>IF(ISERROR(発注情報!AK152)=TRUE,"",IF(OR(発注情報!AK152="",発注情報!AK152=0),"",発注情報!AK152))</f>
        <v/>
      </c>
      <c r="AB9" s="174" t="str">
        <f>IF(ISERROR(発注情報!AL152)=TRUE,"",IF(OR(発注情報!AL152="",発注情報!AL152=0),"",発注情報!AL152))</f>
        <v/>
      </c>
      <c r="AC9" s="173" t="str">
        <f>IF(ISERROR(発注情報!AM152)=TRUE,"",IF(OR(発注情報!AM152="",発注情報!AM152=0),"",発注情報!AM152))</f>
        <v/>
      </c>
      <c r="AD9" s="174" t="str">
        <f>IF(ISERROR(発注情報!AN152)=TRUE,"",IF(OR(発注情報!AN152="",発注情報!AN152=0),"",発注情報!AN152))</f>
        <v/>
      </c>
      <c r="AE9" s="173" t="str">
        <f>IF(ISERROR(発注情報!AO152)=TRUE,"",IF(OR(発注情報!AO152="",発注情報!AO152=0),"",発注情報!AO152))</f>
        <v/>
      </c>
      <c r="AF9" s="174" t="str">
        <f>IF(ISERROR(発注情報!AP152)=TRUE,"",IF(OR(発注情報!AP152="",発注情報!AP152=0),"",発注情報!AP152))</f>
        <v/>
      </c>
      <c r="AG9" s="173" t="str">
        <f>IF(ISERROR(発注情報!AQ152)=TRUE,"",IF(OR(発注情報!AQ152="",発注情報!AQ152=0),"",発注情報!AQ152))</f>
        <v/>
      </c>
      <c r="AH9" s="174" t="str">
        <f>IF(ISERROR(発注情報!AR152)=TRUE,"",IF(OR(発注情報!AR152="",発注情報!AR152=0),"",発注情報!AR152))</f>
        <v/>
      </c>
      <c r="AI9" s="258" t="str">
        <f>IF(ISERROR(発注情報!AS152)=TRUE,"",IF(OR(発注情報!AS152="",発注情報!AS152=0),"",発注情報!AS152))</f>
        <v/>
      </c>
      <c r="AJ9" s="259" t="str">
        <f>IF(ISERROR(発注情報!AT152)=TRUE,"",IF(OR(発注情報!AT152="",発注情報!AT152=0),"",発注情報!AT152))</f>
        <v/>
      </c>
      <c r="AK9" s="172" t="str">
        <f>IF(ISERROR(発注情報!AU152)=TRUE,"",IF(OR(発注情報!AU152="",発注情報!AU152=0),"",発注情報!AU152))</f>
        <v/>
      </c>
    </row>
    <row r="10" spans="1:39" ht="18.75" customHeight="1" x14ac:dyDescent="0.15">
      <c r="A10" s="175">
        <v>5</v>
      </c>
      <c r="B10" s="176" t="str">
        <f>IF(ISERROR(発注情報!L153)=TRUE,"",IF(OR(発注情報!L153="",発注情報!L153=0),"",発注情報!L153))</f>
        <v/>
      </c>
      <c r="C10" s="177" t="str">
        <f>IF(ISERROR(発注情報!M153)=TRUE,"",IF(OR(発注情報!M153="",発注情報!M153=0),"",発注情報!M153))</f>
        <v/>
      </c>
      <c r="D10" s="168" t="str">
        <f>IF(C10="","",C10*発注情報!$D$2)</f>
        <v/>
      </c>
      <c r="E10" s="263" t="str">
        <f>IF(ISERROR(発注情報!O153)=TRUE,"",IF(OR(発注情報!O153="",発注情報!O153=0),"",発注情報!O153))</f>
        <v/>
      </c>
      <c r="F10" s="263" t="str">
        <f>IF(ISERROR(発注情報!P153)=TRUE,"",IF(OR(発注情報!P153="",発注情報!P153=0),"",発注情報!P153))</f>
        <v/>
      </c>
      <c r="G10" s="263" t="str">
        <f>IF(ISERROR(発注情報!Q153)=TRUE,"",IF(OR(発注情報!Q153="",発注情報!Q153=0),"",発注情報!Q153))</f>
        <v/>
      </c>
      <c r="H10" s="258" t="str">
        <f>IF(ISERROR(発注情報!R153)=TRUE,"",IF(OR(発注情報!R153="",発注情報!R153=0),"",発注情報!R153))</f>
        <v/>
      </c>
      <c r="I10" s="259" t="str">
        <f>IF(ISERROR(発注情報!S153)=TRUE,"",IF(OR(発注情報!S153="",発注情報!S153=0),"",発注情報!S153))</f>
        <v/>
      </c>
      <c r="J10" s="172" t="str">
        <f>IF(ISERROR(発注情報!T153)=TRUE,"",IF(OR(発注情報!T153="",発注情報!T153=0),"",発注情報!T153))</f>
        <v/>
      </c>
      <c r="K10" s="178" t="str">
        <f>IF(ISERROR(発注情報!U153)=TRUE,"",IF(OR(発注情報!U153="",発注情報!U153=0),"",発注情報!U153))</f>
        <v/>
      </c>
      <c r="L10" s="179" t="str">
        <f>IF(ISERROR(発注情報!V153)=TRUE,"",IF(OR(発注情報!V153="",発注情報!V153=0),"",発注情報!V153))</f>
        <v/>
      </c>
      <c r="M10" s="178" t="str">
        <f>IF(ISERROR(発注情報!W153)=TRUE,"",IF(OR(発注情報!W153="",発注情報!W153=0),"",発注情報!W153))</f>
        <v/>
      </c>
      <c r="N10" s="179" t="str">
        <f>IF(ISERROR(発注情報!X153)=TRUE,"",IF(OR(発注情報!X153="",発注情報!X153=0),"",発注情報!X153))</f>
        <v/>
      </c>
      <c r="O10" s="178" t="str">
        <f>IF(ISERROR(発注情報!Y153)=TRUE,"",IF(OR(発注情報!Y153="",発注情報!Y153=0),"",発注情報!Y153))</f>
        <v/>
      </c>
      <c r="P10" s="179" t="str">
        <f>IF(ISERROR(発注情報!Z153)=TRUE,"",IF(OR(発注情報!Z153="",発注情報!Z153=0),"",発注情報!Z153))</f>
        <v/>
      </c>
      <c r="Q10" s="178" t="str">
        <f>IF(ISERROR(発注情報!AA153)=TRUE,"",IF(OR(発注情報!AA153="",発注情報!AA153=0),"",発注情報!AA153))</f>
        <v/>
      </c>
      <c r="R10" s="179" t="str">
        <f>IF(ISERROR(発注情報!AB153)=TRUE,"",IF(OR(発注情報!AB153="",発注情報!AB153=0),"",発注情報!AB153))</f>
        <v/>
      </c>
      <c r="S10" s="178" t="str">
        <f>IF(ISERROR(発注情報!AC153)=TRUE,"",IF(OR(発注情報!AC153="",発注情報!AC153=0),"",発注情報!AC153))</f>
        <v/>
      </c>
      <c r="T10" s="179" t="str">
        <f>IF(ISERROR(発注情報!AD153)=TRUE,"",IF(OR(発注情報!AD153="",発注情報!AD153=0),"",発注情報!AD153))</f>
        <v/>
      </c>
      <c r="U10" s="178" t="str">
        <f>IF(ISERROR(発注情報!AE153)=TRUE,"",IF(OR(発注情報!AE153="",発注情報!AE153=0),"",発注情報!AE153))</f>
        <v/>
      </c>
      <c r="V10" s="179" t="str">
        <f>IF(ISERROR(発注情報!AF153)=TRUE,"",IF(OR(発注情報!AF153="",発注情報!AF153=0),"",発注情報!AF153))</f>
        <v/>
      </c>
      <c r="W10" s="178" t="str">
        <f>IF(ISERROR(発注情報!AG153)=TRUE,"",IF(OR(発注情報!AG153="",発注情報!AG153=0),"",発注情報!AG153))</f>
        <v/>
      </c>
      <c r="X10" s="179" t="str">
        <f>IF(ISERROR(発注情報!AH153)=TRUE,"",IF(OR(発注情報!AH153="",発注情報!AH153=0),"",発注情報!AH153))</f>
        <v/>
      </c>
      <c r="Y10" s="178" t="str">
        <f>IF(ISERROR(発注情報!AI153)=TRUE,"",IF(OR(発注情報!AI153="",発注情報!AI153=0),"",発注情報!AI153))</f>
        <v/>
      </c>
      <c r="Z10" s="179" t="str">
        <f>IF(ISERROR(発注情報!AJ153)=TRUE,"",IF(OR(発注情報!AJ153="",発注情報!AJ153=0),"",発注情報!AJ153))</f>
        <v/>
      </c>
      <c r="AA10" s="178" t="str">
        <f>IF(ISERROR(発注情報!AK153)=TRUE,"",IF(OR(発注情報!AK153="",発注情報!AK153=0),"",発注情報!AK153))</f>
        <v/>
      </c>
      <c r="AB10" s="179" t="str">
        <f>IF(ISERROR(発注情報!AL153)=TRUE,"",IF(OR(発注情報!AL153="",発注情報!AL153=0),"",発注情報!AL153))</f>
        <v/>
      </c>
      <c r="AC10" s="178" t="str">
        <f>IF(ISERROR(発注情報!AM153)=TRUE,"",IF(OR(発注情報!AM153="",発注情報!AM153=0),"",発注情報!AM153))</f>
        <v/>
      </c>
      <c r="AD10" s="179" t="str">
        <f>IF(ISERROR(発注情報!AN153)=TRUE,"",IF(OR(発注情報!AN153="",発注情報!AN153=0),"",発注情報!AN153))</f>
        <v/>
      </c>
      <c r="AE10" s="178" t="str">
        <f>IF(ISERROR(発注情報!AO153)=TRUE,"",IF(OR(発注情報!AO153="",発注情報!AO153=0),"",発注情報!AO153))</f>
        <v/>
      </c>
      <c r="AF10" s="179" t="str">
        <f>IF(ISERROR(発注情報!AP153)=TRUE,"",IF(OR(発注情報!AP153="",発注情報!AP153=0),"",発注情報!AP153))</f>
        <v/>
      </c>
      <c r="AG10" s="178" t="str">
        <f>IF(ISERROR(発注情報!AQ153)=TRUE,"",IF(OR(発注情報!AQ153="",発注情報!AQ153=0),"",発注情報!AQ153))</f>
        <v/>
      </c>
      <c r="AH10" s="179" t="str">
        <f>IF(ISERROR(発注情報!AR153)=TRUE,"",IF(OR(発注情報!AR153="",発注情報!AR153=0),"",発注情報!AR153))</f>
        <v/>
      </c>
      <c r="AI10" s="258" t="str">
        <f>IF(ISERROR(発注情報!AS153)=TRUE,"",IF(OR(発注情報!AS153="",発注情報!AS153=0),"",発注情報!AS153))</f>
        <v/>
      </c>
      <c r="AJ10" s="259" t="str">
        <f>IF(ISERROR(発注情報!AT153)=TRUE,"",IF(OR(発注情報!AT153="",発注情報!AT153=0),"",発注情報!AT153))</f>
        <v/>
      </c>
      <c r="AK10" s="172" t="str">
        <f>IF(ISERROR(発注情報!AU153)=TRUE,"",IF(OR(発注情報!AU153="",発注情報!AU153=0),"",発注情報!AU153))</f>
        <v/>
      </c>
    </row>
    <row r="11" spans="1:39" ht="18.75" customHeight="1" x14ac:dyDescent="0.15">
      <c r="A11" s="161">
        <v>6</v>
      </c>
      <c r="B11" s="167" t="str">
        <f>IF(ISERROR(発注情報!L154)=TRUE,"",IF(OR(発注情報!L154="",発注情報!L154=0),"",発注情報!L154))</f>
        <v/>
      </c>
      <c r="C11" s="168" t="str">
        <f>IF(ISERROR(発注情報!M154)=TRUE,"",IF(OR(発注情報!M154="",発注情報!M154=0),"",発注情報!M154))</f>
        <v/>
      </c>
      <c r="D11" s="168" t="str">
        <f>IF(C11="","",C11*発注情報!$D$2)</f>
        <v/>
      </c>
      <c r="E11" s="257" t="str">
        <f>IF(ISERROR(発注情報!O154)=TRUE,"",IF(OR(発注情報!O154="",発注情報!O154=0),"",発注情報!O154))</f>
        <v/>
      </c>
      <c r="F11" s="257" t="str">
        <f>IF(ISERROR(発注情報!P154)=TRUE,"",IF(OR(発注情報!P154="",発注情報!P154=0),"",発注情報!P154))</f>
        <v/>
      </c>
      <c r="G11" s="257" t="str">
        <f>IF(ISERROR(発注情報!Q154)=TRUE,"",IF(OR(発注情報!Q154="",発注情報!Q154=0),"",発注情報!Q154))</f>
        <v/>
      </c>
      <c r="H11" s="258" t="str">
        <f>IF(ISERROR(発注情報!R154)=TRUE,"",IF(OR(発注情報!R154="",発注情報!R154=0),"",発注情報!R154))</f>
        <v/>
      </c>
      <c r="I11" s="259" t="str">
        <f>IF(ISERROR(発注情報!S154)=TRUE,"",IF(OR(発注情報!S154="",発注情報!S154=0),"",発注情報!S154))</f>
        <v/>
      </c>
      <c r="J11" s="172" t="str">
        <f>IF(ISERROR(発注情報!T154)=TRUE,"",IF(OR(発注情報!T154="",発注情報!T154=0),"",発注情報!T154))</f>
        <v/>
      </c>
      <c r="K11" s="173" t="str">
        <f>IF(ISERROR(発注情報!U154)=TRUE,"",IF(OR(発注情報!U154="",発注情報!U154=0),"",発注情報!U154))</f>
        <v/>
      </c>
      <c r="L11" s="174" t="str">
        <f>IF(ISERROR(発注情報!V154)=TRUE,"",IF(OR(発注情報!V154="",発注情報!V154=0),"",発注情報!V154))</f>
        <v/>
      </c>
      <c r="M11" s="173" t="str">
        <f>IF(ISERROR(発注情報!W154)=TRUE,"",IF(OR(発注情報!W154="",発注情報!W154=0),"",発注情報!W154))</f>
        <v/>
      </c>
      <c r="N11" s="174" t="str">
        <f>IF(ISERROR(発注情報!X154)=TRUE,"",IF(OR(発注情報!X154="",発注情報!X154=0),"",発注情報!X154))</f>
        <v/>
      </c>
      <c r="O11" s="173" t="str">
        <f>IF(ISERROR(発注情報!Y154)=TRUE,"",IF(OR(発注情報!Y154="",発注情報!Y154=0),"",発注情報!Y154))</f>
        <v/>
      </c>
      <c r="P11" s="174" t="str">
        <f>IF(ISERROR(発注情報!Z154)=TRUE,"",IF(OR(発注情報!Z154="",発注情報!Z154=0),"",発注情報!Z154))</f>
        <v/>
      </c>
      <c r="Q11" s="173" t="str">
        <f>IF(ISERROR(発注情報!AA154)=TRUE,"",IF(OR(発注情報!AA154="",発注情報!AA154=0),"",発注情報!AA154))</f>
        <v/>
      </c>
      <c r="R11" s="174" t="str">
        <f>IF(ISERROR(発注情報!AB154)=TRUE,"",IF(OR(発注情報!AB154="",発注情報!AB154=0),"",発注情報!AB154))</f>
        <v/>
      </c>
      <c r="S11" s="173" t="str">
        <f>IF(ISERROR(発注情報!AC154)=TRUE,"",IF(OR(発注情報!AC154="",発注情報!AC154=0),"",発注情報!AC154))</f>
        <v/>
      </c>
      <c r="T11" s="174" t="str">
        <f>IF(ISERROR(発注情報!AD154)=TRUE,"",IF(OR(発注情報!AD154="",発注情報!AD154=0),"",発注情報!AD154))</f>
        <v/>
      </c>
      <c r="U11" s="173" t="str">
        <f>IF(ISERROR(発注情報!AE154)=TRUE,"",IF(OR(発注情報!AE154="",発注情報!AE154=0),"",発注情報!AE154))</f>
        <v/>
      </c>
      <c r="V11" s="174" t="str">
        <f>IF(ISERROR(発注情報!AF154)=TRUE,"",IF(OR(発注情報!AF154="",発注情報!AF154=0),"",発注情報!AF154))</f>
        <v/>
      </c>
      <c r="W11" s="173" t="str">
        <f>IF(ISERROR(発注情報!AG154)=TRUE,"",IF(OR(発注情報!AG154="",発注情報!AG154=0),"",発注情報!AG154))</f>
        <v/>
      </c>
      <c r="X11" s="174" t="str">
        <f>IF(ISERROR(発注情報!AH154)=TRUE,"",IF(OR(発注情報!AH154="",発注情報!AH154=0),"",発注情報!AH154))</f>
        <v/>
      </c>
      <c r="Y11" s="173" t="str">
        <f>IF(ISERROR(発注情報!AI154)=TRUE,"",IF(OR(発注情報!AI154="",発注情報!AI154=0),"",発注情報!AI154))</f>
        <v/>
      </c>
      <c r="Z11" s="174" t="str">
        <f>IF(ISERROR(発注情報!AJ154)=TRUE,"",IF(OR(発注情報!AJ154="",発注情報!AJ154=0),"",発注情報!AJ154))</f>
        <v/>
      </c>
      <c r="AA11" s="173" t="str">
        <f>IF(ISERROR(発注情報!AK154)=TRUE,"",IF(OR(発注情報!AK154="",発注情報!AK154=0),"",発注情報!AK154))</f>
        <v/>
      </c>
      <c r="AB11" s="174" t="str">
        <f>IF(ISERROR(発注情報!AL154)=TRUE,"",IF(OR(発注情報!AL154="",発注情報!AL154=0),"",発注情報!AL154))</f>
        <v/>
      </c>
      <c r="AC11" s="173" t="str">
        <f>IF(ISERROR(発注情報!AM154)=TRUE,"",IF(OR(発注情報!AM154="",発注情報!AM154=0),"",発注情報!AM154))</f>
        <v/>
      </c>
      <c r="AD11" s="174" t="str">
        <f>IF(ISERROR(発注情報!AN154)=TRUE,"",IF(OR(発注情報!AN154="",発注情報!AN154=0),"",発注情報!AN154))</f>
        <v/>
      </c>
      <c r="AE11" s="173" t="str">
        <f>IF(ISERROR(発注情報!AO154)=TRUE,"",IF(OR(発注情報!AO154="",発注情報!AO154=0),"",発注情報!AO154))</f>
        <v/>
      </c>
      <c r="AF11" s="174" t="str">
        <f>IF(ISERROR(発注情報!AP154)=TRUE,"",IF(OR(発注情報!AP154="",発注情報!AP154=0),"",発注情報!AP154))</f>
        <v/>
      </c>
      <c r="AG11" s="173" t="str">
        <f>IF(ISERROR(発注情報!AQ154)=TRUE,"",IF(OR(発注情報!AQ154="",発注情報!AQ154=0),"",発注情報!AQ154))</f>
        <v/>
      </c>
      <c r="AH11" s="174" t="str">
        <f>IF(ISERROR(発注情報!AR154)=TRUE,"",IF(OR(発注情報!AR154="",発注情報!AR154=0),"",発注情報!AR154))</f>
        <v/>
      </c>
      <c r="AI11" s="258" t="str">
        <f>IF(ISERROR(発注情報!AS154)=TRUE,"",IF(OR(発注情報!AS154="",発注情報!AS154=0),"",発注情報!AS154))</f>
        <v/>
      </c>
      <c r="AJ11" s="259" t="str">
        <f>IF(ISERROR(発注情報!AT154)=TRUE,"",IF(OR(発注情報!AT154="",発注情報!AT154=0),"",発注情報!AT154))</f>
        <v/>
      </c>
      <c r="AK11" s="172" t="str">
        <f>IF(ISERROR(発注情報!AU154)=TRUE,"",IF(OR(発注情報!AU154="",発注情報!AU154=0),"",発注情報!AU154))</f>
        <v/>
      </c>
    </row>
    <row r="12" spans="1:39" ht="18.75" customHeight="1" x14ac:dyDescent="0.15">
      <c r="A12" s="175">
        <v>7</v>
      </c>
      <c r="B12" s="176" t="str">
        <f>IF(ISERROR(発注情報!L155)=TRUE,"",IF(OR(発注情報!L155="",発注情報!L155=0),"",発注情報!L155))</f>
        <v/>
      </c>
      <c r="C12" s="177" t="str">
        <f>IF(ISERROR(発注情報!M155)=TRUE,"",IF(OR(発注情報!M155="",発注情報!M155=0),"",発注情報!M155))</f>
        <v/>
      </c>
      <c r="D12" s="168" t="str">
        <f>IF(C12="","",C12*発注情報!$D$2)</f>
        <v/>
      </c>
      <c r="E12" s="263" t="str">
        <f>IF(ISERROR(発注情報!O155)=TRUE,"",IF(OR(発注情報!O155="",発注情報!O155=0),"",発注情報!O155))</f>
        <v/>
      </c>
      <c r="F12" s="263" t="str">
        <f>IF(ISERROR(発注情報!P155)=TRUE,"",IF(OR(発注情報!P155="",発注情報!P155=0),"",発注情報!P155))</f>
        <v/>
      </c>
      <c r="G12" s="263" t="str">
        <f>IF(ISERROR(発注情報!Q155)=TRUE,"",IF(OR(発注情報!Q155="",発注情報!Q155=0),"",発注情報!Q155))</f>
        <v/>
      </c>
      <c r="H12" s="258" t="str">
        <f>IF(ISERROR(発注情報!R155)=TRUE,"",IF(OR(発注情報!R155="",発注情報!R155=0),"",発注情報!R155))</f>
        <v/>
      </c>
      <c r="I12" s="259" t="str">
        <f>IF(ISERROR(発注情報!S155)=TRUE,"",IF(OR(発注情報!S155="",発注情報!S155=0),"",発注情報!S155))</f>
        <v/>
      </c>
      <c r="J12" s="172" t="str">
        <f>IF(ISERROR(発注情報!T155)=TRUE,"",IF(OR(発注情報!T155="",発注情報!T155=0),"",発注情報!T155))</f>
        <v/>
      </c>
      <c r="K12" s="178" t="str">
        <f>IF(ISERROR(発注情報!U155)=TRUE,"",IF(OR(発注情報!U155="",発注情報!U155=0),"",発注情報!U155))</f>
        <v/>
      </c>
      <c r="L12" s="179" t="str">
        <f>IF(ISERROR(発注情報!V155)=TRUE,"",IF(OR(発注情報!V155="",発注情報!V155=0),"",発注情報!V155))</f>
        <v/>
      </c>
      <c r="M12" s="178" t="str">
        <f>IF(ISERROR(発注情報!W155)=TRUE,"",IF(OR(発注情報!W155="",発注情報!W155=0),"",発注情報!W155))</f>
        <v/>
      </c>
      <c r="N12" s="179" t="str">
        <f>IF(ISERROR(発注情報!X155)=TRUE,"",IF(OR(発注情報!X155="",発注情報!X155=0),"",発注情報!X155))</f>
        <v/>
      </c>
      <c r="O12" s="178" t="str">
        <f>IF(ISERROR(発注情報!Y155)=TRUE,"",IF(OR(発注情報!Y155="",発注情報!Y155=0),"",発注情報!Y155))</f>
        <v/>
      </c>
      <c r="P12" s="179" t="str">
        <f>IF(ISERROR(発注情報!Z155)=TRUE,"",IF(OR(発注情報!Z155="",発注情報!Z155=0),"",発注情報!Z155))</f>
        <v/>
      </c>
      <c r="Q12" s="178" t="str">
        <f>IF(ISERROR(発注情報!AA155)=TRUE,"",IF(OR(発注情報!AA155="",発注情報!AA155=0),"",発注情報!AA155))</f>
        <v/>
      </c>
      <c r="R12" s="179" t="str">
        <f>IF(ISERROR(発注情報!AB155)=TRUE,"",IF(OR(発注情報!AB155="",発注情報!AB155=0),"",発注情報!AB155))</f>
        <v/>
      </c>
      <c r="S12" s="178" t="str">
        <f>IF(ISERROR(発注情報!AC155)=TRUE,"",IF(OR(発注情報!AC155="",発注情報!AC155=0),"",発注情報!AC155))</f>
        <v/>
      </c>
      <c r="T12" s="179" t="str">
        <f>IF(ISERROR(発注情報!AD155)=TRUE,"",IF(OR(発注情報!AD155="",発注情報!AD155=0),"",発注情報!AD155))</f>
        <v/>
      </c>
      <c r="U12" s="178" t="str">
        <f>IF(ISERROR(発注情報!AE155)=TRUE,"",IF(OR(発注情報!AE155="",発注情報!AE155=0),"",発注情報!AE155))</f>
        <v/>
      </c>
      <c r="V12" s="179" t="str">
        <f>IF(ISERROR(発注情報!AF155)=TRUE,"",IF(OR(発注情報!AF155="",発注情報!AF155=0),"",発注情報!AF155))</f>
        <v/>
      </c>
      <c r="W12" s="178" t="str">
        <f>IF(ISERROR(発注情報!AG155)=TRUE,"",IF(OR(発注情報!AG155="",発注情報!AG155=0),"",発注情報!AG155))</f>
        <v/>
      </c>
      <c r="X12" s="179" t="str">
        <f>IF(ISERROR(発注情報!AH155)=TRUE,"",IF(OR(発注情報!AH155="",発注情報!AH155=0),"",発注情報!AH155))</f>
        <v/>
      </c>
      <c r="Y12" s="178" t="str">
        <f>IF(ISERROR(発注情報!AI155)=TRUE,"",IF(OR(発注情報!AI155="",発注情報!AI155=0),"",発注情報!AI155))</f>
        <v/>
      </c>
      <c r="Z12" s="179" t="str">
        <f>IF(ISERROR(発注情報!AJ155)=TRUE,"",IF(OR(発注情報!AJ155="",発注情報!AJ155=0),"",発注情報!AJ155))</f>
        <v/>
      </c>
      <c r="AA12" s="178" t="str">
        <f>IF(ISERROR(発注情報!AK155)=TRUE,"",IF(OR(発注情報!AK155="",発注情報!AK155=0),"",発注情報!AK155))</f>
        <v/>
      </c>
      <c r="AB12" s="179" t="str">
        <f>IF(ISERROR(発注情報!AL155)=TRUE,"",IF(OR(発注情報!AL155="",発注情報!AL155=0),"",発注情報!AL155))</f>
        <v/>
      </c>
      <c r="AC12" s="178" t="str">
        <f>IF(ISERROR(発注情報!AM155)=TRUE,"",IF(OR(発注情報!AM155="",発注情報!AM155=0),"",発注情報!AM155))</f>
        <v/>
      </c>
      <c r="AD12" s="179" t="str">
        <f>IF(ISERROR(発注情報!AN155)=TRUE,"",IF(OR(発注情報!AN155="",発注情報!AN155=0),"",発注情報!AN155))</f>
        <v/>
      </c>
      <c r="AE12" s="178" t="str">
        <f>IF(ISERROR(発注情報!AO155)=TRUE,"",IF(OR(発注情報!AO155="",発注情報!AO155=0),"",発注情報!AO155))</f>
        <v/>
      </c>
      <c r="AF12" s="179" t="str">
        <f>IF(ISERROR(発注情報!AP155)=TRUE,"",IF(OR(発注情報!AP155="",発注情報!AP155=0),"",発注情報!AP155))</f>
        <v/>
      </c>
      <c r="AG12" s="178" t="str">
        <f>IF(ISERROR(発注情報!AQ155)=TRUE,"",IF(OR(発注情報!AQ155="",発注情報!AQ155=0),"",発注情報!AQ155))</f>
        <v/>
      </c>
      <c r="AH12" s="179" t="str">
        <f>IF(ISERROR(発注情報!AR155)=TRUE,"",IF(OR(発注情報!AR155="",発注情報!AR155=0),"",発注情報!AR155))</f>
        <v/>
      </c>
      <c r="AI12" s="258" t="str">
        <f>IF(ISERROR(発注情報!AS155)=TRUE,"",IF(OR(発注情報!AS155="",発注情報!AS155=0),"",発注情報!AS155))</f>
        <v/>
      </c>
      <c r="AJ12" s="259" t="str">
        <f>IF(ISERROR(発注情報!AT155)=TRUE,"",IF(OR(発注情報!AT155="",発注情報!AT155=0),"",発注情報!AT155))</f>
        <v/>
      </c>
      <c r="AK12" s="172" t="str">
        <f>IF(ISERROR(発注情報!AU155)=TRUE,"",IF(OR(発注情報!AU155="",発注情報!AU155=0),"",発注情報!AU155))</f>
        <v/>
      </c>
    </row>
    <row r="13" spans="1:39" ht="18.75" customHeight="1" x14ac:dyDescent="0.15">
      <c r="A13" s="161">
        <v>8</v>
      </c>
      <c r="B13" s="167" t="str">
        <f>IF(ISERROR(発注情報!L156)=TRUE,"",IF(OR(発注情報!L156="",発注情報!L156=0),"",発注情報!L156))</f>
        <v/>
      </c>
      <c r="C13" s="168" t="str">
        <f>IF(ISERROR(発注情報!M156)=TRUE,"",IF(OR(発注情報!M156="",発注情報!M156=0),"",発注情報!M156))</f>
        <v/>
      </c>
      <c r="D13" s="168" t="str">
        <f>IF(C13="","",C13*発注情報!$D$2)</f>
        <v/>
      </c>
      <c r="E13" s="257" t="str">
        <f>IF(ISERROR(発注情報!O156)=TRUE,"",IF(OR(発注情報!O156="",発注情報!O156=0),"",発注情報!O156))</f>
        <v/>
      </c>
      <c r="F13" s="257" t="str">
        <f>IF(ISERROR(発注情報!P156)=TRUE,"",IF(OR(発注情報!P156="",発注情報!P156=0),"",発注情報!P156))</f>
        <v/>
      </c>
      <c r="G13" s="257" t="str">
        <f>IF(ISERROR(発注情報!Q156)=TRUE,"",IF(OR(発注情報!Q156="",発注情報!Q156=0),"",発注情報!Q156))</f>
        <v/>
      </c>
      <c r="H13" s="258" t="str">
        <f>IF(ISERROR(発注情報!R156)=TRUE,"",IF(OR(発注情報!R156="",発注情報!R156=0),"",発注情報!R156))</f>
        <v/>
      </c>
      <c r="I13" s="259" t="str">
        <f>IF(ISERROR(発注情報!S156)=TRUE,"",IF(OR(発注情報!S156="",発注情報!S156=0),"",発注情報!S156))</f>
        <v/>
      </c>
      <c r="J13" s="172" t="str">
        <f>IF(ISERROR(発注情報!T156)=TRUE,"",IF(OR(発注情報!T156="",発注情報!T156=0),"",発注情報!T156))</f>
        <v/>
      </c>
      <c r="K13" s="173" t="str">
        <f>IF(ISERROR(発注情報!U156)=TRUE,"",IF(OR(発注情報!U156="",発注情報!U156=0),"",発注情報!U156))</f>
        <v/>
      </c>
      <c r="L13" s="174" t="str">
        <f>IF(ISERROR(発注情報!V156)=TRUE,"",IF(OR(発注情報!V156="",発注情報!V156=0),"",発注情報!V156))</f>
        <v/>
      </c>
      <c r="M13" s="173" t="str">
        <f>IF(ISERROR(発注情報!W156)=TRUE,"",IF(OR(発注情報!W156="",発注情報!W156=0),"",発注情報!W156))</f>
        <v/>
      </c>
      <c r="N13" s="174" t="str">
        <f>IF(ISERROR(発注情報!X156)=TRUE,"",IF(OR(発注情報!X156="",発注情報!X156=0),"",発注情報!X156))</f>
        <v/>
      </c>
      <c r="O13" s="173" t="str">
        <f>IF(ISERROR(発注情報!Y156)=TRUE,"",IF(OR(発注情報!Y156="",発注情報!Y156=0),"",発注情報!Y156))</f>
        <v/>
      </c>
      <c r="P13" s="174" t="str">
        <f>IF(ISERROR(発注情報!Z156)=TRUE,"",IF(OR(発注情報!Z156="",発注情報!Z156=0),"",発注情報!Z156))</f>
        <v/>
      </c>
      <c r="Q13" s="173" t="str">
        <f>IF(ISERROR(発注情報!AA156)=TRUE,"",IF(OR(発注情報!AA156="",発注情報!AA156=0),"",発注情報!AA156))</f>
        <v/>
      </c>
      <c r="R13" s="174" t="str">
        <f>IF(ISERROR(発注情報!AB156)=TRUE,"",IF(OR(発注情報!AB156="",発注情報!AB156=0),"",発注情報!AB156))</f>
        <v/>
      </c>
      <c r="S13" s="173" t="str">
        <f>IF(ISERROR(発注情報!AC156)=TRUE,"",IF(OR(発注情報!AC156="",発注情報!AC156=0),"",発注情報!AC156))</f>
        <v/>
      </c>
      <c r="T13" s="174" t="str">
        <f>IF(ISERROR(発注情報!AD156)=TRUE,"",IF(OR(発注情報!AD156="",発注情報!AD156=0),"",発注情報!AD156))</f>
        <v/>
      </c>
      <c r="U13" s="173" t="str">
        <f>IF(ISERROR(発注情報!AE156)=TRUE,"",IF(OR(発注情報!AE156="",発注情報!AE156=0),"",発注情報!AE156))</f>
        <v/>
      </c>
      <c r="V13" s="174" t="str">
        <f>IF(ISERROR(発注情報!AF156)=TRUE,"",IF(OR(発注情報!AF156="",発注情報!AF156=0),"",発注情報!AF156))</f>
        <v/>
      </c>
      <c r="W13" s="173" t="str">
        <f>IF(ISERROR(発注情報!AG156)=TRUE,"",IF(OR(発注情報!AG156="",発注情報!AG156=0),"",発注情報!AG156))</f>
        <v/>
      </c>
      <c r="X13" s="174" t="str">
        <f>IF(ISERROR(発注情報!AH156)=TRUE,"",IF(OR(発注情報!AH156="",発注情報!AH156=0),"",発注情報!AH156))</f>
        <v/>
      </c>
      <c r="Y13" s="173" t="str">
        <f>IF(ISERROR(発注情報!AI156)=TRUE,"",IF(OR(発注情報!AI156="",発注情報!AI156=0),"",発注情報!AI156))</f>
        <v/>
      </c>
      <c r="Z13" s="174" t="str">
        <f>IF(ISERROR(発注情報!AJ156)=TRUE,"",IF(OR(発注情報!AJ156="",発注情報!AJ156=0),"",発注情報!AJ156))</f>
        <v/>
      </c>
      <c r="AA13" s="173" t="str">
        <f>IF(ISERROR(発注情報!AK156)=TRUE,"",IF(OR(発注情報!AK156="",発注情報!AK156=0),"",発注情報!AK156))</f>
        <v/>
      </c>
      <c r="AB13" s="174" t="str">
        <f>IF(ISERROR(発注情報!AL156)=TRUE,"",IF(OR(発注情報!AL156="",発注情報!AL156=0),"",発注情報!AL156))</f>
        <v/>
      </c>
      <c r="AC13" s="173" t="str">
        <f>IF(ISERROR(発注情報!AM156)=TRUE,"",IF(OR(発注情報!AM156="",発注情報!AM156=0),"",発注情報!AM156))</f>
        <v/>
      </c>
      <c r="AD13" s="174" t="str">
        <f>IF(ISERROR(発注情報!AN156)=TRUE,"",IF(OR(発注情報!AN156="",発注情報!AN156=0),"",発注情報!AN156))</f>
        <v/>
      </c>
      <c r="AE13" s="173" t="str">
        <f>IF(ISERROR(発注情報!AO156)=TRUE,"",IF(OR(発注情報!AO156="",発注情報!AO156=0),"",発注情報!AO156))</f>
        <v/>
      </c>
      <c r="AF13" s="174" t="str">
        <f>IF(ISERROR(発注情報!AP156)=TRUE,"",IF(OR(発注情報!AP156="",発注情報!AP156=0),"",発注情報!AP156))</f>
        <v/>
      </c>
      <c r="AG13" s="173" t="str">
        <f>IF(ISERROR(発注情報!AQ156)=TRUE,"",IF(OR(発注情報!AQ156="",発注情報!AQ156=0),"",発注情報!AQ156))</f>
        <v/>
      </c>
      <c r="AH13" s="174" t="str">
        <f>IF(ISERROR(発注情報!AR156)=TRUE,"",IF(OR(発注情報!AR156="",発注情報!AR156=0),"",発注情報!AR156))</f>
        <v/>
      </c>
      <c r="AI13" s="258" t="str">
        <f>IF(ISERROR(発注情報!AS156)=TRUE,"",IF(OR(発注情報!AS156="",発注情報!AS156=0),"",発注情報!AS156))</f>
        <v/>
      </c>
      <c r="AJ13" s="259" t="str">
        <f>IF(ISERROR(発注情報!AT156)=TRUE,"",IF(OR(発注情報!AT156="",発注情報!AT156=0),"",発注情報!AT156))</f>
        <v/>
      </c>
      <c r="AK13" s="172" t="str">
        <f>IF(ISERROR(発注情報!AU156)=TRUE,"",IF(OR(発注情報!AU156="",発注情報!AU156=0),"",発注情報!AU156))</f>
        <v/>
      </c>
    </row>
    <row r="14" spans="1:39" ht="18.75" customHeight="1" x14ac:dyDescent="0.15">
      <c r="A14" s="175">
        <v>9</v>
      </c>
      <c r="B14" s="176" t="str">
        <f>IF(ISERROR(発注情報!L157)=TRUE,"",IF(OR(発注情報!L157="",発注情報!L157=0),"",発注情報!L157))</f>
        <v/>
      </c>
      <c r="C14" s="177" t="str">
        <f>IF(ISERROR(発注情報!M157)=TRUE,"",IF(OR(発注情報!M157="",発注情報!M157=0),"",発注情報!M157))</f>
        <v/>
      </c>
      <c r="D14" s="168" t="str">
        <f>IF(C14="","",C14*発注情報!$D$2)</f>
        <v/>
      </c>
      <c r="E14" s="263" t="str">
        <f>IF(ISERROR(発注情報!O157)=TRUE,"",IF(OR(発注情報!O157="",発注情報!O157=0),"",発注情報!O157))</f>
        <v/>
      </c>
      <c r="F14" s="263" t="str">
        <f>IF(ISERROR(発注情報!P157)=TRUE,"",IF(OR(発注情報!P157="",発注情報!P157=0),"",発注情報!P157))</f>
        <v/>
      </c>
      <c r="G14" s="263" t="str">
        <f>IF(ISERROR(発注情報!Q157)=TRUE,"",IF(OR(発注情報!Q157="",発注情報!Q157=0),"",発注情報!Q157))</f>
        <v/>
      </c>
      <c r="H14" s="258" t="str">
        <f>IF(ISERROR(発注情報!R157)=TRUE,"",IF(OR(発注情報!R157="",発注情報!R157=0),"",発注情報!R157))</f>
        <v/>
      </c>
      <c r="I14" s="259" t="str">
        <f>IF(ISERROR(発注情報!S157)=TRUE,"",IF(OR(発注情報!S157="",発注情報!S157=0),"",発注情報!S157))</f>
        <v/>
      </c>
      <c r="J14" s="172" t="str">
        <f>IF(ISERROR(発注情報!T157)=TRUE,"",IF(OR(発注情報!T157="",発注情報!T157=0),"",発注情報!T157))</f>
        <v/>
      </c>
      <c r="K14" s="178" t="str">
        <f>IF(ISERROR(発注情報!U157)=TRUE,"",IF(OR(発注情報!U157="",発注情報!U157=0),"",発注情報!U157))</f>
        <v/>
      </c>
      <c r="L14" s="179" t="str">
        <f>IF(ISERROR(発注情報!V157)=TRUE,"",IF(OR(発注情報!V157="",発注情報!V157=0),"",発注情報!V157))</f>
        <v/>
      </c>
      <c r="M14" s="178" t="str">
        <f>IF(ISERROR(発注情報!W157)=TRUE,"",IF(OR(発注情報!W157="",発注情報!W157=0),"",発注情報!W157))</f>
        <v/>
      </c>
      <c r="N14" s="179" t="str">
        <f>IF(ISERROR(発注情報!X157)=TRUE,"",IF(OR(発注情報!X157="",発注情報!X157=0),"",発注情報!X157))</f>
        <v/>
      </c>
      <c r="O14" s="178" t="str">
        <f>IF(ISERROR(発注情報!Y157)=TRUE,"",IF(OR(発注情報!Y157="",発注情報!Y157=0),"",発注情報!Y157))</f>
        <v/>
      </c>
      <c r="P14" s="179" t="str">
        <f>IF(ISERROR(発注情報!Z157)=TRUE,"",IF(OR(発注情報!Z157="",発注情報!Z157=0),"",発注情報!Z157))</f>
        <v/>
      </c>
      <c r="Q14" s="178" t="str">
        <f>IF(ISERROR(発注情報!AA157)=TRUE,"",IF(OR(発注情報!AA157="",発注情報!AA157=0),"",発注情報!AA157))</f>
        <v/>
      </c>
      <c r="R14" s="179" t="str">
        <f>IF(ISERROR(発注情報!AB157)=TRUE,"",IF(OR(発注情報!AB157="",発注情報!AB157=0),"",発注情報!AB157))</f>
        <v/>
      </c>
      <c r="S14" s="178" t="str">
        <f>IF(ISERROR(発注情報!AC157)=TRUE,"",IF(OR(発注情報!AC157="",発注情報!AC157=0),"",発注情報!AC157))</f>
        <v/>
      </c>
      <c r="T14" s="179" t="str">
        <f>IF(ISERROR(発注情報!AD157)=TRUE,"",IF(OR(発注情報!AD157="",発注情報!AD157=0),"",発注情報!AD157))</f>
        <v/>
      </c>
      <c r="U14" s="178" t="str">
        <f>IF(ISERROR(発注情報!AE157)=TRUE,"",IF(OR(発注情報!AE157="",発注情報!AE157=0),"",発注情報!AE157))</f>
        <v/>
      </c>
      <c r="V14" s="179" t="str">
        <f>IF(ISERROR(発注情報!AF157)=TRUE,"",IF(OR(発注情報!AF157="",発注情報!AF157=0),"",発注情報!AF157))</f>
        <v/>
      </c>
      <c r="W14" s="178" t="str">
        <f>IF(ISERROR(発注情報!AG157)=TRUE,"",IF(OR(発注情報!AG157="",発注情報!AG157=0),"",発注情報!AG157))</f>
        <v/>
      </c>
      <c r="X14" s="179" t="str">
        <f>IF(ISERROR(発注情報!AH157)=TRUE,"",IF(OR(発注情報!AH157="",発注情報!AH157=0),"",発注情報!AH157))</f>
        <v/>
      </c>
      <c r="Y14" s="178" t="str">
        <f>IF(ISERROR(発注情報!AI157)=TRUE,"",IF(OR(発注情報!AI157="",発注情報!AI157=0),"",発注情報!AI157))</f>
        <v/>
      </c>
      <c r="Z14" s="179" t="str">
        <f>IF(ISERROR(発注情報!AJ157)=TRUE,"",IF(OR(発注情報!AJ157="",発注情報!AJ157=0),"",発注情報!AJ157))</f>
        <v/>
      </c>
      <c r="AA14" s="178" t="str">
        <f>IF(ISERROR(発注情報!AK157)=TRUE,"",IF(OR(発注情報!AK157="",発注情報!AK157=0),"",発注情報!AK157))</f>
        <v/>
      </c>
      <c r="AB14" s="179" t="str">
        <f>IF(ISERROR(発注情報!AL157)=TRUE,"",IF(OR(発注情報!AL157="",発注情報!AL157=0),"",発注情報!AL157))</f>
        <v/>
      </c>
      <c r="AC14" s="178" t="str">
        <f>IF(ISERROR(発注情報!AM157)=TRUE,"",IF(OR(発注情報!AM157="",発注情報!AM157=0),"",発注情報!AM157))</f>
        <v/>
      </c>
      <c r="AD14" s="179" t="str">
        <f>IF(ISERROR(発注情報!AN157)=TRUE,"",IF(OR(発注情報!AN157="",発注情報!AN157=0),"",発注情報!AN157))</f>
        <v/>
      </c>
      <c r="AE14" s="178" t="str">
        <f>IF(ISERROR(発注情報!AO157)=TRUE,"",IF(OR(発注情報!AO157="",発注情報!AO157=0),"",発注情報!AO157))</f>
        <v/>
      </c>
      <c r="AF14" s="179" t="str">
        <f>IF(ISERROR(発注情報!AP157)=TRUE,"",IF(OR(発注情報!AP157="",発注情報!AP157=0),"",発注情報!AP157))</f>
        <v/>
      </c>
      <c r="AG14" s="178" t="str">
        <f>IF(ISERROR(発注情報!AQ157)=TRUE,"",IF(OR(発注情報!AQ157="",発注情報!AQ157=0),"",発注情報!AQ157))</f>
        <v/>
      </c>
      <c r="AH14" s="179" t="str">
        <f>IF(ISERROR(発注情報!AR157)=TRUE,"",IF(OR(発注情報!AR157="",発注情報!AR157=0),"",発注情報!AR157))</f>
        <v/>
      </c>
      <c r="AI14" s="258" t="str">
        <f>IF(ISERROR(発注情報!AS157)=TRUE,"",IF(OR(発注情報!AS157="",発注情報!AS157=0),"",発注情報!AS157))</f>
        <v/>
      </c>
      <c r="AJ14" s="259" t="str">
        <f>IF(ISERROR(発注情報!AT157)=TRUE,"",IF(OR(発注情報!AT157="",発注情報!AT157=0),"",発注情報!AT157))</f>
        <v/>
      </c>
      <c r="AK14" s="172" t="str">
        <f>IF(ISERROR(発注情報!AU157)=TRUE,"",IF(OR(発注情報!AU157="",発注情報!AU157=0),"",発注情報!AU157))</f>
        <v/>
      </c>
    </row>
    <row r="15" spans="1:39" ht="18.75" customHeight="1" x14ac:dyDescent="0.15">
      <c r="A15" s="161">
        <v>10</v>
      </c>
      <c r="B15" s="167" t="str">
        <f>IF(ISERROR(発注情報!L158)=TRUE,"",IF(OR(発注情報!L158="",発注情報!L158=0),"",発注情報!L158))</f>
        <v/>
      </c>
      <c r="C15" s="168" t="str">
        <f>IF(ISERROR(発注情報!M158)=TRUE,"",IF(OR(発注情報!M158="",発注情報!M158=0),"",発注情報!M158))</f>
        <v/>
      </c>
      <c r="D15" s="168" t="str">
        <f>IF(C15="","",C15*発注情報!$D$2)</f>
        <v/>
      </c>
      <c r="E15" s="257" t="str">
        <f>IF(ISERROR(発注情報!O158)=TRUE,"",IF(OR(発注情報!O158="",発注情報!O158=0),"",発注情報!O158))</f>
        <v/>
      </c>
      <c r="F15" s="257" t="str">
        <f>IF(ISERROR(発注情報!P158)=TRUE,"",IF(OR(発注情報!P158="",発注情報!P158=0),"",発注情報!P158))</f>
        <v/>
      </c>
      <c r="G15" s="257" t="str">
        <f>IF(ISERROR(発注情報!Q158)=TRUE,"",IF(OR(発注情報!Q158="",発注情報!Q158=0),"",発注情報!Q158))</f>
        <v/>
      </c>
      <c r="H15" s="258" t="str">
        <f>IF(ISERROR(発注情報!R158)=TRUE,"",IF(OR(発注情報!R158="",発注情報!R158=0),"",発注情報!R158))</f>
        <v/>
      </c>
      <c r="I15" s="259" t="str">
        <f>IF(ISERROR(発注情報!S158)=TRUE,"",IF(OR(発注情報!S158="",発注情報!S158=0),"",発注情報!S158))</f>
        <v/>
      </c>
      <c r="J15" s="172" t="str">
        <f>IF(ISERROR(発注情報!T158)=TRUE,"",IF(OR(発注情報!T158="",発注情報!T158=0),"",発注情報!T158))</f>
        <v/>
      </c>
      <c r="K15" s="173" t="str">
        <f>IF(ISERROR(発注情報!U158)=TRUE,"",IF(OR(発注情報!U158="",発注情報!U158=0),"",発注情報!U158))</f>
        <v/>
      </c>
      <c r="L15" s="174" t="str">
        <f>IF(ISERROR(発注情報!V158)=TRUE,"",IF(OR(発注情報!V158="",発注情報!V158=0),"",発注情報!V158))</f>
        <v/>
      </c>
      <c r="M15" s="173" t="str">
        <f>IF(ISERROR(発注情報!W158)=TRUE,"",IF(OR(発注情報!W158="",発注情報!W158=0),"",発注情報!W158))</f>
        <v/>
      </c>
      <c r="N15" s="174" t="str">
        <f>IF(ISERROR(発注情報!X158)=TRUE,"",IF(OR(発注情報!X158="",発注情報!X158=0),"",発注情報!X158))</f>
        <v/>
      </c>
      <c r="O15" s="173" t="str">
        <f>IF(ISERROR(発注情報!Y158)=TRUE,"",IF(OR(発注情報!Y158="",発注情報!Y158=0),"",発注情報!Y158))</f>
        <v/>
      </c>
      <c r="P15" s="174" t="str">
        <f>IF(ISERROR(発注情報!Z158)=TRUE,"",IF(OR(発注情報!Z158="",発注情報!Z158=0),"",発注情報!Z158))</f>
        <v/>
      </c>
      <c r="Q15" s="173" t="str">
        <f>IF(ISERROR(発注情報!AA158)=TRUE,"",IF(OR(発注情報!AA158="",発注情報!AA158=0),"",発注情報!AA158))</f>
        <v/>
      </c>
      <c r="R15" s="174" t="str">
        <f>IF(ISERROR(発注情報!AB158)=TRUE,"",IF(OR(発注情報!AB158="",発注情報!AB158=0),"",発注情報!AB158))</f>
        <v/>
      </c>
      <c r="S15" s="173" t="str">
        <f>IF(ISERROR(発注情報!AC158)=TRUE,"",IF(OR(発注情報!AC158="",発注情報!AC158=0),"",発注情報!AC158))</f>
        <v/>
      </c>
      <c r="T15" s="174" t="str">
        <f>IF(ISERROR(発注情報!AD158)=TRUE,"",IF(OR(発注情報!AD158="",発注情報!AD158=0),"",発注情報!AD158))</f>
        <v/>
      </c>
      <c r="U15" s="173" t="str">
        <f>IF(ISERROR(発注情報!AE158)=TRUE,"",IF(OR(発注情報!AE158="",発注情報!AE158=0),"",発注情報!AE158))</f>
        <v/>
      </c>
      <c r="V15" s="174" t="str">
        <f>IF(ISERROR(発注情報!AF158)=TRUE,"",IF(OR(発注情報!AF158="",発注情報!AF158=0),"",発注情報!AF158))</f>
        <v/>
      </c>
      <c r="W15" s="173" t="str">
        <f>IF(ISERROR(発注情報!AG158)=TRUE,"",IF(OR(発注情報!AG158="",発注情報!AG158=0),"",発注情報!AG158))</f>
        <v/>
      </c>
      <c r="X15" s="174" t="str">
        <f>IF(ISERROR(発注情報!AH158)=TRUE,"",IF(OR(発注情報!AH158="",発注情報!AH158=0),"",発注情報!AH158))</f>
        <v/>
      </c>
      <c r="Y15" s="173" t="str">
        <f>IF(ISERROR(発注情報!AI158)=TRUE,"",IF(OR(発注情報!AI158="",発注情報!AI158=0),"",発注情報!AI158))</f>
        <v/>
      </c>
      <c r="Z15" s="174" t="str">
        <f>IF(ISERROR(発注情報!AJ158)=TRUE,"",IF(OR(発注情報!AJ158="",発注情報!AJ158=0),"",発注情報!AJ158))</f>
        <v/>
      </c>
      <c r="AA15" s="173" t="str">
        <f>IF(ISERROR(発注情報!AK158)=TRUE,"",IF(OR(発注情報!AK158="",発注情報!AK158=0),"",発注情報!AK158))</f>
        <v/>
      </c>
      <c r="AB15" s="174" t="str">
        <f>IF(ISERROR(発注情報!AL158)=TRUE,"",IF(OR(発注情報!AL158="",発注情報!AL158=0),"",発注情報!AL158))</f>
        <v/>
      </c>
      <c r="AC15" s="173" t="str">
        <f>IF(ISERROR(発注情報!AM158)=TRUE,"",IF(OR(発注情報!AM158="",発注情報!AM158=0),"",発注情報!AM158))</f>
        <v/>
      </c>
      <c r="AD15" s="174" t="str">
        <f>IF(ISERROR(発注情報!AN158)=TRUE,"",IF(OR(発注情報!AN158="",発注情報!AN158=0),"",発注情報!AN158))</f>
        <v/>
      </c>
      <c r="AE15" s="173" t="str">
        <f>IF(ISERROR(発注情報!AO158)=TRUE,"",IF(OR(発注情報!AO158="",発注情報!AO158=0),"",発注情報!AO158))</f>
        <v/>
      </c>
      <c r="AF15" s="174" t="str">
        <f>IF(ISERROR(発注情報!AP158)=TRUE,"",IF(OR(発注情報!AP158="",発注情報!AP158=0),"",発注情報!AP158))</f>
        <v/>
      </c>
      <c r="AG15" s="173" t="str">
        <f>IF(ISERROR(発注情報!AQ158)=TRUE,"",IF(OR(発注情報!AQ158="",発注情報!AQ158=0),"",発注情報!AQ158))</f>
        <v/>
      </c>
      <c r="AH15" s="174" t="str">
        <f>IF(ISERROR(発注情報!AR158)=TRUE,"",IF(OR(発注情報!AR158="",発注情報!AR158=0),"",発注情報!AR158))</f>
        <v/>
      </c>
      <c r="AI15" s="258" t="str">
        <f>IF(ISERROR(発注情報!AS158)=TRUE,"",IF(OR(発注情報!AS158="",発注情報!AS158=0),"",発注情報!AS158))</f>
        <v/>
      </c>
      <c r="AJ15" s="259" t="str">
        <f>IF(ISERROR(発注情報!AT158)=TRUE,"",IF(OR(発注情報!AT158="",発注情報!AT158=0),"",発注情報!AT158))</f>
        <v/>
      </c>
      <c r="AK15" s="172" t="str">
        <f>IF(ISERROR(発注情報!AU158)=TRUE,"",IF(OR(発注情報!AU158="",発注情報!AU158=0),"",発注情報!AU158))</f>
        <v/>
      </c>
    </row>
    <row r="16" spans="1:39" ht="18.75" customHeight="1" x14ac:dyDescent="0.15">
      <c r="A16" s="175">
        <v>11</v>
      </c>
      <c r="B16" s="176" t="str">
        <f>IF(ISERROR(発注情報!L159)=TRUE,"",IF(OR(発注情報!L159="",発注情報!L159=0),"",発注情報!L159))</f>
        <v/>
      </c>
      <c r="C16" s="177" t="str">
        <f>IF(ISERROR(発注情報!M159)=TRUE,"",IF(OR(発注情報!M159="",発注情報!M159=0),"",発注情報!M159))</f>
        <v/>
      </c>
      <c r="D16" s="168" t="str">
        <f>IF(C16="","",C16*発注情報!$D$2)</f>
        <v/>
      </c>
      <c r="E16" s="263" t="str">
        <f>IF(ISERROR(発注情報!O159)=TRUE,"",IF(OR(発注情報!O159="",発注情報!O159=0),"",発注情報!O159))</f>
        <v/>
      </c>
      <c r="F16" s="263" t="str">
        <f>IF(ISERROR(発注情報!P159)=TRUE,"",IF(OR(発注情報!P159="",発注情報!P159=0),"",発注情報!P159))</f>
        <v/>
      </c>
      <c r="G16" s="263" t="str">
        <f>IF(ISERROR(発注情報!Q159)=TRUE,"",IF(OR(発注情報!Q159="",発注情報!Q159=0),"",発注情報!Q159))</f>
        <v/>
      </c>
      <c r="H16" s="258" t="str">
        <f>IF(ISERROR(発注情報!R159)=TRUE,"",IF(OR(発注情報!R159="",発注情報!R159=0),"",発注情報!R159))</f>
        <v/>
      </c>
      <c r="I16" s="259" t="str">
        <f>IF(ISERROR(発注情報!S159)=TRUE,"",IF(OR(発注情報!S159="",発注情報!S159=0),"",発注情報!S159))</f>
        <v/>
      </c>
      <c r="J16" s="172" t="str">
        <f>IF(ISERROR(発注情報!T159)=TRUE,"",IF(OR(発注情報!T159="",発注情報!T159=0),"",発注情報!T159))</f>
        <v/>
      </c>
      <c r="K16" s="178" t="str">
        <f>IF(ISERROR(発注情報!U159)=TRUE,"",IF(OR(発注情報!U159="",発注情報!U159=0),"",発注情報!U159))</f>
        <v/>
      </c>
      <c r="L16" s="179" t="str">
        <f>IF(ISERROR(発注情報!V159)=TRUE,"",IF(OR(発注情報!V159="",発注情報!V159=0),"",発注情報!V159))</f>
        <v/>
      </c>
      <c r="M16" s="178" t="str">
        <f>IF(ISERROR(発注情報!W159)=TRUE,"",IF(OR(発注情報!W159="",発注情報!W159=0),"",発注情報!W159))</f>
        <v/>
      </c>
      <c r="N16" s="179" t="str">
        <f>IF(ISERROR(発注情報!X159)=TRUE,"",IF(OR(発注情報!X159="",発注情報!X159=0),"",発注情報!X159))</f>
        <v/>
      </c>
      <c r="O16" s="178" t="str">
        <f>IF(ISERROR(発注情報!Y159)=TRUE,"",IF(OR(発注情報!Y159="",発注情報!Y159=0),"",発注情報!Y159))</f>
        <v/>
      </c>
      <c r="P16" s="179" t="str">
        <f>IF(ISERROR(発注情報!Z159)=TRUE,"",IF(OR(発注情報!Z159="",発注情報!Z159=0),"",発注情報!Z159))</f>
        <v/>
      </c>
      <c r="Q16" s="178" t="str">
        <f>IF(ISERROR(発注情報!AA159)=TRUE,"",IF(OR(発注情報!AA159="",発注情報!AA159=0),"",発注情報!AA159))</f>
        <v/>
      </c>
      <c r="R16" s="179" t="str">
        <f>IF(ISERROR(発注情報!AB159)=TRUE,"",IF(OR(発注情報!AB159="",発注情報!AB159=0),"",発注情報!AB159))</f>
        <v/>
      </c>
      <c r="S16" s="178" t="str">
        <f>IF(ISERROR(発注情報!AC159)=TRUE,"",IF(OR(発注情報!AC159="",発注情報!AC159=0),"",発注情報!AC159))</f>
        <v/>
      </c>
      <c r="T16" s="179" t="str">
        <f>IF(ISERROR(発注情報!AD159)=TRUE,"",IF(OR(発注情報!AD159="",発注情報!AD159=0),"",発注情報!AD159))</f>
        <v/>
      </c>
      <c r="U16" s="178" t="str">
        <f>IF(ISERROR(発注情報!AE159)=TRUE,"",IF(OR(発注情報!AE159="",発注情報!AE159=0),"",発注情報!AE159))</f>
        <v/>
      </c>
      <c r="V16" s="179" t="str">
        <f>IF(ISERROR(発注情報!AF159)=TRUE,"",IF(OR(発注情報!AF159="",発注情報!AF159=0),"",発注情報!AF159))</f>
        <v/>
      </c>
      <c r="W16" s="178" t="str">
        <f>IF(ISERROR(発注情報!AG159)=TRUE,"",IF(OR(発注情報!AG159="",発注情報!AG159=0),"",発注情報!AG159))</f>
        <v/>
      </c>
      <c r="X16" s="179" t="str">
        <f>IF(ISERROR(発注情報!AH159)=TRUE,"",IF(OR(発注情報!AH159="",発注情報!AH159=0),"",発注情報!AH159))</f>
        <v/>
      </c>
      <c r="Y16" s="178" t="str">
        <f>IF(ISERROR(発注情報!AI159)=TRUE,"",IF(OR(発注情報!AI159="",発注情報!AI159=0),"",発注情報!AI159))</f>
        <v/>
      </c>
      <c r="Z16" s="179" t="str">
        <f>IF(ISERROR(発注情報!AJ159)=TRUE,"",IF(OR(発注情報!AJ159="",発注情報!AJ159=0),"",発注情報!AJ159))</f>
        <v/>
      </c>
      <c r="AA16" s="178" t="str">
        <f>IF(ISERROR(発注情報!AK159)=TRUE,"",IF(OR(発注情報!AK159="",発注情報!AK159=0),"",発注情報!AK159))</f>
        <v/>
      </c>
      <c r="AB16" s="179" t="str">
        <f>IF(ISERROR(発注情報!AL159)=TRUE,"",IF(OR(発注情報!AL159="",発注情報!AL159=0),"",発注情報!AL159))</f>
        <v/>
      </c>
      <c r="AC16" s="178" t="str">
        <f>IF(ISERROR(発注情報!AM159)=TRUE,"",IF(OR(発注情報!AM159="",発注情報!AM159=0),"",発注情報!AM159))</f>
        <v/>
      </c>
      <c r="AD16" s="179" t="str">
        <f>IF(ISERROR(発注情報!AN159)=TRUE,"",IF(OR(発注情報!AN159="",発注情報!AN159=0),"",発注情報!AN159))</f>
        <v/>
      </c>
      <c r="AE16" s="178" t="str">
        <f>IF(ISERROR(発注情報!AO159)=TRUE,"",IF(OR(発注情報!AO159="",発注情報!AO159=0),"",発注情報!AO159))</f>
        <v/>
      </c>
      <c r="AF16" s="179" t="str">
        <f>IF(ISERROR(発注情報!AP159)=TRUE,"",IF(OR(発注情報!AP159="",発注情報!AP159=0),"",発注情報!AP159))</f>
        <v/>
      </c>
      <c r="AG16" s="178" t="str">
        <f>IF(ISERROR(発注情報!AQ159)=TRUE,"",IF(OR(発注情報!AQ159="",発注情報!AQ159=0),"",発注情報!AQ159))</f>
        <v/>
      </c>
      <c r="AH16" s="179" t="str">
        <f>IF(ISERROR(発注情報!AR159)=TRUE,"",IF(OR(発注情報!AR159="",発注情報!AR159=0),"",発注情報!AR159))</f>
        <v/>
      </c>
      <c r="AI16" s="258" t="str">
        <f>IF(ISERROR(発注情報!AS159)=TRUE,"",IF(OR(発注情報!AS159="",発注情報!AS159=0),"",発注情報!AS159))</f>
        <v/>
      </c>
      <c r="AJ16" s="259" t="str">
        <f>IF(ISERROR(発注情報!AT159)=TRUE,"",IF(OR(発注情報!AT159="",発注情報!AT159=0),"",発注情報!AT159))</f>
        <v/>
      </c>
      <c r="AK16" s="172" t="str">
        <f>IF(ISERROR(発注情報!AU159)=TRUE,"",IF(OR(発注情報!AU159="",発注情報!AU159=0),"",発注情報!AU159))</f>
        <v/>
      </c>
    </row>
    <row r="17" spans="1:37" ht="18.75" customHeight="1" x14ac:dyDescent="0.15">
      <c r="A17" s="161">
        <v>12</v>
      </c>
      <c r="B17" s="167" t="str">
        <f>IF(ISERROR(発注情報!L160)=TRUE,"",IF(OR(発注情報!L160="",発注情報!L160=0),"",発注情報!L160))</f>
        <v/>
      </c>
      <c r="C17" s="168" t="str">
        <f>IF(ISERROR(発注情報!M160)=TRUE,"",IF(OR(発注情報!M160="",発注情報!M160=0),"",発注情報!M160))</f>
        <v/>
      </c>
      <c r="D17" s="168" t="str">
        <f>IF(C17="","",C17*発注情報!$D$2)</f>
        <v/>
      </c>
      <c r="E17" s="257" t="str">
        <f>IF(ISERROR(発注情報!O160)=TRUE,"",IF(OR(発注情報!O160="",発注情報!O160=0),"",発注情報!O160))</f>
        <v/>
      </c>
      <c r="F17" s="257" t="str">
        <f>IF(ISERROR(発注情報!P160)=TRUE,"",IF(OR(発注情報!P160="",発注情報!P160=0),"",発注情報!P160))</f>
        <v/>
      </c>
      <c r="G17" s="257" t="str">
        <f>IF(ISERROR(発注情報!Q160)=TRUE,"",IF(OR(発注情報!Q160="",発注情報!Q160=0),"",発注情報!Q160))</f>
        <v/>
      </c>
      <c r="H17" s="258" t="str">
        <f>IF(ISERROR(発注情報!R160)=TRUE,"",IF(OR(発注情報!R160="",発注情報!R160=0),"",発注情報!R160))</f>
        <v/>
      </c>
      <c r="I17" s="259" t="str">
        <f>IF(ISERROR(発注情報!S160)=TRUE,"",IF(OR(発注情報!S160="",発注情報!S160=0),"",発注情報!S160))</f>
        <v/>
      </c>
      <c r="J17" s="172" t="str">
        <f>IF(ISERROR(発注情報!T160)=TRUE,"",IF(OR(発注情報!T160="",発注情報!T160=0),"",発注情報!T160))</f>
        <v/>
      </c>
      <c r="K17" s="173" t="str">
        <f>IF(ISERROR(発注情報!U160)=TRUE,"",IF(OR(発注情報!U160="",発注情報!U160=0),"",発注情報!U160))</f>
        <v/>
      </c>
      <c r="L17" s="174" t="str">
        <f>IF(ISERROR(発注情報!V160)=TRUE,"",IF(OR(発注情報!V160="",発注情報!V160=0),"",発注情報!V160))</f>
        <v/>
      </c>
      <c r="M17" s="173" t="str">
        <f>IF(ISERROR(発注情報!W160)=TRUE,"",IF(OR(発注情報!W160="",発注情報!W160=0),"",発注情報!W160))</f>
        <v/>
      </c>
      <c r="N17" s="174" t="str">
        <f>IF(ISERROR(発注情報!X160)=TRUE,"",IF(OR(発注情報!X160="",発注情報!X160=0),"",発注情報!X160))</f>
        <v/>
      </c>
      <c r="O17" s="173" t="str">
        <f>IF(ISERROR(発注情報!Y160)=TRUE,"",IF(OR(発注情報!Y160="",発注情報!Y160=0),"",発注情報!Y160))</f>
        <v/>
      </c>
      <c r="P17" s="174" t="str">
        <f>IF(ISERROR(発注情報!Z160)=TRUE,"",IF(OR(発注情報!Z160="",発注情報!Z160=0),"",発注情報!Z160))</f>
        <v/>
      </c>
      <c r="Q17" s="173" t="str">
        <f>IF(ISERROR(発注情報!AA160)=TRUE,"",IF(OR(発注情報!AA160="",発注情報!AA160=0),"",発注情報!AA160))</f>
        <v/>
      </c>
      <c r="R17" s="174" t="str">
        <f>IF(ISERROR(発注情報!AB160)=TRUE,"",IF(OR(発注情報!AB160="",発注情報!AB160=0),"",発注情報!AB160))</f>
        <v/>
      </c>
      <c r="S17" s="173" t="str">
        <f>IF(ISERROR(発注情報!AC160)=TRUE,"",IF(OR(発注情報!AC160="",発注情報!AC160=0),"",発注情報!AC160))</f>
        <v/>
      </c>
      <c r="T17" s="174" t="str">
        <f>IF(ISERROR(発注情報!AD160)=TRUE,"",IF(OR(発注情報!AD160="",発注情報!AD160=0),"",発注情報!AD160))</f>
        <v/>
      </c>
      <c r="U17" s="173" t="str">
        <f>IF(ISERROR(発注情報!AE160)=TRUE,"",IF(OR(発注情報!AE160="",発注情報!AE160=0),"",発注情報!AE160))</f>
        <v/>
      </c>
      <c r="V17" s="174" t="str">
        <f>IF(ISERROR(発注情報!AF160)=TRUE,"",IF(OR(発注情報!AF160="",発注情報!AF160=0),"",発注情報!AF160))</f>
        <v/>
      </c>
      <c r="W17" s="173" t="str">
        <f>IF(ISERROR(発注情報!AG160)=TRUE,"",IF(OR(発注情報!AG160="",発注情報!AG160=0),"",発注情報!AG160))</f>
        <v/>
      </c>
      <c r="X17" s="174" t="str">
        <f>IF(ISERROR(発注情報!AH160)=TRUE,"",IF(OR(発注情報!AH160="",発注情報!AH160=0),"",発注情報!AH160))</f>
        <v/>
      </c>
      <c r="Y17" s="173" t="str">
        <f>IF(ISERROR(発注情報!AI160)=TRUE,"",IF(OR(発注情報!AI160="",発注情報!AI160=0),"",発注情報!AI160))</f>
        <v/>
      </c>
      <c r="Z17" s="174" t="str">
        <f>IF(ISERROR(発注情報!AJ160)=TRUE,"",IF(OR(発注情報!AJ160="",発注情報!AJ160=0),"",発注情報!AJ160))</f>
        <v/>
      </c>
      <c r="AA17" s="173" t="str">
        <f>IF(ISERROR(発注情報!AK160)=TRUE,"",IF(OR(発注情報!AK160="",発注情報!AK160=0),"",発注情報!AK160))</f>
        <v/>
      </c>
      <c r="AB17" s="174" t="str">
        <f>IF(ISERROR(発注情報!AL160)=TRUE,"",IF(OR(発注情報!AL160="",発注情報!AL160=0),"",発注情報!AL160))</f>
        <v/>
      </c>
      <c r="AC17" s="173" t="str">
        <f>IF(ISERROR(発注情報!AM160)=TRUE,"",IF(OR(発注情報!AM160="",発注情報!AM160=0),"",発注情報!AM160))</f>
        <v/>
      </c>
      <c r="AD17" s="174" t="str">
        <f>IF(ISERROR(発注情報!AN160)=TRUE,"",IF(OR(発注情報!AN160="",発注情報!AN160=0),"",発注情報!AN160))</f>
        <v/>
      </c>
      <c r="AE17" s="173" t="str">
        <f>IF(ISERROR(発注情報!AO160)=TRUE,"",IF(OR(発注情報!AO160="",発注情報!AO160=0),"",発注情報!AO160))</f>
        <v/>
      </c>
      <c r="AF17" s="174" t="str">
        <f>IF(ISERROR(発注情報!AP160)=TRUE,"",IF(OR(発注情報!AP160="",発注情報!AP160=0),"",発注情報!AP160))</f>
        <v/>
      </c>
      <c r="AG17" s="173" t="str">
        <f>IF(ISERROR(発注情報!AQ160)=TRUE,"",IF(OR(発注情報!AQ160="",発注情報!AQ160=0),"",発注情報!AQ160))</f>
        <v/>
      </c>
      <c r="AH17" s="174" t="str">
        <f>IF(ISERROR(発注情報!AR160)=TRUE,"",IF(OR(発注情報!AR160="",発注情報!AR160=0),"",発注情報!AR160))</f>
        <v/>
      </c>
      <c r="AI17" s="258" t="str">
        <f>IF(ISERROR(発注情報!AS160)=TRUE,"",IF(OR(発注情報!AS160="",発注情報!AS160=0),"",発注情報!AS160))</f>
        <v/>
      </c>
      <c r="AJ17" s="259" t="str">
        <f>IF(ISERROR(発注情報!AT160)=TRUE,"",IF(OR(発注情報!AT160="",発注情報!AT160=0),"",発注情報!AT160))</f>
        <v/>
      </c>
      <c r="AK17" s="172" t="str">
        <f>IF(ISERROR(発注情報!AU160)=TRUE,"",IF(OR(発注情報!AU160="",発注情報!AU160=0),"",発注情報!AU160))</f>
        <v/>
      </c>
    </row>
    <row r="18" spans="1:37" ht="18.75" customHeight="1" x14ac:dyDescent="0.15">
      <c r="A18" s="175">
        <v>13</v>
      </c>
      <c r="B18" s="176" t="str">
        <f>IF(ISERROR(発注情報!L161)=TRUE,"",IF(OR(発注情報!L161="",発注情報!L161=0),"",発注情報!L161))</f>
        <v/>
      </c>
      <c r="C18" s="177" t="str">
        <f>IF(ISERROR(発注情報!M161)=TRUE,"",IF(OR(発注情報!M161="",発注情報!M161=0),"",発注情報!M161))</f>
        <v/>
      </c>
      <c r="D18" s="168" t="str">
        <f>IF(C18="","",C18*発注情報!$D$2)</f>
        <v/>
      </c>
      <c r="E18" s="263" t="str">
        <f>IF(ISERROR(発注情報!O161)=TRUE,"",IF(OR(発注情報!O161="",発注情報!O161=0),"",発注情報!O161))</f>
        <v/>
      </c>
      <c r="F18" s="263" t="str">
        <f>IF(ISERROR(発注情報!P161)=TRUE,"",IF(OR(発注情報!P161="",発注情報!P161=0),"",発注情報!P161))</f>
        <v/>
      </c>
      <c r="G18" s="263" t="str">
        <f>IF(ISERROR(発注情報!Q161)=TRUE,"",IF(OR(発注情報!Q161="",発注情報!Q161=0),"",発注情報!Q161))</f>
        <v/>
      </c>
      <c r="H18" s="258" t="str">
        <f>IF(ISERROR(発注情報!R161)=TRUE,"",IF(OR(発注情報!R161="",発注情報!R161=0),"",発注情報!R161))</f>
        <v/>
      </c>
      <c r="I18" s="259" t="str">
        <f>IF(ISERROR(発注情報!S161)=TRUE,"",IF(OR(発注情報!S161="",発注情報!S161=0),"",発注情報!S161))</f>
        <v/>
      </c>
      <c r="J18" s="172" t="str">
        <f>IF(ISERROR(発注情報!T161)=TRUE,"",IF(OR(発注情報!T161="",発注情報!T161=0),"",発注情報!T161))</f>
        <v/>
      </c>
      <c r="K18" s="178" t="str">
        <f>IF(ISERROR(発注情報!U161)=TRUE,"",IF(OR(発注情報!U161="",発注情報!U161=0),"",発注情報!U161))</f>
        <v/>
      </c>
      <c r="L18" s="179" t="str">
        <f>IF(ISERROR(発注情報!V161)=TRUE,"",IF(OR(発注情報!V161="",発注情報!V161=0),"",発注情報!V161))</f>
        <v/>
      </c>
      <c r="M18" s="178" t="str">
        <f>IF(ISERROR(発注情報!W161)=TRUE,"",IF(OR(発注情報!W161="",発注情報!W161=0),"",発注情報!W161))</f>
        <v/>
      </c>
      <c r="N18" s="179" t="str">
        <f>IF(ISERROR(発注情報!X161)=TRUE,"",IF(OR(発注情報!X161="",発注情報!X161=0),"",発注情報!X161))</f>
        <v/>
      </c>
      <c r="O18" s="178" t="str">
        <f>IF(ISERROR(発注情報!Y161)=TRUE,"",IF(OR(発注情報!Y161="",発注情報!Y161=0),"",発注情報!Y161))</f>
        <v/>
      </c>
      <c r="P18" s="179" t="str">
        <f>IF(ISERROR(発注情報!Z161)=TRUE,"",IF(OR(発注情報!Z161="",発注情報!Z161=0),"",発注情報!Z161))</f>
        <v/>
      </c>
      <c r="Q18" s="178" t="str">
        <f>IF(ISERROR(発注情報!AA161)=TRUE,"",IF(OR(発注情報!AA161="",発注情報!AA161=0),"",発注情報!AA161))</f>
        <v/>
      </c>
      <c r="R18" s="179" t="str">
        <f>IF(ISERROR(発注情報!AB161)=TRUE,"",IF(OR(発注情報!AB161="",発注情報!AB161=0),"",発注情報!AB161))</f>
        <v/>
      </c>
      <c r="S18" s="178" t="str">
        <f>IF(ISERROR(発注情報!AC161)=TRUE,"",IF(OR(発注情報!AC161="",発注情報!AC161=0),"",発注情報!AC161))</f>
        <v/>
      </c>
      <c r="T18" s="179" t="str">
        <f>IF(ISERROR(発注情報!AD161)=TRUE,"",IF(OR(発注情報!AD161="",発注情報!AD161=0),"",発注情報!AD161))</f>
        <v/>
      </c>
      <c r="U18" s="178" t="str">
        <f>IF(ISERROR(発注情報!AE161)=TRUE,"",IF(OR(発注情報!AE161="",発注情報!AE161=0),"",発注情報!AE161))</f>
        <v/>
      </c>
      <c r="V18" s="179" t="str">
        <f>IF(ISERROR(発注情報!AF161)=TRUE,"",IF(OR(発注情報!AF161="",発注情報!AF161=0),"",発注情報!AF161))</f>
        <v/>
      </c>
      <c r="W18" s="178" t="str">
        <f>IF(ISERROR(発注情報!AG161)=TRUE,"",IF(OR(発注情報!AG161="",発注情報!AG161=0),"",発注情報!AG161))</f>
        <v/>
      </c>
      <c r="X18" s="179" t="str">
        <f>IF(ISERROR(発注情報!AH161)=TRUE,"",IF(OR(発注情報!AH161="",発注情報!AH161=0),"",発注情報!AH161))</f>
        <v/>
      </c>
      <c r="Y18" s="178" t="str">
        <f>IF(ISERROR(発注情報!AI161)=TRUE,"",IF(OR(発注情報!AI161="",発注情報!AI161=0),"",発注情報!AI161))</f>
        <v/>
      </c>
      <c r="Z18" s="179" t="str">
        <f>IF(ISERROR(発注情報!AJ161)=TRUE,"",IF(OR(発注情報!AJ161="",発注情報!AJ161=0),"",発注情報!AJ161))</f>
        <v/>
      </c>
      <c r="AA18" s="178" t="str">
        <f>IF(ISERROR(発注情報!AK161)=TRUE,"",IF(OR(発注情報!AK161="",発注情報!AK161=0),"",発注情報!AK161))</f>
        <v/>
      </c>
      <c r="AB18" s="179" t="str">
        <f>IF(ISERROR(発注情報!AL161)=TRUE,"",IF(OR(発注情報!AL161="",発注情報!AL161=0),"",発注情報!AL161))</f>
        <v/>
      </c>
      <c r="AC18" s="178" t="str">
        <f>IF(ISERROR(発注情報!AM161)=TRUE,"",IF(OR(発注情報!AM161="",発注情報!AM161=0),"",発注情報!AM161))</f>
        <v/>
      </c>
      <c r="AD18" s="179" t="str">
        <f>IF(ISERROR(発注情報!AN161)=TRUE,"",IF(OR(発注情報!AN161="",発注情報!AN161=0),"",発注情報!AN161))</f>
        <v/>
      </c>
      <c r="AE18" s="178" t="str">
        <f>IF(ISERROR(発注情報!AO161)=TRUE,"",IF(OR(発注情報!AO161="",発注情報!AO161=0),"",発注情報!AO161))</f>
        <v/>
      </c>
      <c r="AF18" s="179" t="str">
        <f>IF(ISERROR(発注情報!AP161)=TRUE,"",IF(OR(発注情報!AP161="",発注情報!AP161=0),"",発注情報!AP161))</f>
        <v/>
      </c>
      <c r="AG18" s="178" t="str">
        <f>IF(ISERROR(発注情報!AQ161)=TRUE,"",IF(OR(発注情報!AQ161="",発注情報!AQ161=0),"",発注情報!AQ161))</f>
        <v/>
      </c>
      <c r="AH18" s="179" t="str">
        <f>IF(ISERROR(発注情報!AR161)=TRUE,"",IF(OR(発注情報!AR161="",発注情報!AR161=0),"",発注情報!AR161))</f>
        <v/>
      </c>
      <c r="AI18" s="258" t="str">
        <f>IF(ISERROR(発注情報!AS161)=TRUE,"",IF(OR(発注情報!AS161="",発注情報!AS161=0),"",発注情報!AS161))</f>
        <v/>
      </c>
      <c r="AJ18" s="259" t="str">
        <f>IF(ISERROR(発注情報!AT161)=TRUE,"",IF(OR(発注情報!AT161="",発注情報!AT161=0),"",発注情報!AT161))</f>
        <v/>
      </c>
      <c r="AK18" s="172" t="str">
        <f>IF(ISERROR(発注情報!AU161)=TRUE,"",IF(OR(発注情報!AU161="",発注情報!AU161=0),"",発注情報!AU161))</f>
        <v/>
      </c>
    </row>
    <row r="19" spans="1:37" ht="18.75" customHeight="1" x14ac:dyDescent="0.15">
      <c r="A19" s="161">
        <v>14</v>
      </c>
      <c r="B19" s="167" t="str">
        <f>IF(ISERROR(発注情報!L162)=TRUE,"",IF(OR(発注情報!L162="",発注情報!L162=0),"",発注情報!L162))</f>
        <v/>
      </c>
      <c r="C19" s="168" t="str">
        <f>IF(ISERROR(発注情報!M162)=TRUE,"",IF(OR(発注情報!M162="",発注情報!M162=0),"",発注情報!M162))</f>
        <v/>
      </c>
      <c r="D19" s="168" t="str">
        <f>IF(C19="","",C19*発注情報!$D$2)</f>
        <v/>
      </c>
      <c r="E19" s="257" t="str">
        <f>IF(ISERROR(発注情報!O162)=TRUE,"",IF(OR(発注情報!O162="",発注情報!O162=0),"",発注情報!O162))</f>
        <v/>
      </c>
      <c r="F19" s="257" t="str">
        <f>IF(ISERROR(発注情報!P162)=TRUE,"",IF(OR(発注情報!P162="",発注情報!P162=0),"",発注情報!P162))</f>
        <v/>
      </c>
      <c r="G19" s="257" t="str">
        <f>IF(ISERROR(発注情報!Q162)=TRUE,"",IF(OR(発注情報!Q162="",発注情報!Q162=0),"",発注情報!Q162))</f>
        <v/>
      </c>
      <c r="H19" s="258" t="str">
        <f>IF(ISERROR(発注情報!R162)=TRUE,"",IF(OR(発注情報!R162="",発注情報!R162=0),"",発注情報!R162))</f>
        <v/>
      </c>
      <c r="I19" s="259" t="str">
        <f>IF(ISERROR(発注情報!S162)=TRUE,"",IF(OR(発注情報!S162="",発注情報!S162=0),"",発注情報!S162))</f>
        <v/>
      </c>
      <c r="J19" s="172" t="str">
        <f>IF(ISERROR(発注情報!T162)=TRUE,"",IF(OR(発注情報!T162="",発注情報!T162=0),"",発注情報!T162))</f>
        <v/>
      </c>
      <c r="K19" s="173" t="str">
        <f>IF(ISERROR(発注情報!U162)=TRUE,"",IF(OR(発注情報!U162="",発注情報!U162=0),"",発注情報!U162))</f>
        <v/>
      </c>
      <c r="L19" s="174" t="str">
        <f>IF(ISERROR(発注情報!V162)=TRUE,"",IF(OR(発注情報!V162="",発注情報!V162=0),"",発注情報!V162))</f>
        <v/>
      </c>
      <c r="M19" s="173" t="str">
        <f>IF(ISERROR(発注情報!W162)=TRUE,"",IF(OR(発注情報!W162="",発注情報!W162=0),"",発注情報!W162))</f>
        <v/>
      </c>
      <c r="N19" s="174" t="str">
        <f>IF(ISERROR(発注情報!X162)=TRUE,"",IF(OR(発注情報!X162="",発注情報!X162=0),"",発注情報!X162))</f>
        <v/>
      </c>
      <c r="O19" s="173" t="str">
        <f>IF(ISERROR(発注情報!Y162)=TRUE,"",IF(OR(発注情報!Y162="",発注情報!Y162=0),"",発注情報!Y162))</f>
        <v/>
      </c>
      <c r="P19" s="174" t="str">
        <f>IF(ISERROR(発注情報!Z162)=TRUE,"",IF(OR(発注情報!Z162="",発注情報!Z162=0),"",発注情報!Z162))</f>
        <v/>
      </c>
      <c r="Q19" s="173" t="str">
        <f>IF(ISERROR(発注情報!AA162)=TRUE,"",IF(OR(発注情報!AA162="",発注情報!AA162=0),"",発注情報!AA162))</f>
        <v/>
      </c>
      <c r="R19" s="174" t="str">
        <f>IF(ISERROR(発注情報!AB162)=TRUE,"",IF(OR(発注情報!AB162="",発注情報!AB162=0),"",発注情報!AB162))</f>
        <v/>
      </c>
      <c r="S19" s="173" t="str">
        <f>IF(ISERROR(発注情報!AC162)=TRUE,"",IF(OR(発注情報!AC162="",発注情報!AC162=0),"",発注情報!AC162))</f>
        <v/>
      </c>
      <c r="T19" s="174" t="str">
        <f>IF(ISERROR(発注情報!AD162)=TRUE,"",IF(OR(発注情報!AD162="",発注情報!AD162=0),"",発注情報!AD162))</f>
        <v/>
      </c>
      <c r="U19" s="173" t="str">
        <f>IF(ISERROR(発注情報!AE162)=TRUE,"",IF(OR(発注情報!AE162="",発注情報!AE162=0),"",発注情報!AE162))</f>
        <v/>
      </c>
      <c r="V19" s="174" t="str">
        <f>IF(ISERROR(発注情報!AF162)=TRUE,"",IF(OR(発注情報!AF162="",発注情報!AF162=0),"",発注情報!AF162))</f>
        <v/>
      </c>
      <c r="W19" s="173" t="str">
        <f>IF(ISERROR(発注情報!AG162)=TRUE,"",IF(OR(発注情報!AG162="",発注情報!AG162=0),"",発注情報!AG162))</f>
        <v/>
      </c>
      <c r="X19" s="174" t="str">
        <f>IF(ISERROR(発注情報!AH162)=TRUE,"",IF(OR(発注情報!AH162="",発注情報!AH162=0),"",発注情報!AH162))</f>
        <v/>
      </c>
      <c r="Y19" s="173" t="str">
        <f>IF(ISERROR(発注情報!AI162)=TRUE,"",IF(OR(発注情報!AI162="",発注情報!AI162=0),"",発注情報!AI162))</f>
        <v/>
      </c>
      <c r="Z19" s="174" t="str">
        <f>IF(ISERROR(発注情報!AJ162)=TRUE,"",IF(OR(発注情報!AJ162="",発注情報!AJ162=0),"",発注情報!AJ162))</f>
        <v/>
      </c>
      <c r="AA19" s="173" t="str">
        <f>IF(ISERROR(発注情報!AK162)=TRUE,"",IF(OR(発注情報!AK162="",発注情報!AK162=0),"",発注情報!AK162))</f>
        <v/>
      </c>
      <c r="AB19" s="174" t="str">
        <f>IF(ISERROR(発注情報!AL162)=TRUE,"",IF(OR(発注情報!AL162="",発注情報!AL162=0),"",発注情報!AL162))</f>
        <v/>
      </c>
      <c r="AC19" s="173" t="str">
        <f>IF(ISERROR(発注情報!AM162)=TRUE,"",IF(OR(発注情報!AM162="",発注情報!AM162=0),"",発注情報!AM162))</f>
        <v/>
      </c>
      <c r="AD19" s="174" t="str">
        <f>IF(ISERROR(発注情報!AN162)=TRUE,"",IF(OR(発注情報!AN162="",発注情報!AN162=0),"",発注情報!AN162))</f>
        <v/>
      </c>
      <c r="AE19" s="173" t="str">
        <f>IF(ISERROR(発注情報!AO162)=TRUE,"",IF(OR(発注情報!AO162="",発注情報!AO162=0),"",発注情報!AO162))</f>
        <v/>
      </c>
      <c r="AF19" s="174" t="str">
        <f>IF(ISERROR(発注情報!AP162)=TRUE,"",IF(OR(発注情報!AP162="",発注情報!AP162=0),"",発注情報!AP162))</f>
        <v/>
      </c>
      <c r="AG19" s="173" t="str">
        <f>IF(ISERROR(発注情報!AQ162)=TRUE,"",IF(OR(発注情報!AQ162="",発注情報!AQ162=0),"",発注情報!AQ162))</f>
        <v/>
      </c>
      <c r="AH19" s="174" t="str">
        <f>IF(ISERROR(発注情報!AR162)=TRUE,"",IF(OR(発注情報!AR162="",発注情報!AR162=0),"",発注情報!AR162))</f>
        <v/>
      </c>
      <c r="AI19" s="258" t="str">
        <f>IF(ISERROR(発注情報!AS162)=TRUE,"",IF(OR(発注情報!AS162="",発注情報!AS162=0),"",発注情報!AS162))</f>
        <v/>
      </c>
      <c r="AJ19" s="259" t="str">
        <f>IF(ISERROR(発注情報!AT162)=TRUE,"",IF(OR(発注情報!AT162="",発注情報!AT162=0),"",発注情報!AT162))</f>
        <v/>
      </c>
      <c r="AK19" s="172" t="str">
        <f>IF(ISERROR(発注情報!AU162)=TRUE,"",IF(OR(発注情報!AU162="",発注情報!AU162=0),"",発注情報!AU162))</f>
        <v/>
      </c>
    </row>
    <row r="20" spans="1:37" ht="18.75" customHeight="1" x14ac:dyDescent="0.15">
      <c r="A20" s="175">
        <v>15</v>
      </c>
      <c r="B20" s="176" t="str">
        <f>IF(ISERROR(発注情報!L163)=TRUE,"",IF(OR(発注情報!L163="",発注情報!L163=0),"",発注情報!L163))</f>
        <v/>
      </c>
      <c r="C20" s="177" t="str">
        <f>IF(ISERROR(発注情報!M163)=TRUE,"",IF(OR(発注情報!M163="",発注情報!M163=0),"",発注情報!M163))</f>
        <v/>
      </c>
      <c r="D20" s="168" t="str">
        <f>IF(C20="","",C20*発注情報!$D$2)</f>
        <v/>
      </c>
      <c r="E20" s="263" t="str">
        <f>IF(ISERROR(発注情報!O163)=TRUE,"",IF(OR(発注情報!O163="",発注情報!O163=0),"",発注情報!O163))</f>
        <v/>
      </c>
      <c r="F20" s="263" t="str">
        <f>IF(ISERROR(発注情報!P163)=TRUE,"",IF(OR(発注情報!P163="",発注情報!P163=0),"",発注情報!P163))</f>
        <v/>
      </c>
      <c r="G20" s="263" t="str">
        <f>IF(ISERROR(発注情報!Q163)=TRUE,"",IF(OR(発注情報!Q163="",発注情報!Q163=0),"",発注情報!Q163))</f>
        <v/>
      </c>
      <c r="H20" s="258" t="str">
        <f>IF(ISERROR(発注情報!R163)=TRUE,"",IF(OR(発注情報!R163="",発注情報!R163=0),"",発注情報!R163))</f>
        <v/>
      </c>
      <c r="I20" s="259" t="str">
        <f>IF(ISERROR(発注情報!S163)=TRUE,"",IF(OR(発注情報!S163="",発注情報!S163=0),"",発注情報!S163))</f>
        <v/>
      </c>
      <c r="J20" s="172" t="str">
        <f>IF(ISERROR(発注情報!T163)=TRUE,"",IF(OR(発注情報!T163="",発注情報!T163=0),"",発注情報!T163))</f>
        <v/>
      </c>
      <c r="K20" s="178" t="str">
        <f>IF(ISERROR(発注情報!U163)=TRUE,"",IF(OR(発注情報!U163="",発注情報!U163=0),"",発注情報!U163))</f>
        <v/>
      </c>
      <c r="L20" s="179" t="str">
        <f>IF(ISERROR(発注情報!V163)=TRUE,"",IF(OR(発注情報!V163="",発注情報!V163=0),"",発注情報!V163))</f>
        <v/>
      </c>
      <c r="M20" s="178" t="str">
        <f>IF(ISERROR(発注情報!W163)=TRUE,"",IF(OR(発注情報!W163="",発注情報!W163=0),"",発注情報!W163))</f>
        <v/>
      </c>
      <c r="N20" s="179" t="str">
        <f>IF(ISERROR(発注情報!X163)=TRUE,"",IF(OR(発注情報!X163="",発注情報!X163=0),"",発注情報!X163))</f>
        <v/>
      </c>
      <c r="O20" s="178" t="str">
        <f>IF(ISERROR(発注情報!Y163)=TRUE,"",IF(OR(発注情報!Y163="",発注情報!Y163=0),"",発注情報!Y163))</f>
        <v/>
      </c>
      <c r="P20" s="179" t="str">
        <f>IF(ISERROR(発注情報!Z163)=TRUE,"",IF(OR(発注情報!Z163="",発注情報!Z163=0),"",発注情報!Z163))</f>
        <v/>
      </c>
      <c r="Q20" s="178" t="str">
        <f>IF(ISERROR(発注情報!AA163)=TRUE,"",IF(OR(発注情報!AA163="",発注情報!AA163=0),"",発注情報!AA163))</f>
        <v/>
      </c>
      <c r="R20" s="179" t="str">
        <f>IF(ISERROR(発注情報!AB163)=TRUE,"",IF(OR(発注情報!AB163="",発注情報!AB163=0),"",発注情報!AB163))</f>
        <v/>
      </c>
      <c r="S20" s="178" t="str">
        <f>IF(ISERROR(発注情報!AC163)=TRUE,"",IF(OR(発注情報!AC163="",発注情報!AC163=0),"",発注情報!AC163))</f>
        <v/>
      </c>
      <c r="T20" s="179" t="str">
        <f>IF(ISERROR(発注情報!AD163)=TRUE,"",IF(OR(発注情報!AD163="",発注情報!AD163=0),"",発注情報!AD163))</f>
        <v/>
      </c>
      <c r="U20" s="178" t="str">
        <f>IF(ISERROR(発注情報!AE163)=TRUE,"",IF(OR(発注情報!AE163="",発注情報!AE163=0),"",発注情報!AE163))</f>
        <v/>
      </c>
      <c r="V20" s="179" t="str">
        <f>IF(ISERROR(発注情報!AF163)=TRUE,"",IF(OR(発注情報!AF163="",発注情報!AF163=0),"",発注情報!AF163))</f>
        <v/>
      </c>
      <c r="W20" s="178" t="str">
        <f>IF(ISERROR(発注情報!AG163)=TRUE,"",IF(OR(発注情報!AG163="",発注情報!AG163=0),"",発注情報!AG163))</f>
        <v/>
      </c>
      <c r="X20" s="179" t="str">
        <f>IF(ISERROR(発注情報!AH163)=TRUE,"",IF(OR(発注情報!AH163="",発注情報!AH163=0),"",発注情報!AH163))</f>
        <v/>
      </c>
      <c r="Y20" s="178" t="str">
        <f>IF(ISERROR(発注情報!AI163)=TRUE,"",IF(OR(発注情報!AI163="",発注情報!AI163=0),"",発注情報!AI163))</f>
        <v/>
      </c>
      <c r="Z20" s="179" t="str">
        <f>IF(ISERROR(発注情報!AJ163)=TRUE,"",IF(OR(発注情報!AJ163="",発注情報!AJ163=0),"",発注情報!AJ163))</f>
        <v/>
      </c>
      <c r="AA20" s="178" t="str">
        <f>IF(ISERROR(発注情報!AK163)=TRUE,"",IF(OR(発注情報!AK163="",発注情報!AK163=0),"",発注情報!AK163))</f>
        <v/>
      </c>
      <c r="AB20" s="179" t="str">
        <f>IF(ISERROR(発注情報!AL163)=TRUE,"",IF(OR(発注情報!AL163="",発注情報!AL163=0),"",発注情報!AL163))</f>
        <v/>
      </c>
      <c r="AC20" s="178" t="str">
        <f>IF(ISERROR(発注情報!AM163)=TRUE,"",IF(OR(発注情報!AM163="",発注情報!AM163=0),"",発注情報!AM163))</f>
        <v/>
      </c>
      <c r="AD20" s="179" t="str">
        <f>IF(ISERROR(発注情報!AN163)=TRUE,"",IF(OR(発注情報!AN163="",発注情報!AN163=0),"",発注情報!AN163))</f>
        <v/>
      </c>
      <c r="AE20" s="178" t="str">
        <f>IF(ISERROR(発注情報!AO163)=TRUE,"",IF(OR(発注情報!AO163="",発注情報!AO163=0),"",発注情報!AO163))</f>
        <v/>
      </c>
      <c r="AF20" s="179" t="str">
        <f>IF(ISERROR(発注情報!AP163)=TRUE,"",IF(OR(発注情報!AP163="",発注情報!AP163=0),"",発注情報!AP163))</f>
        <v/>
      </c>
      <c r="AG20" s="178" t="str">
        <f>IF(ISERROR(発注情報!AQ163)=TRUE,"",IF(OR(発注情報!AQ163="",発注情報!AQ163=0),"",発注情報!AQ163))</f>
        <v/>
      </c>
      <c r="AH20" s="179" t="str">
        <f>IF(ISERROR(発注情報!AR163)=TRUE,"",IF(OR(発注情報!AR163="",発注情報!AR163=0),"",発注情報!AR163))</f>
        <v/>
      </c>
      <c r="AI20" s="258" t="str">
        <f>IF(ISERROR(発注情報!AS163)=TRUE,"",IF(OR(発注情報!AS163="",発注情報!AS163=0),"",発注情報!AS163))</f>
        <v/>
      </c>
      <c r="AJ20" s="259" t="str">
        <f>IF(ISERROR(発注情報!AT163)=TRUE,"",IF(OR(発注情報!AT163="",発注情報!AT163=0),"",発注情報!AT163))</f>
        <v/>
      </c>
      <c r="AK20" s="172" t="str">
        <f>IF(ISERROR(発注情報!AU163)=TRUE,"",IF(OR(発注情報!AU163="",発注情報!AU163=0),"",発注情報!AU163))</f>
        <v/>
      </c>
    </row>
    <row r="21" spans="1:37" ht="18.75" customHeight="1" x14ac:dyDescent="0.15">
      <c r="A21" s="161">
        <v>16</v>
      </c>
      <c r="B21" s="167" t="str">
        <f>IF(ISERROR(発注情報!L164)=TRUE,"",IF(OR(発注情報!L164="",発注情報!L164=0),"",発注情報!L164))</f>
        <v/>
      </c>
      <c r="C21" s="168" t="str">
        <f>IF(ISERROR(発注情報!M164)=TRUE,"",IF(OR(発注情報!M164="",発注情報!M164=0),"",発注情報!M164))</f>
        <v/>
      </c>
      <c r="D21" s="168" t="str">
        <f>IF(C21="","",C21*発注情報!$D$2)</f>
        <v/>
      </c>
      <c r="E21" s="257" t="str">
        <f>IF(ISERROR(発注情報!O164)=TRUE,"",IF(OR(発注情報!O164="",発注情報!O164=0),"",発注情報!O164))</f>
        <v/>
      </c>
      <c r="F21" s="257" t="str">
        <f>IF(ISERROR(発注情報!P164)=TRUE,"",IF(OR(発注情報!P164="",発注情報!P164=0),"",発注情報!P164))</f>
        <v/>
      </c>
      <c r="G21" s="257" t="str">
        <f>IF(ISERROR(発注情報!Q164)=TRUE,"",IF(OR(発注情報!Q164="",発注情報!Q164=0),"",発注情報!Q164))</f>
        <v/>
      </c>
      <c r="H21" s="258" t="str">
        <f>IF(ISERROR(発注情報!R164)=TRUE,"",IF(OR(発注情報!R164="",発注情報!R164=0),"",発注情報!R164))</f>
        <v/>
      </c>
      <c r="I21" s="259" t="str">
        <f>IF(ISERROR(発注情報!S164)=TRUE,"",IF(OR(発注情報!S164="",発注情報!S164=0),"",発注情報!S164))</f>
        <v/>
      </c>
      <c r="J21" s="172" t="str">
        <f>IF(ISERROR(発注情報!T164)=TRUE,"",IF(OR(発注情報!T164="",発注情報!T164=0),"",発注情報!T164))</f>
        <v/>
      </c>
      <c r="K21" s="173" t="str">
        <f>IF(ISERROR(発注情報!U164)=TRUE,"",IF(OR(発注情報!U164="",発注情報!U164=0),"",発注情報!U164))</f>
        <v/>
      </c>
      <c r="L21" s="174" t="str">
        <f>IF(ISERROR(発注情報!V164)=TRUE,"",IF(OR(発注情報!V164="",発注情報!V164=0),"",発注情報!V164))</f>
        <v/>
      </c>
      <c r="M21" s="173" t="str">
        <f>IF(ISERROR(発注情報!W164)=TRUE,"",IF(OR(発注情報!W164="",発注情報!W164=0),"",発注情報!W164))</f>
        <v/>
      </c>
      <c r="N21" s="174" t="str">
        <f>IF(ISERROR(発注情報!X164)=TRUE,"",IF(OR(発注情報!X164="",発注情報!X164=0),"",発注情報!X164))</f>
        <v/>
      </c>
      <c r="O21" s="173" t="str">
        <f>IF(ISERROR(発注情報!Y164)=TRUE,"",IF(OR(発注情報!Y164="",発注情報!Y164=0),"",発注情報!Y164))</f>
        <v/>
      </c>
      <c r="P21" s="174" t="str">
        <f>IF(ISERROR(発注情報!Z164)=TRUE,"",IF(OR(発注情報!Z164="",発注情報!Z164=0),"",発注情報!Z164))</f>
        <v/>
      </c>
      <c r="Q21" s="173" t="str">
        <f>IF(ISERROR(発注情報!AA164)=TRUE,"",IF(OR(発注情報!AA164="",発注情報!AA164=0),"",発注情報!AA164))</f>
        <v/>
      </c>
      <c r="R21" s="174" t="str">
        <f>IF(ISERROR(発注情報!AB164)=TRUE,"",IF(OR(発注情報!AB164="",発注情報!AB164=0),"",発注情報!AB164))</f>
        <v/>
      </c>
      <c r="S21" s="173" t="str">
        <f>IF(ISERROR(発注情報!AC164)=TRUE,"",IF(OR(発注情報!AC164="",発注情報!AC164=0),"",発注情報!AC164))</f>
        <v/>
      </c>
      <c r="T21" s="174" t="str">
        <f>IF(ISERROR(発注情報!AD164)=TRUE,"",IF(OR(発注情報!AD164="",発注情報!AD164=0),"",発注情報!AD164))</f>
        <v/>
      </c>
      <c r="U21" s="173" t="str">
        <f>IF(ISERROR(発注情報!AE164)=TRUE,"",IF(OR(発注情報!AE164="",発注情報!AE164=0),"",発注情報!AE164))</f>
        <v/>
      </c>
      <c r="V21" s="174" t="str">
        <f>IF(ISERROR(発注情報!AF164)=TRUE,"",IF(OR(発注情報!AF164="",発注情報!AF164=0),"",発注情報!AF164))</f>
        <v/>
      </c>
      <c r="W21" s="173" t="str">
        <f>IF(ISERROR(発注情報!AG164)=TRUE,"",IF(OR(発注情報!AG164="",発注情報!AG164=0),"",発注情報!AG164))</f>
        <v/>
      </c>
      <c r="X21" s="174" t="str">
        <f>IF(ISERROR(発注情報!AH164)=TRUE,"",IF(OR(発注情報!AH164="",発注情報!AH164=0),"",発注情報!AH164))</f>
        <v/>
      </c>
      <c r="Y21" s="173" t="str">
        <f>IF(ISERROR(発注情報!AI164)=TRUE,"",IF(OR(発注情報!AI164="",発注情報!AI164=0),"",発注情報!AI164))</f>
        <v/>
      </c>
      <c r="Z21" s="174" t="str">
        <f>IF(ISERROR(発注情報!AJ164)=TRUE,"",IF(OR(発注情報!AJ164="",発注情報!AJ164=0),"",発注情報!AJ164))</f>
        <v/>
      </c>
      <c r="AA21" s="173" t="str">
        <f>IF(ISERROR(発注情報!AK164)=TRUE,"",IF(OR(発注情報!AK164="",発注情報!AK164=0),"",発注情報!AK164))</f>
        <v/>
      </c>
      <c r="AB21" s="174" t="str">
        <f>IF(ISERROR(発注情報!AL164)=TRUE,"",IF(OR(発注情報!AL164="",発注情報!AL164=0),"",発注情報!AL164))</f>
        <v/>
      </c>
      <c r="AC21" s="173" t="str">
        <f>IF(ISERROR(発注情報!AM164)=TRUE,"",IF(OR(発注情報!AM164="",発注情報!AM164=0),"",発注情報!AM164))</f>
        <v/>
      </c>
      <c r="AD21" s="174" t="str">
        <f>IF(ISERROR(発注情報!AN164)=TRUE,"",IF(OR(発注情報!AN164="",発注情報!AN164=0),"",発注情報!AN164))</f>
        <v/>
      </c>
      <c r="AE21" s="173" t="str">
        <f>IF(ISERROR(発注情報!AO164)=TRUE,"",IF(OR(発注情報!AO164="",発注情報!AO164=0),"",発注情報!AO164))</f>
        <v/>
      </c>
      <c r="AF21" s="174" t="str">
        <f>IF(ISERROR(発注情報!AP164)=TRUE,"",IF(OR(発注情報!AP164="",発注情報!AP164=0),"",発注情報!AP164))</f>
        <v/>
      </c>
      <c r="AG21" s="173" t="str">
        <f>IF(ISERROR(発注情報!AQ164)=TRUE,"",IF(OR(発注情報!AQ164="",発注情報!AQ164=0),"",発注情報!AQ164))</f>
        <v/>
      </c>
      <c r="AH21" s="174" t="str">
        <f>IF(ISERROR(発注情報!AR164)=TRUE,"",IF(OR(発注情報!AR164="",発注情報!AR164=0),"",発注情報!AR164))</f>
        <v/>
      </c>
      <c r="AI21" s="258" t="str">
        <f>IF(ISERROR(発注情報!AS164)=TRUE,"",IF(OR(発注情報!AS164="",発注情報!AS164=0),"",発注情報!AS164))</f>
        <v/>
      </c>
      <c r="AJ21" s="259" t="str">
        <f>IF(ISERROR(発注情報!AT164)=TRUE,"",IF(OR(発注情報!AT164="",発注情報!AT164=0),"",発注情報!AT164))</f>
        <v/>
      </c>
      <c r="AK21" s="172" t="str">
        <f>IF(ISERROR(発注情報!AU164)=TRUE,"",IF(OR(発注情報!AU164="",発注情報!AU164=0),"",発注情報!AU164))</f>
        <v/>
      </c>
    </row>
    <row r="22" spans="1:37" ht="18.75" customHeight="1" x14ac:dyDescent="0.15">
      <c r="A22" s="175">
        <v>17</v>
      </c>
      <c r="B22" s="176" t="str">
        <f>IF(ISERROR(発注情報!L165)=TRUE,"",IF(OR(発注情報!L165="",発注情報!L165=0),"",発注情報!L165))</f>
        <v/>
      </c>
      <c r="C22" s="177" t="str">
        <f>IF(ISERROR(発注情報!M165)=TRUE,"",IF(OR(発注情報!M165="",発注情報!M165=0),"",発注情報!M165))</f>
        <v/>
      </c>
      <c r="D22" s="168" t="str">
        <f>IF(C22="","",C22*発注情報!$D$2)</f>
        <v/>
      </c>
      <c r="E22" s="263" t="str">
        <f>IF(ISERROR(発注情報!O165)=TRUE,"",IF(OR(発注情報!O165="",発注情報!O165=0),"",発注情報!O165))</f>
        <v/>
      </c>
      <c r="F22" s="263" t="str">
        <f>IF(ISERROR(発注情報!P165)=TRUE,"",IF(OR(発注情報!P165="",発注情報!P165=0),"",発注情報!P165))</f>
        <v/>
      </c>
      <c r="G22" s="263" t="str">
        <f>IF(ISERROR(発注情報!Q165)=TRUE,"",IF(OR(発注情報!Q165="",発注情報!Q165=0),"",発注情報!Q165))</f>
        <v/>
      </c>
      <c r="H22" s="258" t="str">
        <f>IF(ISERROR(発注情報!R165)=TRUE,"",IF(OR(発注情報!R165="",発注情報!R165=0),"",発注情報!R165))</f>
        <v/>
      </c>
      <c r="I22" s="259" t="str">
        <f>IF(ISERROR(発注情報!S165)=TRUE,"",IF(OR(発注情報!S165="",発注情報!S165=0),"",発注情報!S165))</f>
        <v/>
      </c>
      <c r="J22" s="172" t="str">
        <f>IF(ISERROR(発注情報!T165)=TRUE,"",IF(OR(発注情報!T165="",発注情報!T165=0),"",発注情報!T165))</f>
        <v/>
      </c>
      <c r="K22" s="178" t="str">
        <f>IF(ISERROR(発注情報!U165)=TRUE,"",IF(OR(発注情報!U165="",発注情報!U165=0),"",発注情報!U165))</f>
        <v/>
      </c>
      <c r="L22" s="179" t="str">
        <f>IF(ISERROR(発注情報!V165)=TRUE,"",IF(OR(発注情報!V165="",発注情報!V165=0),"",発注情報!V165))</f>
        <v/>
      </c>
      <c r="M22" s="178" t="str">
        <f>IF(ISERROR(発注情報!W165)=TRUE,"",IF(OR(発注情報!W165="",発注情報!W165=0),"",発注情報!W165))</f>
        <v/>
      </c>
      <c r="N22" s="179" t="str">
        <f>IF(ISERROR(発注情報!X165)=TRUE,"",IF(OR(発注情報!X165="",発注情報!X165=0),"",発注情報!X165))</f>
        <v/>
      </c>
      <c r="O22" s="178" t="str">
        <f>IF(ISERROR(発注情報!Y165)=TRUE,"",IF(OR(発注情報!Y165="",発注情報!Y165=0),"",発注情報!Y165))</f>
        <v/>
      </c>
      <c r="P22" s="179" t="str">
        <f>IF(ISERROR(発注情報!Z165)=TRUE,"",IF(OR(発注情報!Z165="",発注情報!Z165=0),"",発注情報!Z165))</f>
        <v/>
      </c>
      <c r="Q22" s="178" t="str">
        <f>IF(ISERROR(発注情報!AA165)=TRUE,"",IF(OR(発注情報!AA165="",発注情報!AA165=0),"",発注情報!AA165))</f>
        <v/>
      </c>
      <c r="R22" s="179" t="str">
        <f>IF(ISERROR(発注情報!AB165)=TRUE,"",IF(OR(発注情報!AB165="",発注情報!AB165=0),"",発注情報!AB165))</f>
        <v/>
      </c>
      <c r="S22" s="178" t="str">
        <f>IF(ISERROR(発注情報!AC165)=TRUE,"",IF(OR(発注情報!AC165="",発注情報!AC165=0),"",発注情報!AC165))</f>
        <v/>
      </c>
      <c r="T22" s="179" t="str">
        <f>IF(ISERROR(発注情報!AD165)=TRUE,"",IF(OR(発注情報!AD165="",発注情報!AD165=0),"",発注情報!AD165))</f>
        <v/>
      </c>
      <c r="U22" s="178" t="str">
        <f>IF(ISERROR(発注情報!AE165)=TRUE,"",IF(OR(発注情報!AE165="",発注情報!AE165=0),"",発注情報!AE165))</f>
        <v/>
      </c>
      <c r="V22" s="179" t="str">
        <f>IF(ISERROR(発注情報!AF165)=TRUE,"",IF(OR(発注情報!AF165="",発注情報!AF165=0),"",発注情報!AF165))</f>
        <v/>
      </c>
      <c r="W22" s="178" t="str">
        <f>IF(ISERROR(発注情報!AG165)=TRUE,"",IF(OR(発注情報!AG165="",発注情報!AG165=0),"",発注情報!AG165))</f>
        <v/>
      </c>
      <c r="X22" s="179" t="str">
        <f>IF(ISERROR(発注情報!AH165)=TRUE,"",IF(OR(発注情報!AH165="",発注情報!AH165=0),"",発注情報!AH165))</f>
        <v/>
      </c>
      <c r="Y22" s="178" t="str">
        <f>IF(ISERROR(発注情報!AI165)=TRUE,"",IF(OR(発注情報!AI165="",発注情報!AI165=0),"",発注情報!AI165))</f>
        <v/>
      </c>
      <c r="Z22" s="179" t="str">
        <f>IF(ISERROR(発注情報!AJ165)=TRUE,"",IF(OR(発注情報!AJ165="",発注情報!AJ165=0),"",発注情報!AJ165))</f>
        <v/>
      </c>
      <c r="AA22" s="178" t="str">
        <f>IF(ISERROR(発注情報!AK165)=TRUE,"",IF(OR(発注情報!AK165="",発注情報!AK165=0),"",発注情報!AK165))</f>
        <v/>
      </c>
      <c r="AB22" s="179" t="str">
        <f>IF(ISERROR(発注情報!AL165)=TRUE,"",IF(OR(発注情報!AL165="",発注情報!AL165=0),"",発注情報!AL165))</f>
        <v/>
      </c>
      <c r="AC22" s="178" t="str">
        <f>IF(ISERROR(発注情報!AM165)=TRUE,"",IF(OR(発注情報!AM165="",発注情報!AM165=0),"",発注情報!AM165))</f>
        <v/>
      </c>
      <c r="AD22" s="179" t="str">
        <f>IF(ISERROR(発注情報!AN165)=TRUE,"",IF(OR(発注情報!AN165="",発注情報!AN165=0),"",発注情報!AN165))</f>
        <v/>
      </c>
      <c r="AE22" s="178" t="str">
        <f>IF(ISERROR(発注情報!AO165)=TRUE,"",IF(OR(発注情報!AO165="",発注情報!AO165=0),"",発注情報!AO165))</f>
        <v/>
      </c>
      <c r="AF22" s="179" t="str">
        <f>IF(ISERROR(発注情報!AP165)=TRUE,"",IF(OR(発注情報!AP165="",発注情報!AP165=0),"",発注情報!AP165))</f>
        <v/>
      </c>
      <c r="AG22" s="178" t="str">
        <f>IF(ISERROR(発注情報!AQ165)=TRUE,"",IF(OR(発注情報!AQ165="",発注情報!AQ165=0),"",発注情報!AQ165))</f>
        <v/>
      </c>
      <c r="AH22" s="179" t="str">
        <f>IF(ISERROR(発注情報!AR165)=TRUE,"",IF(OR(発注情報!AR165="",発注情報!AR165=0),"",発注情報!AR165))</f>
        <v/>
      </c>
      <c r="AI22" s="258" t="str">
        <f>IF(ISERROR(発注情報!AS165)=TRUE,"",IF(OR(発注情報!AS165="",発注情報!AS165=0),"",発注情報!AS165))</f>
        <v/>
      </c>
      <c r="AJ22" s="259" t="str">
        <f>IF(ISERROR(発注情報!AT165)=TRUE,"",IF(OR(発注情報!AT165="",発注情報!AT165=0),"",発注情報!AT165))</f>
        <v/>
      </c>
      <c r="AK22" s="172" t="str">
        <f>IF(ISERROR(発注情報!AU165)=TRUE,"",IF(OR(発注情報!AU165="",発注情報!AU165=0),"",発注情報!AU165))</f>
        <v/>
      </c>
    </row>
    <row r="23" spans="1:37" ht="18.75" customHeight="1" x14ac:dyDescent="0.15">
      <c r="A23" s="161">
        <v>18</v>
      </c>
      <c r="B23" s="167" t="str">
        <f>IF(ISERROR(発注情報!L166)=TRUE,"",IF(OR(発注情報!L166="",発注情報!L166=0),"",発注情報!L166))</f>
        <v/>
      </c>
      <c r="C23" s="168" t="str">
        <f>IF(ISERROR(発注情報!M166)=TRUE,"",IF(OR(発注情報!M166="",発注情報!M166=0),"",発注情報!M166))</f>
        <v/>
      </c>
      <c r="D23" s="168" t="str">
        <f>IF(C23="","",C23*発注情報!$D$2)</f>
        <v/>
      </c>
      <c r="E23" s="257" t="str">
        <f>IF(ISERROR(発注情報!O166)=TRUE,"",IF(OR(発注情報!O166="",発注情報!O166=0),"",発注情報!O166))</f>
        <v/>
      </c>
      <c r="F23" s="257" t="str">
        <f>IF(ISERROR(発注情報!P166)=TRUE,"",IF(OR(発注情報!P166="",発注情報!P166=0),"",発注情報!P166))</f>
        <v/>
      </c>
      <c r="G23" s="257" t="str">
        <f>IF(ISERROR(発注情報!Q166)=TRUE,"",IF(OR(発注情報!Q166="",発注情報!Q166=0),"",発注情報!Q166))</f>
        <v/>
      </c>
      <c r="H23" s="258" t="str">
        <f>IF(ISERROR(発注情報!R166)=TRUE,"",IF(OR(発注情報!R166="",発注情報!R166=0),"",発注情報!R166))</f>
        <v/>
      </c>
      <c r="I23" s="259" t="str">
        <f>IF(ISERROR(発注情報!S166)=TRUE,"",IF(OR(発注情報!S166="",発注情報!S166=0),"",発注情報!S166))</f>
        <v/>
      </c>
      <c r="J23" s="172" t="str">
        <f>IF(ISERROR(発注情報!T166)=TRUE,"",IF(OR(発注情報!T166="",発注情報!T166=0),"",発注情報!T166))</f>
        <v/>
      </c>
      <c r="K23" s="173" t="str">
        <f>IF(ISERROR(発注情報!U166)=TRUE,"",IF(OR(発注情報!U166="",発注情報!U166=0),"",発注情報!U166))</f>
        <v/>
      </c>
      <c r="L23" s="174" t="str">
        <f>IF(ISERROR(発注情報!V166)=TRUE,"",IF(OR(発注情報!V166="",発注情報!V166=0),"",発注情報!V166))</f>
        <v/>
      </c>
      <c r="M23" s="173" t="str">
        <f>IF(ISERROR(発注情報!W166)=TRUE,"",IF(OR(発注情報!W166="",発注情報!W166=0),"",発注情報!W166))</f>
        <v/>
      </c>
      <c r="N23" s="174" t="str">
        <f>IF(ISERROR(発注情報!X166)=TRUE,"",IF(OR(発注情報!X166="",発注情報!X166=0),"",発注情報!X166))</f>
        <v/>
      </c>
      <c r="O23" s="173" t="str">
        <f>IF(ISERROR(発注情報!Y166)=TRUE,"",IF(OR(発注情報!Y166="",発注情報!Y166=0),"",発注情報!Y166))</f>
        <v/>
      </c>
      <c r="P23" s="174" t="str">
        <f>IF(ISERROR(発注情報!Z166)=TRUE,"",IF(OR(発注情報!Z166="",発注情報!Z166=0),"",発注情報!Z166))</f>
        <v/>
      </c>
      <c r="Q23" s="173" t="str">
        <f>IF(ISERROR(発注情報!AA166)=TRUE,"",IF(OR(発注情報!AA166="",発注情報!AA166=0),"",発注情報!AA166))</f>
        <v/>
      </c>
      <c r="R23" s="174" t="str">
        <f>IF(ISERROR(発注情報!AB166)=TRUE,"",IF(OR(発注情報!AB166="",発注情報!AB166=0),"",発注情報!AB166))</f>
        <v/>
      </c>
      <c r="S23" s="173" t="str">
        <f>IF(ISERROR(発注情報!AC166)=TRUE,"",IF(OR(発注情報!AC166="",発注情報!AC166=0),"",発注情報!AC166))</f>
        <v/>
      </c>
      <c r="T23" s="174" t="str">
        <f>IF(ISERROR(発注情報!AD166)=TRUE,"",IF(OR(発注情報!AD166="",発注情報!AD166=0),"",発注情報!AD166))</f>
        <v/>
      </c>
      <c r="U23" s="173" t="str">
        <f>IF(ISERROR(発注情報!AE166)=TRUE,"",IF(OR(発注情報!AE166="",発注情報!AE166=0),"",発注情報!AE166))</f>
        <v/>
      </c>
      <c r="V23" s="174" t="str">
        <f>IF(ISERROR(発注情報!AF166)=TRUE,"",IF(OR(発注情報!AF166="",発注情報!AF166=0),"",発注情報!AF166))</f>
        <v/>
      </c>
      <c r="W23" s="173" t="str">
        <f>IF(ISERROR(発注情報!AG166)=TRUE,"",IF(OR(発注情報!AG166="",発注情報!AG166=0),"",発注情報!AG166))</f>
        <v/>
      </c>
      <c r="X23" s="174" t="str">
        <f>IF(ISERROR(発注情報!AH166)=TRUE,"",IF(OR(発注情報!AH166="",発注情報!AH166=0),"",発注情報!AH166))</f>
        <v/>
      </c>
      <c r="Y23" s="173" t="str">
        <f>IF(ISERROR(発注情報!AI166)=TRUE,"",IF(OR(発注情報!AI166="",発注情報!AI166=0),"",発注情報!AI166))</f>
        <v/>
      </c>
      <c r="Z23" s="174" t="str">
        <f>IF(ISERROR(発注情報!AJ166)=TRUE,"",IF(OR(発注情報!AJ166="",発注情報!AJ166=0),"",発注情報!AJ166))</f>
        <v/>
      </c>
      <c r="AA23" s="173" t="str">
        <f>IF(ISERROR(発注情報!AK166)=TRUE,"",IF(OR(発注情報!AK166="",発注情報!AK166=0),"",発注情報!AK166))</f>
        <v/>
      </c>
      <c r="AB23" s="174" t="str">
        <f>IF(ISERROR(発注情報!AL166)=TRUE,"",IF(OR(発注情報!AL166="",発注情報!AL166=0),"",発注情報!AL166))</f>
        <v/>
      </c>
      <c r="AC23" s="173" t="str">
        <f>IF(ISERROR(発注情報!AM166)=TRUE,"",IF(OR(発注情報!AM166="",発注情報!AM166=0),"",発注情報!AM166))</f>
        <v/>
      </c>
      <c r="AD23" s="174" t="str">
        <f>IF(ISERROR(発注情報!AN166)=TRUE,"",IF(OR(発注情報!AN166="",発注情報!AN166=0),"",発注情報!AN166))</f>
        <v/>
      </c>
      <c r="AE23" s="173" t="str">
        <f>IF(ISERROR(発注情報!AO166)=TRUE,"",IF(OR(発注情報!AO166="",発注情報!AO166=0),"",発注情報!AO166))</f>
        <v/>
      </c>
      <c r="AF23" s="174" t="str">
        <f>IF(ISERROR(発注情報!AP166)=TRUE,"",IF(OR(発注情報!AP166="",発注情報!AP166=0),"",発注情報!AP166))</f>
        <v/>
      </c>
      <c r="AG23" s="173" t="str">
        <f>IF(ISERROR(発注情報!AQ166)=TRUE,"",IF(OR(発注情報!AQ166="",発注情報!AQ166=0),"",発注情報!AQ166))</f>
        <v/>
      </c>
      <c r="AH23" s="174" t="str">
        <f>IF(ISERROR(発注情報!AR166)=TRUE,"",IF(OR(発注情報!AR166="",発注情報!AR166=0),"",発注情報!AR166))</f>
        <v/>
      </c>
      <c r="AI23" s="258" t="str">
        <f>IF(ISERROR(発注情報!AS166)=TRUE,"",IF(OR(発注情報!AS166="",発注情報!AS166=0),"",発注情報!AS166))</f>
        <v/>
      </c>
      <c r="AJ23" s="259" t="str">
        <f>IF(ISERROR(発注情報!AT166)=TRUE,"",IF(OR(発注情報!AT166="",発注情報!AT166=0),"",発注情報!AT166))</f>
        <v/>
      </c>
      <c r="AK23" s="172" t="str">
        <f>IF(ISERROR(発注情報!AU166)=TRUE,"",IF(OR(発注情報!AU166="",発注情報!AU166=0),"",発注情報!AU166))</f>
        <v/>
      </c>
    </row>
    <row r="24" spans="1:37" ht="18.75" customHeight="1" x14ac:dyDescent="0.15">
      <c r="A24" s="175">
        <v>19</v>
      </c>
      <c r="B24" s="176" t="str">
        <f>IF(ISERROR(発注情報!L167)=TRUE,"",IF(OR(発注情報!L167="",発注情報!L167=0),"",発注情報!L167))</f>
        <v/>
      </c>
      <c r="C24" s="177" t="str">
        <f>IF(ISERROR(発注情報!M167)=TRUE,"",IF(OR(発注情報!M167="",発注情報!M167=0),"",発注情報!M167))</f>
        <v/>
      </c>
      <c r="D24" s="168" t="str">
        <f>IF(C24="","",C24*発注情報!$D$2)</f>
        <v/>
      </c>
      <c r="E24" s="263" t="str">
        <f>IF(ISERROR(発注情報!O167)=TRUE,"",IF(OR(発注情報!O167="",発注情報!O167=0),"",発注情報!O167))</f>
        <v/>
      </c>
      <c r="F24" s="263" t="str">
        <f>IF(ISERROR(発注情報!P167)=TRUE,"",IF(OR(発注情報!P167="",発注情報!P167=0),"",発注情報!P167))</f>
        <v/>
      </c>
      <c r="G24" s="263" t="str">
        <f>IF(ISERROR(発注情報!Q167)=TRUE,"",IF(OR(発注情報!Q167="",発注情報!Q167=0),"",発注情報!Q167))</f>
        <v/>
      </c>
      <c r="H24" s="258" t="str">
        <f>IF(ISERROR(発注情報!R167)=TRUE,"",IF(OR(発注情報!R167="",発注情報!R167=0),"",発注情報!R167))</f>
        <v/>
      </c>
      <c r="I24" s="259" t="str">
        <f>IF(ISERROR(発注情報!S167)=TRUE,"",IF(OR(発注情報!S167="",発注情報!S167=0),"",発注情報!S167))</f>
        <v/>
      </c>
      <c r="J24" s="172" t="str">
        <f>IF(ISERROR(発注情報!T167)=TRUE,"",IF(OR(発注情報!T167="",発注情報!T167=0),"",発注情報!T167))</f>
        <v/>
      </c>
      <c r="K24" s="178" t="str">
        <f>IF(ISERROR(発注情報!U167)=TRUE,"",IF(OR(発注情報!U167="",発注情報!U167=0),"",発注情報!U167))</f>
        <v/>
      </c>
      <c r="L24" s="179" t="str">
        <f>IF(ISERROR(発注情報!V167)=TRUE,"",IF(OR(発注情報!V167="",発注情報!V167=0),"",発注情報!V167))</f>
        <v/>
      </c>
      <c r="M24" s="178" t="str">
        <f>IF(ISERROR(発注情報!W167)=TRUE,"",IF(OR(発注情報!W167="",発注情報!W167=0),"",発注情報!W167))</f>
        <v/>
      </c>
      <c r="N24" s="179" t="str">
        <f>IF(ISERROR(発注情報!X167)=TRUE,"",IF(OR(発注情報!X167="",発注情報!X167=0),"",発注情報!X167))</f>
        <v/>
      </c>
      <c r="O24" s="178" t="str">
        <f>IF(ISERROR(発注情報!Y167)=TRUE,"",IF(OR(発注情報!Y167="",発注情報!Y167=0),"",発注情報!Y167))</f>
        <v/>
      </c>
      <c r="P24" s="179" t="str">
        <f>IF(ISERROR(発注情報!Z167)=TRUE,"",IF(OR(発注情報!Z167="",発注情報!Z167=0),"",発注情報!Z167))</f>
        <v/>
      </c>
      <c r="Q24" s="178" t="str">
        <f>IF(ISERROR(発注情報!AA167)=TRUE,"",IF(OR(発注情報!AA167="",発注情報!AA167=0),"",発注情報!AA167))</f>
        <v/>
      </c>
      <c r="R24" s="179" t="str">
        <f>IF(ISERROR(発注情報!AB167)=TRUE,"",IF(OR(発注情報!AB167="",発注情報!AB167=0),"",発注情報!AB167))</f>
        <v/>
      </c>
      <c r="S24" s="178" t="str">
        <f>IF(ISERROR(発注情報!AC167)=TRUE,"",IF(OR(発注情報!AC167="",発注情報!AC167=0),"",発注情報!AC167))</f>
        <v/>
      </c>
      <c r="T24" s="179" t="str">
        <f>IF(ISERROR(発注情報!AD167)=TRUE,"",IF(OR(発注情報!AD167="",発注情報!AD167=0),"",発注情報!AD167))</f>
        <v/>
      </c>
      <c r="U24" s="178" t="str">
        <f>IF(ISERROR(発注情報!AE167)=TRUE,"",IF(OR(発注情報!AE167="",発注情報!AE167=0),"",発注情報!AE167))</f>
        <v/>
      </c>
      <c r="V24" s="179" t="str">
        <f>IF(ISERROR(発注情報!AF167)=TRUE,"",IF(OR(発注情報!AF167="",発注情報!AF167=0),"",発注情報!AF167))</f>
        <v/>
      </c>
      <c r="W24" s="178" t="str">
        <f>IF(ISERROR(発注情報!AG167)=TRUE,"",IF(OR(発注情報!AG167="",発注情報!AG167=0),"",発注情報!AG167))</f>
        <v/>
      </c>
      <c r="X24" s="179" t="str">
        <f>IF(ISERROR(発注情報!AH167)=TRUE,"",IF(OR(発注情報!AH167="",発注情報!AH167=0),"",発注情報!AH167))</f>
        <v/>
      </c>
      <c r="Y24" s="178" t="str">
        <f>IF(ISERROR(発注情報!AI167)=TRUE,"",IF(OR(発注情報!AI167="",発注情報!AI167=0),"",発注情報!AI167))</f>
        <v/>
      </c>
      <c r="Z24" s="179" t="str">
        <f>IF(ISERROR(発注情報!AJ167)=TRUE,"",IF(OR(発注情報!AJ167="",発注情報!AJ167=0),"",発注情報!AJ167))</f>
        <v/>
      </c>
      <c r="AA24" s="178" t="str">
        <f>IF(ISERROR(発注情報!AK167)=TRUE,"",IF(OR(発注情報!AK167="",発注情報!AK167=0),"",発注情報!AK167))</f>
        <v/>
      </c>
      <c r="AB24" s="179" t="str">
        <f>IF(ISERROR(発注情報!AL167)=TRUE,"",IF(OR(発注情報!AL167="",発注情報!AL167=0),"",発注情報!AL167))</f>
        <v/>
      </c>
      <c r="AC24" s="178" t="str">
        <f>IF(ISERROR(発注情報!AM167)=TRUE,"",IF(OR(発注情報!AM167="",発注情報!AM167=0),"",発注情報!AM167))</f>
        <v/>
      </c>
      <c r="AD24" s="179" t="str">
        <f>IF(ISERROR(発注情報!AN167)=TRUE,"",IF(OR(発注情報!AN167="",発注情報!AN167=0),"",発注情報!AN167))</f>
        <v/>
      </c>
      <c r="AE24" s="178" t="str">
        <f>IF(ISERROR(発注情報!AO167)=TRUE,"",IF(OR(発注情報!AO167="",発注情報!AO167=0),"",発注情報!AO167))</f>
        <v/>
      </c>
      <c r="AF24" s="179" t="str">
        <f>IF(ISERROR(発注情報!AP167)=TRUE,"",IF(OR(発注情報!AP167="",発注情報!AP167=0),"",発注情報!AP167))</f>
        <v/>
      </c>
      <c r="AG24" s="178" t="str">
        <f>IF(ISERROR(発注情報!AQ167)=TRUE,"",IF(OR(発注情報!AQ167="",発注情報!AQ167=0),"",発注情報!AQ167))</f>
        <v/>
      </c>
      <c r="AH24" s="179" t="str">
        <f>IF(ISERROR(発注情報!AR167)=TRUE,"",IF(OR(発注情報!AR167="",発注情報!AR167=0),"",発注情報!AR167))</f>
        <v/>
      </c>
      <c r="AI24" s="258" t="str">
        <f>IF(ISERROR(発注情報!AS167)=TRUE,"",IF(OR(発注情報!AS167="",発注情報!AS167=0),"",発注情報!AS167))</f>
        <v/>
      </c>
      <c r="AJ24" s="259" t="str">
        <f>IF(ISERROR(発注情報!AT167)=TRUE,"",IF(OR(発注情報!AT167="",発注情報!AT167=0),"",発注情報!AT167))</f>
        <v/>
      </c>
      <c r="AK24" s="172" t="str">
        <f>IF(ISERROR(発注情報!AU167)=TRUE,"",IF(OR(発注情報!AU167="",発注情報!AU167=0),"",発注情報!AU167))</f>
        <v/>
      </c>
    </row>
    <row r="25" spans="1:37" ht="18.75" customHeight="1" x14ac:dyDescent="0.15">
      <c r="A25" s="161">
        <v>20</v>
      </c>
      <c r="B25" s="167" t="str">
        <f>IF(ISERROR(発注情報!L168)=TRUE,"",IF(OR(発注情報!L168="",発注情報!L168=0),"",発注情報!L168))</f>
        <v/>
      </c>
      <c r="C25" s="168" t="str">
        <f>IF(ISERROR(発注情報!M168)=TRUE,"",IF(OR(発注情報!M168="",発注情報!M168=0),"",発注情報!M168))</f>
        <v/>
      </c>
      <c r="D25" s="168" t="str">
        <f>IF(C25="","",C25*発注情報!$D$2)</f>
        <v/>
      </c>
      <c r="E25" s="257" t="str">
        <f>IF(ISERROR(発注情報!O168)=TRUE,"",IF(OR(発注情報!O168="",発注情報!O168=0),"",発注情報!O168))</f>
        <v/>
      </c>
      <c r="F25" s="257" t="str">
        <f>IF(ISERROR(発注情報!P168)=TRUE,"",IF(OR(発注情報!P168="",発注情報!P168=0),"",発注情報!P168))</f>
        <v/>
      </c>
      <c r="G25" s="257" t="str">
        <f>IF(ISERROR(発注情報!Q168)=TRUE,"",IF(OR(発注情報!Q168="",発注情報!Q168=0),"",発注情報!Q168))</f>
        <v/>
      </c>
      <c r="H25" s="258" t="str">
        <f>IF(ISERROR(発注情報!R168)=TRUE,"",IF(OR(発注情報!R168="",発注情報!R168=0),"",発注情報!R168))</f>
        <v/>
      </c>
      <c r="I25" s="259" t="str">
        <f>IF(ISERROR(発注情報!S168)=TRUE,"",IF(OR(発注情報!S168="",発注情報!S168=0),"",発注情報!S168))</f>
        <v/>
      </c>
      <c r="J25" s="172" t="str">
        <f>IF(ISERROR(発注情報!T168)=TRUE,"",IF(OR(発注情報!T168="",発注情報!T168=0),"",発注情報!T168))</f>
        <v/>
      </c>
      <c r="K25" s="173" t="str">
        <f>IF(ISERROR(発注情報!U168)=TRUE,"",IF(OR(発注情報!U168="",発注情報!U168=0),"",発注情報!U168))</f>
        <v/>
      </c>
      <c r="L25" s="174" t="str">
        <f>IF(ISERROR(発注情報!V168)=TRUE,"",IF(OR(発注情報!V168="",発注情報!V168=0),"",発注情報!V168))</f>
        <v/>
      </c>
      <c r="M25" s="173" t="str">
        <f>IF(ISERROR(発注情報!W168)=TRUE,"",IF(OR(発注情報!W168="",発注情報!W168=0),"",発注情報!W168))</f>
        <v/>
      </c>
      <c r="N25" s="174" t="str">
        <f>IF(ISERROR(発注情報!X168)=TRUE,"",IF(OR(発注情報!X168="",発注情報!X168=0),"",発注情報!X168))</f>
        <v/>
      </c>
      <c r="O25" s="173" t="str">
        <f>IF(ISERROR(発注情報!Y168)=TRUE,"",IF(OR(発注情報!Y168="",発注情報!Y168=0),"",発注情報!Y168))</f>
        <v/>
      </c>
      <c r="P25" s="174" t="str">
        <f>IF(ISERROR(発注情報!Z168)=TRUE,"",IF(OR(発注情報!Z168="",発注情報!Z168=0),"",発注情報!Z168))</f>
        <v/>
      </c>
      <c r="Q25" s="173" t="str">
        <f>IF(ISERROR(発注情報!AA168)=TRUE,"",IF(OR(発注情報!AA168="",発注情報!AA168=0),"",発注情報!AA168))</f>
        <v/>
      </c>
      <c r="R25" s="174" t="str">
        <f>IF(ISERROR(発注情報!AB168)=TRUE,"",IF(OR(発注情報!AB168="",発注情報!AB168=0),"",発注情報!AB168))</f>
        <v/>
      </c>
      <c r="S25" s="173" t="str">
        <f>IF(ISERROR(発注情報!AC168)=TRUE,"",IF(OR(発注情報!AC168="",発注情報!AC168=0),"",発注情報!AC168))</f>
        <v/>
      </c>
      <c r="T25" s="174" t="str">
        <f>IF(ISERROR(発注情報!AD168)=TRUE,"",IF(OR(発注情報!AD168="",発注情報!AD168=0),"",発注情報!AD168))</f>
        <v/>
      </c>
      <c r="U25" s="173" t="str">
        <f>IF(ISERROR(発注情報!AE168)=TRUE,"",IF(OR(発注情報!AE168="",発注情報!AE168=0),"",発注情報!AE168))</f>
        <v/>
      </c>
      <c r="V25" s="174" t="str">
        <f>IF(ISERROR(発注情報!AF168)=TRUE,"",IF(OR(発注情報!AF168="",発注情報!AF168=0),"",発注情報!AF168))</f>
        <v/>
      </c>
      <c r="W25" s="173" t="str">
        <f>IF(ISERROR(発注情報!AG168)=TRUE,"",IF(OR(発注情報!AG168="",発注情報!AG168=0),"",発注情報!AG168))</f>
        <v/>
      </c>
      <c r="X25" s="174" t="str">
        <f>IF(ISERROR(発注情報!AH168)=TRUE,"",IF(OR(発注情報!AH168="",発注情報!AH168=0),"",発注情報!AH168))</f>
        <v/>
      </c>
      <c r="Y25" s="173" t="str">
        <f>IF(ISERROR(発注情報!AI168)=TRUE,"",IF(OR(発注情報!AI168="",発注情報!AI168=0),"",発注情報!AI168))</f>
        <v/>
      </c>
      <c r="Z25" s="174" t="str">
        <f>IF(ISERROR(発注情報!AJ168)=TRUE,"",IF(OR(発注情報!AJ168="",発注情報!AJ168=0),"",発注情報!AJ168))</f>
        <v/>
      </c>
      <c r="AA25" s="173" t="str">
        <f>IF(ISERROR(発注情報!AK168)=TRUE,"",IF(OR(発注情報!AK168="",発注情報!AK168=0),"",発注情報!AK168))</f>
        <v/>
      </c>
      <c r="AB25" s="174" t="str">
        <f>IF(ISERROR(発注情報!AL168)=TRUE,"",IF(OR(発注情報!AL168="",発注情報!AL168=0),"",発注情報!AL168))</f>
        <v/>
      </c>
      <c r="AC25" s="173" t="str">
        <f>IF(ISERROR(発注情報!AM168)=TRUE,"",IF(OR(発注情報!AM168="",発注情報!AM168=0),"",発注情報!AM168))</f>
        <v/>
      </c>
      <c r="AD25" s="174" t="str">
        <f>IF(ISERROR(発注情報!AN168)=TRUE,"",IF(OR(発注情報!AN168="",発注情報!AN168=0),"",発注情報!AN168))</f>
        <v/>
      </c>
      <c r="AE25" s="173" t="str">
        <f>IF(ISERROR(発注情報!AO168)=TRUE,"",IF(OR(発注情報!AO168="",発注情報!AO168=0),"",発注情報!AO168))</f>
        <v/>
      </c>
      <c r="AF25" s="174" t="str">
        <f>IF(ISERROR(発注情報!AP168)=TRUE,"",IF(OR(発注情報!AP168="",発注情報!AP168=0),"",発注情報!AP168))</f>
        <v/>
      </c>
      <c r="AG25" s="173" t="str">
        <f>IF(ISERROR(発注情報!AQ168)=TRUE,"",IF(OR(発注情報!AQ168="",発注情報!AQ168=0),"",発注情報!AQ168))</f>
        <v/>
      </c>
      <c r="AH25" s="174" t="str">
        <f>IF(ISERROR(発注情報!AR168)=TRUE,"",IF(OR(発注情報!AR168="",発注情報!AR168=0),"",発注情報!AR168))</f>
        <v/>
      </c>
      <c r="AI25" s="258" t="str">
        <f>IF(ISERROR(発注情報!AS168)=TRUE,"",IF(OR(発注情報!AS168="",発注情報!AS168=0),"",発注情報!AS168))</f>
        <v/>
      </c>
      <c r="AJ25" s="259" t="str">
        <f>IF(ISERROR(発注情報!AT168)=TRUE,"",IF(OR(発注情報!AT168="",発注情報!AT168=0),"",発注情報!AT168))</f>
        <v/>
      </c>
      <c r="AK25" s="172" t="str">
        <f>IF(ISERROR(発注情報!AU168)=TRUE,"",IF(OR(発注情報!AU168="",発注情報!AU168=0),"",発注情報!AU168))</f>
        <v/>
      </c>
    </row>
    <row r="26" spans="1:37" ht="18.75" customHeight="1" x14ac:dyDescent="0.15">
      <c r="A26" s="175">
        <v>21</v>
      </c>
      <c r="B26" s="176" t="str">
        <f>IF(ISERROR(発注情報!L169)=TRUE,"",IF(OR(発注情報!L169="",発注情報!L169=0),"",発注情報!L169))</f>
        <v/>
      </c>
      <c r="C26" s="177" t="str">
        <f>IF(ISERROR(発注情報!M169)=TRUE,"",IF(OR(発注情報!M169="",発注情報!M169=0),"",発注情報!M169))</f>
        <v/>
      </c>
      <c r="D26" s="168" t="str">
        <f>IF(C26="","",C26*発注情報!$D$2)</f>
        <v/>
      </c>
      <c r="E26" s="263" t="str">
        <f>IF(ISERROR(発注情報!O169)=TRUE,"",IF(OR(発注情報!O169="",発注情報!O169=0),"",発注情報!O169))</f>
        <v/>
      </c>
      <c r="F26" s="263" t="str">
        <f>IF(ISERROR(発注情報!P169)=TRUE,"",IF(OR(発注情報!P169="",発注情報!P169=0),"",発注情報!P169))</f>
        <v/>
      </c>
      <c r="G26" s="263" t="str">
        <f>IF(ISERROR(発注情報!Q169)=TRUE,"",IF(OR(発注情報!Q169="",発注情報!Q169=0),"",発注情報!Q169))</f>
        <v/>
      </c>
      <c r="H26" s="258" t="str">
        <f>IF(ISERROR(発注情報!R169)=TRUE,"",IF(OR(発注情報!R169="",発注情報!R169=0),"",発注情報!R169))</f>
        <v/>
      </c>
      <c r="I26" s="259" t="str">
        <f>IF(ISERROR(発注情報!S169)=TRUE,"",IF(OR(発注情報!S169="",発注情報!S169=0),"",発注情報!S169))</f>
        <v/>
      </c>
      <c r="J26" s="172" t="str">
        <f>IF(ISERROR(発注情報!T169)=TRUE,"",IF(OR(発注情報!T169="",発注情報!T169=0),"",発注情報!T169))</f>
        <v/>
      </c>
      <c r="K26" s="178" t="str">
        <f>IF(ISERROR(発注情報!U169)=TRUE,"",IF(OR(発注情報!U169="",発注情報!U169=0),"",発注情報!U169))</f>
        <v/>
      </c>
      <c r="L26" s="179" t="str">
        <f>IF(ISERROR(発注情報!V169)=TRUE,"",IF(OR(発注情報!V169="",発注情報!V169=0),"",発注情報!V169))</f>
        <v/>
      </c>
      <c r="M26" s="178" t="str">
        <f>IF(ISERROR(発注情報!W169)=TRUE,"",IF(OR(発注情報!W169="",発注情報!W169=0),"",発注情報!W169))</f>
        <v/>
      </c>
      <c r="N26" s="179" t="str">
        <f>IF(ISERROR(発注情報!X169)=TRUE,"",IF(OR(発注情報!X169="",発注情報!X169=0),"",発注情報!X169))</f>
        <v/>
      </c>
      <c r="O26" s="178" t="str">
        <f>IF(ISERROR(発注情報!Y169)=TRUE,"",IF(OR(発注情報!Y169="",発注情報!Y169=0),"",発注情報!Y169))</f>
        <v/>
      </c>
      <c r="P26" s="179" t="str">
        <f>IF(ISERROR(発注情報!Z169)=TRUE,"",IF(OR(発注情報!Z169="",発注情報!Z169=0),"",発注情報!Z169))</f>
        <v/>
      </c>
      <c r="Q26" s="178" t="str">
        <f>IF(ISERROR(発注情報!AA169)=TRUE,"",IF(OR(発注情報!AA169="",発注情報!AA169=0),"",発注情報!AA169))</f>
        <v/>
      </c>
      <c r="R26" s="179" t="str">
        <f>IF(ISERROR(発注情報!AB169)=TRUE,"",IF(OR(発注情報!AB169="",発注情報!AB169=0),"",発注情報!AB169))</f>
        <v/>
      </c>
      <c r="S26" s="178" t="str">
        <f>IF(ISERROR(発注情報!AC169)=TRUE,"",IF(OR(発注情報!AC169="",発注情報!AC169=0),"",発注情報!AC169))</f>
        <v/>
      </c>
      <c r="T26" s="179" t="str">
        <f>IF(ISERROR(発注情報!AD169)=TRUE,"",IF(OR(発注情報!AD169="",発注情報!AD169=0),"",発注情報!AD169))</f>
        <v/>
      </c>
      <c r="U26" s="178" t="str">
        <f>IF(ISERROR(発注情報!AE169)=TRUE,"",IF(OR(発注情報!AE169="",発注情報!AE169=0),"",発注情報!AE169))</f>
        <v/>
      </c>
      <c r="V26" s="179" t="str">
        <f>IF(ISERROR(発注情報!AF169)=TRUE,"",IF(OR(発注情報!AF169="",発注情報!AF169=0),"",発注情報!AF169))</f>
        <v/>
      </c>
      <c r="W26" s="178" t="str">
        <f>IF(ISERROR(発注情報!AG169)=TRUE,"",IF(OR(発注情報!AG169="",発注情報!AG169=0),"",発注情報!AG169))</f>
        <v/>
      </c>
      <c r="X26" s="179" t="str">
        <f>IF(ISERROR(発注情報!AH169)=TRUE,"",IF(OR(発注情報!AH169="",発注情報!AH169=0),"",発注情報!AH169))</f>
        <v/>
      </c>
      <c r="Y26" s="178" t="str">
        <f>IF(ISERROR(発注情報!AI169)=TRUE,"",IF(OR(発注情報!AI169="",発注情報!AI169=0),"",発注情報!AI169))</f>
        <v/>
      </c>
      <c r="Z26" s="179" t="str">
        <f>IF(ISERROR(発注情報!AJ169)=TRUE,"",IF(OR(発注情報!AJ169="",発注情報!AJ169=0),"",発注情報!AJ169))</f>
        <v/>
      </c>
      <c r="AA26" s="178" t="str">
        <f>IF(ISERROR(発注情報!AK169)=TRUE,"",IF(OR(発注情報!AK169="",発注情報!AK169=0),"",発注情報!AK169))</f>
        <v/>
      </c>
      <c r="AB26" s="179" t="str">
        <f>IF(ISERROR(発注情報!AL169)=TRUE,"",IF(OR(発注情報!AL169="",発注情報!AL169=0),"",発注情報!AL169))</f>
        <v/>
      </c>
      <c r="AC26" s="178" t="str">
        <f>IF(ISERROR(発注情報!AM169)=TRUE,"",IF(OR(発注情報!AM169="",発注情報!AM169=0),"",発注情報!AM169))</f>
        <v/>
      </c>
      <c r="AD26" s="179" t="str">
        <f>IF(ISERROR(発注情報!AN169)=TRUE,"",IF(OR(発注情報!AN169="",発注情報!AN169=0),"",発注情報!AN169))</f>
        <v/>
      </c>
      <c r="AE26" s="178" t="str">
        <f>IF(ISERROR(発注情報!AO169)=TRUE,"",IF(OR(発注情報!AO169="",発注情報!AO169=0),"",発注情報!AO169))</f>
        <v/>
      </c>
      <c r="AF26" s="179" t="str">
        <f>IF(ISERROR(発注情報!AP169)=TRUE,"",IF(OR(発注情報!AP169="",発注情報!AP169=0),"",発注情報!AP169))</f>
        <v/>
      </c>
      <c r="AG26" s="178" t="str">
        <f>IF(ISERROR(発注情報!AQ169)=TRUE,"",IF(OR(発注情報!AQ169="",発注情報!AQ169=0),"",発注情報!AQ169))</f>
        <v/>
      </c>
      <c r="AH26" s="179" t="str">
        <f>IF(ISERROR(発注情報!AR169)=TRUE,"",IF(OR(発注情報!AR169="",発注情報!AR169=0),"",発注情報!AR169))</f>
        <v/>
      </c>
      <c r="AI26" s="258" t="str">
        <f>IF(ISERROR(発注情報!AS169)=TRUE,"",IF(OR(発注情報!AS169="",発注情報!AS169=0),"",発注情報!AS169))</f>
        <v/>
      </c>
      <c r="AJ26" s="259" t="str">
        <f>IF(ISERROR(発注情報!AT169)=TRUE,"",IF(OR(発注情報!AT169="",発注情報!AT169=0),"",発注情報!AT169))</f>
        <v/>
      </c>
      <c r="AK26" s="172" t="str">
        <f>IF(ISERROR(発注情報!AU169)=TRUE,"",IF(OR(発注情報!AU169="",発注情報!AU169=0),"",発注情報!AU169))</f>
        <v/>
      </c>
    </row>
    <row r="27" spans="1:37" ht="18.75" customHeight="1" x14ac:dyDescent="0.15">
      <c r="A27" s="161">
        <v>22</v>
      </c>
      <c r="B27" s="167" t="str">
        <f>IF(ISERROR(発注情報!L170)=TRUE,"",IF(OR(発注情報!L170="",発注情報!L170=0),"",発注情報!L170))</f>
        <v/>
      </c>
      <c r="C27" s="168" t="str">
        <f>IF(ISERROR(発注情報!M170)=TRUE,"",IF(OR(発注情報!M170="",発注情報!M170=0),"",発注情報!M170))</f>
        <v/>
      </c>
      <c r="D27" s="168" t="str">
        <f>IF(C27="","",C27*発注情報!$D$2)</f>
        <v/>
      </c>
      <c r="E27" s="257" t="str">
        <f>IF(ISERROR(発注情報!O170)=TRUE,"",IF(OR(発注情報!O170="",発注情報!O170=0),"",発注情報!O170))</f>
        <v/>
      </c>
      <c r="F27" s="257" t="str">
        <f>IF(ISERROR(発注情報!P170)=TRUE,"",IF(OR(発注情報!P170="",発注情報!P170=0),"",発注情報!P170))</f>
        <v/>
      </c>
      <c r="G27" s="257" t="str">
        <f>IF(ISERROR(発注情報!Q170)=TRUE,"",IF(OR(発注情報!Q170="",発注情報!Q170=0),"",発注情報!Q170))</f>
        <v/>
      </c>
      <c r="H27" s="258" t="str">
        <f>IF(ISERROR(発注情報!R170)=TRUE,"",IF(OR(発注情報!R170="",発注情報!R170=0),"",発注情報!R170))</f>
        <v/>
      </c>
      <c r="I27" s="259" t="str">
        <f>IF(ISERROR(発注情報!S170)=TRUE,"",IF(OR(発注情報!S170="",発注情報!S170=0),"",発注情報!S170))</f>
        <v/>
      </c>
      <c r="J27" s="172" t="str">
        <f>IF(ISERROR(発注情報!T170)=TRUE,"",IF(OR(発注情報!T170="",発注情報!T170=0),"",発注情報!T170))</f>
        <v/>
      </c>
      <c r="K27" s="173" t="str">
        <f>IF(ISERROR(発注情報!U170)=TRUE,"",IF(OR(発注情報!U170="",発注情報!U170=0),"",発注情報!U170))</f>
        <v/>
      </c>
      <c r="L27" s="174" t="str">
        <f>IF(ISERROR(発注情報!V170)=TRUE,"",IF(OR(発注情報!V170="",発注情報!V170=0),"",発注情報!V170))</f>
        <v/>
      </c>
      <c r="M27" s="173" t="str">
        <f>IF(ISERROR(発注情報!W170)=TRUE,"",IF(OR(発注情報!W170="",発注情報!W170=0),"",発注情報!W170))</f>
        <v/>
      </c>
      <c r="N27" s="174" t="str">
        <f>IF(ISERROR(発注情報!X170)=TRUE,"",IF(OR(発注情報!X170="",発注情報!X170=0),"",発注情報!X170))</f>
        <v/>
      </c>
      <c r="O27" s="173" t="str">
        <f>IF(ISERROR(発注情報!Y170)=TRUE,"",IF(OR(発注情報!Y170="",発注情報!Y170=0),"",発注情報!Y170))</f>
        <v/>
      </c>
      <c r="P27" s="174" t="str">
        <f>IF(ISERROR(発注情報!Z170)=TRUE,"",IF(OR(発注情報!Z170="",発注情報!Z170=0),"",発注情報!Z170))</f>
        <v/>
      </c>
      <c r="Q27" s="173" t="str">
        <f>IF(ISERROR(発注情報!AA170)=TRUE,"",IF(OR(発注情報!AA170="",発注情報!AA170=0),"",発注情報!AA170))</f>
        <v/>
      </c>
      <c r="R27" s="174" t="str">
        <f>IF(ISERROR(発注情報!AB170)=TRUE,"",IF(OR(発注情報!AB170="",発注情報!AB170=0),"",発注情報!AB170))</f>
        <v/>
      </c>
      <c r="S27" s="173" t="str">
        <f>IF(ISERROR(発注情報!AC170)=TRUE,"",IF(OR(発注情報!AC170="",発注情報!AC170=0),"",発注情報!AC170))</f>
        <v/>
      </c>
      <c r="T27" s="174" t="str">
        <f>IF(ISERROR(発注情報!AD170)=TRUE,"",IF(OR(発注情報!AD170="",発注情報!AD170=0),"",発注情報!AD170))</f>
        <v/>
      </c>
      <c r="U27" s="173" t="str">
        <f>IF(ISERROR(発注情報!AE170)=TRUE,"",IF(OR(発注情報!AE170="",発注情報!AE170=0),"",発注情報!AE170))</f>
        <v/>
      </c>
      <c r="V27" s="174" t="str">
        <f>IF(ISERROR(発注情報!AF170)=TRUE,"",IF(OR(発注情報!AF170="",発注情報!AF170=0),"",発注情報!AF170))</f>
        <v/>
      </c>
      <c r="W27" s="173" t="str">
        <f>IF(ISERROR(発注情報!AG170)=TRUE,"",IF(OR(発注情報!AG170="",発注情報!AG170=0),"",発注情報!AG170))</f>
        <v/>
      </c>
      <c r="X27" s="174" t="str">
        <f>IF(ISERROR(発注情報!AH170)=TRUE,"",IF(OR(発注情報!AH170="",発注情報!AH170=0),"",発注情報!AH170))</f>
        <v/>
      </c>
      <c r="Y27" s="173" t="str">
        <f>IF(ISERROR(発注情報!AI170)=TRUE,"",IF(OR(発注情報!AI170="",発注情報!AI170=0),"",発注情報!AI170))</f>
        <v/>
      </c>
      <c r="Z27" s="174" t="str">
        <f>IF(ISERROR(発注情報!AJ170)=TRUE,"",IF(OR(発注情報!AJ170="",発注情報!AJ170=0),"",発注情報!AJ170))</f>
        <v/>
      </c>
      <c r="AA27" s="173" t="str">
        <f>IF(ISERROR(発注情報!AK170)=TRUE,"",IF(OR(発注情報!AK170="",発注情報!AK170=0),"",発注情報!AK170))</f>
        <v/>
      </c>
      <c r="AB27" s="174" t="str">
        <f>IF(ISERROR(発注情報!AL170)=TRUE,"",IF(OR(発注情報!AL170="",発注情報!AL170=0),"",発注情報!AL170))</f>
        <v/>
      </c>
      <c r="AC27" s="173" t="str">
        <f>IF(ISERROR(発注情報!AM170)=TRUE,"",IF(OR(発注情報!AM170="",発注情報!AM170=0),"",発注情報!AM170))</f>
        <v/>
      </c>
      <c r="AD27" s="174" t="str">
        <f>IF(ISERROR(発注情報!AN170)=TRUE,"",IF(OR(発注情報!AN170="",発注情報!AN170=0),"",発注情報!AN170))</f>
        <v/>
      </c>
      <c r="AE27" s="173" t="str">
        <f>IF(ISERROR(発注情報!AO170)=TRUE,"",IF(OR(発注情報!AO170="",発注情報!AO170=0),"",発注情報!AO170))</f>
        <v/>
      </c>
      <c r="AF27" s="174" t="str">
        <f>IF(ISERROR(発注情報!AP170)=TRUE,"",IF(OR(発注情報!AP170="",発注情報!AP170=0),"",発注情報!AP170))</f>
        <v/>
      </c>
      <c r="AG27" s="173" t="str">
        <f>IF(ISERROR(発注情報!AQ170)=TRUE,"",IF(OR(発注情報!AQ170="",発注情報!AQ170=0),"",発注情報!AQ170))</f>
        <v/>
      </c>
      <c r="AH27" s="174" t="str">
        <f>IF(ISERROR(発注情報!AR170)=TRUE,"",IF(OR(発注情報!AR170="",発注情報!AR170=0),"",発注情報!AR170))</f>
        <v/>
      </c>
      <c r="AI27" s="258" t="str">
        <f>IF(ISERROR(発注情報!AS170)=TRUE,"",IF(OR(発注情報!AS170="",発注情報!AS170=0),"",発注情報!AS170))</f>
        <v/>
      </c>
      <c r="AJ27" s="259" t="str">
        <f>IF(ISERROR(発注情報!AT170)=TRUE,"",IF(OR(発注情報!AT170="",発注情報!AT170=0),"",発注情報!AT170))</f>
        <v/>
      </c>
      <c r="AK27" s="172" t="str">
        <f>IF(ISERROR(発注情報!AU170)=TRUE,"",IF(OR(発注情報!AU170="",発注情報!AU170=0),"",発注情報!AU170))</f>
        <v/>
      </c>
    </row>
    <row r="28" spans="1:37" ht="18.75" customHeight="1" x14ac:dyDescent="0.15">
      <c r="A28" s="175">
        <v>23</v>
      </c>
      <c r="B28" s="176" t="str">
        <f>IF(ISERROR(発注情報!L171)=TRUE,"",IF(OR(発注情報!L171="",発注情報!L171=0),"",発注情報!L171))</f>
        <v/>
      </c>
      <c r="C28" s="177" t="str">
        <f>IF(ISERROR(発注情報!M171)=TRUE,"",IF(OR(発注情報!M171="",発注情報!M171=0),"",発注情報!M171))</f>
        <v/>
      </c>
      <c r="D28" s="168" t="str">
        <f>IF(C28="","",C28*発注情報!$D$2)</f>
        <v/>
      </c>
      <c r="E28" s="263" t="str">
        <f>IF(ISERROR(発注情報!O171)=TRUE,"",IF(OR(発注情報!O171="",発注情報!O171=0),"",発注情報!O171))</f>
        <v/>
      </c>
      <c r="F28" s="263" t="str">
        <f>IF(ISERROR(発注情報!P171)=TRUE,"",IF(OR(発注情報!P171="",発注情報!P171=0),"",発注情報!P171))</f>
        <v/>
      </c>
      <c r="G28" s="263" t="str">
        <f>IF(ISERROR(発注情報!Q171)=TRUE,"",IF(OR(発注情報!Q171="",発注情報!Q171=0),"",発注情報!Q171))</f>
        <v/>
      </c>
      <c r="H28" s="258" t="str">
        <f>IF(ISERROR(発注情報!R171)=TRUE,"",IF(OR(発注情報!R171="",発注情報!R171=0),"",発注情報!R171))</f>
        <v/>
      </c>
      <c r="I28" s="259" t="str">
        <f>IF(ISERROR(発注情報!S171)=TRUE,"",IF(OR(発注情報!S171="",発注情報!S171=0),"",発注情報!S171))</f>
        <v/>
      </c>
      <c r="J28" s="172" t="str">
        <f>IF(ISERROR(発注情報!T171)=TRUE,"",IF(OR(発注情報!T171="",発注情報!T171=0),"",発注情報!T171))</f>
        <v/>
      </c>
      <c r="K28" s="178" t="str">
        <f>IF(ISERROR(発注情報!U171)=TRUE,"",IF(OR(発注情報!U171="",発注情報!U171=0),"",発注情報!U171))</f>
        <v/>
      </c>
      <c r="L28" s="179" t="str">
        <f>IF(ISERROR(発注情報!V171)=TRUE,"",IF(OR(発注情報!V171="",発注情報!V171=0),"",発注情報!V171))</f>
        <v/>
      </c>
      <c r="M28" s="178" t="str">
        <f>IF(ISERROR(発注情報!W171)=TRUE,"",IF(OR(発注情報!W171="",発注情報!W171=0),"",発注情報!W171))</f>
        <v/>
      </c>
      <c r="N28" s="179" t="str">
        <f>IF(ISERROR(発注情報!X171)=TRUE,"",IF(OR(発注情報!X171="",発注情報!X171=0),"",発注情報!X171))</f>
        <v/>
      </c>
      <c r="O28" s="178" t="str">
        <f>IF(ISERROR(発注情報!Y171)=TRUE,"",IF(OR(発注情報!Y171="",発注情報!Y171=0),"",発注情報!Y171))</f>
        <v/>
      </c>
      <c r="P28" s="179" t="str">
        <f>IF(ISERROR(発注情報!Z171)=TRUE,"",IF(OR(発注情報!Z171="",発注情報!Z171=0),"",発注情報!Z171))</f>
        <v/>
      </c>
      <c r="Q28" s="178" t="str">
        <f>IF(ISERROR(発注情報!AA171)=TRUE,"",IF(OR(発注情報!AA171="",発注情報!AA171=0),"",発注情報!AA171))</f>
        <v/>
      </c>
      <c r="R28" s="179" t="str">
        <f>IF(ISERROR(発注情報!AB171)=TRUE,"",IF(OR(発注情報!AB171="",発注情報!AB171=0),"",発注情報!AB171))</f>
        <v/>
      </c>
      <c r="S28" s="178" t="str">
        <f>IF(ISERROR(発注情報!AC171)=TRUE,"",IF(OR(発注情報!AC171="",発注情報!AC171=0),"",発注情報!AC171))</f>
        <v/>
      </c>
      <c r="T28" s="179" t="str">
        <f>IF(ISERROR(発注情報!AD171)=TRUE,"",IF(OR(発注情報!AD171="",発注情報!AD171=0),"",発注情報!AD171))</f>
        <v/>
      </c>
      <c r="U28" s="178" t="str">
        <f>IF(ISERROR(発注情報!AE171)=TRUE,"",IF(OR(発注情報!AE171="",発注情報!AE171=0),"",発注情報!AE171))</f>
        <v/>
      </c>
      <c r="V28" s="179" t="str">
        <f>IF(ISERROR(発注情報!AF171)=TRUE,"",IF(OR(発注情報!AF171="",発注情報!AF171=0),"",発注情報!AF171))</f>
        <v/>
      </c>
      <c r="W28" s="178" t="str">
        <f>IF(ISERROR(発注情報!AG171)=TRUE,"",IF(OR(発注情報!AG171="",発注情報!AG171=0),"",発注情報!AG171))</f>
        <v/>
      </c>
      <c r="X28" s="179" t="str">
        <f>IF(ISERROR(発注情報!AH171)=TRUE,"",IF(OR(発注情報!AH171="",発注情報!AH171=0),"",発注情報!AH171))</f>
        <v/>
      </c>
      <c r="Y28" s="178" t="str">
        <f>IF(ISERROR(発注情報!AI171)=TRUE,"",IF(OR(発注情報!AI171="",発注情報!AI171=0),"",発注情報!AI171))</f>
        <v/>
      </c>
      <c r="Z28" s="179" t="str">
        <f>IF(ISERROR(発注情報!AJ171)=TRUE,"",IF(OR(発注情報!AJ171="",発注情報!AJ171=0),"",発注情報!AJ171))</f>
        <v/>
      </c>
      <c r="AA28" s="178" t="str">
        <f>IF(ISERROR(発注情報!AK171)=TRUE,"",IF(OR(発注情報!AK171="",発注情報!AK171=0),"",発注情報!AK171))</f>
        <v/>
      </c>
      <c r="AB28" s="179" t="str">
        <f>IF(ISERROR(発注情報!AL171)=TRUE,"",IF(OR(発注情報!AL171="",発注情報!AL171=0),"",発注情報!AL171))</f>
        <v/>
      </c>
      <c r="AC28" s="178" t="str">
        <f>IF(ISERROR(発注情報!AM171)=TRUE,"",IF(OR(発注情報!AM171="",発注情報!AM171=0),"",発注情報!AM171))</f>
        <v/>
      </c>
      <c r="AD28" s="179" t="str">
        <f>IF(ISERROR(発注情報!AN171)=TRUE,"",IF(OR(発注情報!AN171="",発注情報!AN171=0),"",発注情報!AN171))</f>
        <v/>
      </c>
      <c r="AE28" s="178" t="str">
        <f>IF(ISERROR(発注情報!AO171)=TRUE,"",IF(OR(発注情報!AO171="",発注情報!AO171=0),"",発注情報!AO171))</f>
        <v/>
      </c>
      <c r="AF28" s="179" t="str">
        <f>IF(ISERROR(発注情報!AP171)=TRUE,"",IF(OR(発注情報!AP171="",発注情報!AP171=0),"",発注情報!AP171))</f>
        <v/>
      </c>
      <c r="AG28" s="178" t="str">
        <f>IF(ISERROR(発注情報!AQ171)=TRUE,"",IF(OR(発注情報!AQ171="",発注情報!AQ171=0),"",発注情報!AQ171))</f>
        <v/>
      </c>
      <c r="AH28" s="179" t="str">
        <f>IF(ISERROR(発注情報!AR171)=TRUE,"",IF(OR(発注情報!AR171="",発注情報!AR171=0),"",発注情報!AR171))</f>
        <v/>
      </c>
      <c r="AI28" s="258" t="str">
        <f>IF(ISERROR(発注情報!AS171)=TRUE,"",IF(OR(発注情報!AS171="",発注情報!AS171=0),"",発注情報!AS171))</f>
        <v/>
      </c>
      <c r="AJ28" s="259" t="str">
        <f>IF(ISERROR(発注情報!AT171)=TRUE,"",IF(OR(発注情報!AT171="",発注情報!AT171=0),"",発注情報!AT171))</f>
        <v/>
      </c>
      <c r="AK28" s="172" t="str">
        <f>IF(ISERROR(発注情報!AU171)=TRUE,"",IF(OR(発注情報!AU171="",発注情報!AU171=0),"",発注情報!AU171))</f>
        <v/>
      </c>
    </row>
    <row r="29" spans="1:37" ht="18.75" customHeight="1" x14ac:dyDescent="0.15">
      <c r="A29" s="175">
        <v>24</v>
      </c>
      <c r="B29" s="176" t="str">
        <f>IF(ISERROR(発注情報!L172)=TRUE,"",IF(OR(発注情報!L172="",発注情報!L172=0),"",発注情報!L172))</f>
        <v/>
      </c>
      <c r="C29" s="177" t="str">
        <f>IF(ISERROR(発注情報!M172)=TRUE,"",IF(OR(発注情報!M172="",発注情報!M172=0),"",発注情報!M172))</f>
        <v/>
      </c>
      <c r="D29" s="168" t="str">
        <f>IF(C29="","",C29*発注情報!$D$2)</f>
        <v/>
      </c>
      <c r="E29" s="263" t="str">
        <f>IF(ISERROR(発注情報!O172)=TRUE,"",IF(OR(発注情報!O172="",発注情報!O172=0),"",発注情報!O172))</f>
        <v/>
      </c>
      <c r="F29" s="263" t="str">
        <f>IF(ISERROR(発注情報!P172)=TRUE,"",IF(OR(発注情報!P172="",発注情報!P172=0),"",発注情報!P172))</f>
        <v/>
      </c>
      <c r="G29" s="263" t="str">
        <f>IF(ISERROR(発注情報!Q172)=TRUE,"",IF(OR(発注情報!Q172="",発注情報!Q172=0),"",発注情報!Q172))</f>
        <v/>
      </c>
      <c r="H29" s="258" t="str">
        <f>IF(ISERROR(発注情報!R172)=TRUE,"",IF(OR(発注情報!R172="",発注情報!R172=0),"",発注情報!R172))</f>
        <v/>
      </c>
      <c r="I29" s="259" t="str">
        <f>IF(ISERROR(発注情報!S172)=TRUE,"",IF(OR(発注情報!S172="",発注情報!S172=0),"",発注情報!S172))</f>
        <v/>
      </c>
      <c r="J29" s="172" t="str">
        <f>IF(ISERROR(発注情報!T172)=TRUE,"",IF(OR(発注情報!T172="",発注情報!T172=0),"",発注情報!T172))</f>
        <v/>
      </c>
      <c r="K29" s="178" t="str">
        <f>IF(ISERROR(発注情報!U172)=TRUE,"",IF(OR(発注情報!U172="",発注情報!U172=0),"",発注情報!U172))</f>
        <v/>
      </c>
      <c r="L29" s="179" t="str">
        <f>IF(ISERROR(発注情報!V172)=TRUE,"",IF(OR(発注情報!V172="",発注情報!V172=0),"",発注情報!V172))</f>
        <v/>
      </c>
      <c r="M29" s="178" t="str">
        <f>IF(ISERROR(発注情報!W172)=TRUE,"",IF(OR(発注情報!W172="",発注情報!W172=0),"",発注情報!W172))</f>
        <v/>
      </c>
      <c r="N29" s="179" t="str">
        <f>IF(ISERROR(発注情報!X172)=TRUE,"",IF(OR(発注情報!X172="",発注情報!X172=0),"",発注情報!X172))</f>
        <v/>
      </c>
      <c r="O29" s="178" t="str">
        <f>IF(ISERROR(発注情報!Y172)=TRUE,"",IF(OR(発注情報!Y172="",発注情報!Y172=0),"",発注情報!Y172))</f>
        <v/>
      </c>
      <c r="P29" s="179" t="str">
        <f>IF(ISERROR(発注情報!Z172)=TRUE,"",IF(OR(発注情報!Z172="",発注情報!Z172=0),"",発注情報!Z172))</f>
        <v/>
      </c>
      <c r="Q29" s="178" t="str">
        <f>IF(ISERROR(発注情報!AA172)=TRUE,"",IF(OR(発注情報!AA172="",発注情報!AA172=0),"",発注情報!AA172))</f>
        <v/>
      </c>
      <c r="R29" s="179" t="str">
        <f>IF(ISERROR(発注情報!AB172)=TRUE,"",IF(OR(発注情報!AB172="",発注情報!AB172=0),"",発注情報!AB172))</f>
        <v/>
      </c>
      <c r="S29" s="178" t="str">
        <f>IF(ISERROR(発注情報!AC172)=TRUE,"",IF(OR(発注情報!AC172="",発注情報!AC172=0),"",発注情報!AC172))</f>
        <v/>
      </c>
      <c r="T29" s="179" t="str">
        <f>IF(ISERROR(発注情報!AD172)=TRUE,"",IF(OR(発注情報!AD172="",発注情報!AD172=0),"",発注情報!AD172))</f>
        <v/>
      </c>
      <c r="U29" s="178" t="str">
        <f>IF(ISERROR(発注情報!AE172)=TRUE,"",IF(OR(発注情報!AE172="",発注情報!AE172=0),"",発注情報!AE172))</f>
        <v/>
      </c>
      <c r="V29" s="179" t="str">
        <f>IF(ISERROR(発注情報!AF172)=TRUE,"",IF(OR(発注情報!AF172="",発注情報!AF172=0),"",発注情報!AF172))</f>
        <v/>
      </c>
      <c r="W29" s="178" t="str">
        <f>IF(ISERROR(発注情報!AG172)=TRUE,"",IF(OR(発注情報!AG172="",発注情報!AG172=0),"",発注情報!AG172))</f>
        <v/>
      </c>
      <c r="X29" s="179" t="str">
        <f>IF(ISERROR(発注情報!AH172)=TRUE,"",IF(OR(発注情報!AH172="",発注情報!AH172=0),"",発注情報!AH172))</f>
        <v/>
      </c>
      <c r="Y29" s="178" t="str">
        <f>IF(ISERROR(発注情報!AI172)=TRUE,"",IF(OR(発注情報!AI172="",発注情報!AI172=0),"",発注情報!AI172))</f>
        <v/>
      </c>
      <c r="Z29" s="179" t="str">
        <f>IF(ISERROR(発注情報!AJ172)=TRUE,"",IF(OR(発注情報!AJ172="",発注情報!AJ172=0),"",発注情報!AJ172))</f>
        <v/>
      </c>
      <c r="AA29" s="178" t="str">
        <f>IF(ISERROR(発注情報!AK172)=TRUE,"",IF(OR(発注情報!AK172="",発注情報!AK172=0),"",発注情報!AK172))</f>
        <v/>
      </c>
      <c r="AB29" s="179" t="str">
        <f>IF(ISERROR(発注情報!AL172)=TRUE,"",IF(OR(発注情報!AL172="",発注情報!AL172=0),"",発注情報!AL172))</f>
        <v/>
      </c>
      <c r="AC29" s="178" t="str">
        <f>IF(ISERROR(発注情報!AM172)=TRUE,"",IF(OR(発注情報!AM172="",発注情報!AM172=0),"",発注情報!AM172))</f>
        <v/>
      </c>
      <c r="AD29" s="179" t="str">
        <f>IF(ISERROR(発注情報!AN172)=TRUE,"",IF(OR(発注情報!AN172="",発注情報!AN172=0),"",発注情報!AN172))</f>
        <v/>
      </c>
      <c r="AE29" s="178" t="str">
        <f>IF(ISERROR(発注情報!AO172)=TRUE,"",IF(OR(発注情報!AO172="",発注情報!AO172=0),"",発注情報!AO172))</f>
        <v/>
      </c>
      <c r="AF29" s="179" t="str">
        <f>IF(ISERROR(発注情報!AP172)=TRUE,"",IF(OR(発注情報!AP172="",発注情報!AP172=0),"",発注情報!AP172))</f>
        <v/>
      </c>
      <c r="AG29" s="178" t="str">
        <f>IF(ISERROR(発注情報!AQ172)=TRUE,"",IF(OR(発注情報!AQ172="",発注情報!AQ172=0),"",発注情報!AQ172))</f>
        <v/>
      </c>
      <c r="AH29" s="179" t="str">
        <f>IF(ISERROR(発注情報!AR172)=TRUE,"",IF(OR(発注情報!AR172="",発注情報!AR172=0),"",発注情報!AR172))</f>
        <v/>
      </c>
      <c r="AI29" s="258" t="str">
        <f>IF(ISERROR(発注情報!AS172)=TRUE,"",IF(OR(発注情報!AS172="",発注情報!AS172=0),"",発注情報!AS172))</f>
        <v/>
      </c>
      <c r="AJ29" s="259" t="str">
        <f>IF(ISERROR(発注情報!AT172)=TRUE,"",IF(OR(発注情報!AT172="",発注情報!AT172=0),"",発注情報!AT172))</f>
        <v/>
      </c>
      <c r="AK29" s="172" t="str">
        <f>IF(ISERROR(発注情報!AU172)=TRUE,"",IF(OR(発注情報!AU172="",発注情報!AU172=0),"",発注情報!AU172))</f>
        <v/>
      </c>
    </row>
    <row r="30" spans="1:37" ht="18.75" customHeight="1" x14ac:dyDescent="0.15">
      <c r="A30" s="175"/>
      <c r="B30" s="180" t="s">
        <v>322</v>
      </c>
      <c r="C30" s="177"/>
      <c r="D30" s="264"/>
      <c r="E30" s="263" t="str">
        <f>IF(ISERROR(発注情報!O181)=TRUE,"",IF(OR(発注情報!O181="",発注情報!O181=0),"",発注情報!O181))</f>
        <v/>
      </c>
      <c r="F30" s="263" t="str">
        <f>IF(ISERROR(発注情報!P181)=TRUE,"",IF(OR(発注情報!P181="",発注情報!P181=0),"",発注情報!P181))</f>
        <v/>
      </c>
      <c r="G30" s="263" t="str">
        <f>IF(ISERROR(発注情報!Q181)=TRUE,"",IF(OR(発注情報!Q181="",発注情報!Q181=0),"",発注情報!Q181))</f>
        <v/>
      </c>
      <c r="H30" s="792" t="str">
        <f>IF(AND(OR(ベース!R46="D",ベース!R46="B"),仕様書作成!AK77&lt;&gt;"",仕様書作成!L65&lt;&gt;""),仕様書作成!AL77,"")</f>
        <v/>
      </c>
      <c r="I30" s="792"/>
      <c r="J30" s="793"/>
      <c r="K30" s="181" t="str">
        <f>IF(仕様書作成!K63="","",仕様書作成!K63)</f>
        <v/>
      </c>
      <c r="L30" s="182" t="str">
        <f>IF(仕様書作成!L63="","",仕様書作成!L63)</f>
        <v/>
      </c>
      <c r="M30" s="181" t="str">
        <f>IF(仕様書作成!M63="","",仕様書作成!M63)</f>
        <v/>
      </c>
      <c r="N30" s="182" t="str">
        <f>IF(仕様書作成!N63="","",仕様書作成!N63)</f>
        <v/>
      </c>
      <c r="O30" s="181" t="str">
        <f>IF(仕様書作成!O63="","",仕様書作成!O63)</f>
        <v/>
      </c>
      <c r="P30" s="182" t="str">
        <f>IF(仕様書作成!P63="","",仕様書作成!P63)</f>
        <v/>
      </c>
      <c r="Q30" s="181" t="str">
        <f>IF(仕様書作成!Q63="","",仕様書作成!Q63)</f>
        <v/>
      </c>
      <c r="R30" s="182" t="str">
        <f>IF(仕様書作成!R63="","",仕様書作成!R63)</f>
        <v/>
      </c>
      <c r="S30" s="181" t="str">
        <f>IF(仕様書作成!S63="","",仕様書作成!S63)</f>
        <v/>
      </c>
      <c r="T30" s="182" t="str">
        <f>IF(仕様書作成!T63="","",仕様書作成!T63)</f>
        <v/>
      </c>
      <c r="U30" s="181" t="str">
        <f>IF(仕様書作成!U63="","",仕様書作成!U63)</f>
        <v/>
      </c>
      <c r="V30" s="182" t="str">
        <f>IF(仕様書作成!V63="","",仕様書作成!V63)</f>
        <v/>
      </c>
      <c r="W30" s="181" t="str">
        <f>IF(仕様書作成!W63="","",仕様書作成!W63)</f>
        <v/>
      </c>
      <c r="X30" s="182" t="str">
        <f>IF(仕様書作成!X63="","",仕様書作成!X63)</f>
        <v/>
      </c>
      <c r="Y30" s="181" t="str">
        <f>IF(仕様書作成!Y63="","",仕様書作成!Y63)</f>
        <v/>
      </c>
      <c r="Z30" s="182" t="str">
        <f>IF(仕様書作成!Z63="","",仕様書作成!Z63)</f>
        <v/>
      </c>
      <c r="AA30" s="181" t="str">
        <f>IF(仕様書作成!AA63="","",仕様書作成!AA63)</f>
        <v/>
      </c>
      <c r="AB30" s="182" t="str">
        <f>IF(仕様書作成!AB63="","",仕様書作成!AB63)</f>
        <v/>
      </c>
      <c r="AC30" s="181" t="str">
        <f>IF(仕様書作成!AC63="","",仕様書作成!AC63)</f>
        <v/>
      </c>
      <c r="AD30" s="182" t="str">
        <f>IF(仕様書作成!AD63="","",仕様書作成!AD63)</f>
        <v/>
      </c>
      <c r="AE30" s="181" t="str">
        <f>IF(仕様書作成!AE63="","",仕様書作成!AE63)</f>
        <v/>
      </c>
      <c r="AF30" s="182" t="str">
        <f>IF(仕様書作成!AF63="","",仕様書作成!AF63)</f>
        <v/>
      </c>
      <c r="AG30" s="181" t="str">
        <f>IF(仕様書作成!AG63="","",仕様書作成!AG63)</f>
        <v/>
      </c>
      <c r="AH30" s="182" t="str">
        <f>IF(仕様書作成!AH63="","",仕様書作成!AH63)</f>
        <v/>
      </c>
      <c r="AI30" s="799" t="str">
        <f>IF(AND(OR(ベース!R46="U",ベース!R46="B"),仕様書作成!AK77&lt;&gt;"",仕様書作成!L65&lt;&gt;""),仕様書作成!AL77,"")</f>
        <v/>
      </c>
      <c r="AJ30" s="792"/>
      <c r="AK30" s="793"/>
    </row>
    <row r="31" spans="1:37" ht="18.75" customHeight="1" x14ac:dyDescent="0.15">
      <c r="A31" s="175"/>
      <c r="B31" s="246" t="s">
        <v>323</v>
      </c>
      <c r="C31" s="177"/>
      <c r="D31" s="264"/>
      <c r="E31" s="263" t="str">
        <f>IF(ISERROR(発注情報!O182)=TRUE,"",IF(OR(発注情報!O182="",発注情報!O182=0),"",発注情報!O182))</f>
        <v/>
      </c>
      <c r="F31" s="263" t="str">
        <f>IF(ISERROR(発注情報!P182)=TRUE,"",IF(OR(発注情報!P182="",発注情報!P182=0),"",発注情報!P182))</f>
        <v/>
      </c>
      <c r="G31" s="263" t="str">
        <f>IF(ISERROR(発注情報!Q182)=TRUE,"",IF(OR(発注情報!Q182="",発注情報!Q182=0),"",発注情報!Q182))</f>
        <v/>
      </c>
      <c r="H31" s="792"/>
      <c r="I31" s="792"/>
      <c r="J31" s="793"/>
      <c r="K31" s="181" t="str">
        <f>IF(仕様書作成!K31="","",仕様書作成!K31)</f>
        <v/>
      </c>
      <c r="L31" s="182" t="str">
        <f>IF(仕様書作成!L31="","",仕様書作成!L31)</f>
        <v/>
      </c>
      <c r="M31" s="181" t="str">
        <f>IF(仕様書作成!M31="","",仕様書作成!M31)</f>
        <v/>
      </c>
      <c r="N31" s="182" t="str">
        <f>IF(仕様書作成!N31="","",仕様書作成!N31)</f>
        <v/>
      </c>
      <c r="O31" s="181" t="str">
        <f>IF(仕様書作成!O31="","",仕様書作成!O31)</f>
        <v/>
      </c>
      <c r="P31" s="182" t="str">
        <f>IF(仕様書作成!P31="","",仕様書作成!P31)</f>
        <v/>
      </c>
      <c r="Q31" s="181" t="str">
        <f>IF(仕様書作成!Q31="","",仕様書作成!Q31)</f>
        <v/>
      </c>
      <c r="R31" s="182" t="str">
        <f>IF(仕様書作成!R31="","",仕様書作成!R31)</f>
        <v/>
      </c>
      <c r="S31" s="181" t="str">
        <f>IF(仕様書作成!S31="","",仕様書作成!S31)</f>
        <v/>
      </c>
      <c r="T31" s="182" t="str">
        <f>IF(仕様書作成!T31="","",仕様書作成!T31)</f>
        <v/>
      </c>
      <c r="U31" s="181" t="str">
        <f>IF(仕様書作成!U31="","",仕様書作成!U31)</f>
        <v/>
      </c>
      <c r="V31" s="182" t="str">
        <f>IF(仕様書作成!V31="","",仕様書作成!V31)</f>
        <v/>
      </c>
      <c r="W31" s="181" t="str">
        <f>IF(仕様書作成!W31="","",仕様書作成!W31)</f>
        <v/>
      </c>
      <c r="X31" s="182" t="str">
        <f>IF(仕様書作成!X31="","",仕様書作成!X31)</f>
        <v/>
      </c>
      <c r="Y31" s="181" t="str">
        <f>IF(仕様書作成!Y31="","",仕様書作成!Y31)</f>
        <v/>
      </c>
      <c r="Z31" s="182" t="str">
        <f>IF(仕様書作成!Z31="","",仕様書作成!Z31)</f>
        <v/>
      </c>
      <c r="AA31" s="181" t="str">
        <f>IF(仕様書作成!AA31="","",仕様書作成!AA31)</f>
        <v/>
      </c>
      <c r="AB31" s="182" t="str">
        <f>IF(仕様書作成!AB31="","",仕様書作成!AB31)</f>
        <v/>
      </c>
      <c r="AC31" s="181" t="str">
        <f>IF(仕様書作成!AC31="","",仕様書作成!AC31)</f>
        <v/>
      </c>
      <c r="AD31" s="182" t="str">
        <f>IF(仕様書作成!AD31="","",仕様書作成!AD31)</f>
        <v/>
      </c>
      <c r="AE31" s="181" t="str">
        <f>IF(仕様書作成!AE31="","",仕様書作成!AE31)</f>
        <v/>
      </c>
      <c r="AF31" s="182" t="str">
        <f>IF(仕様書作成!AF31="","",仕様書作成!AF31)</f>
        <v/>
      </c>
      <c r="AG31" s="181" t="str">
        <f>IF(仕様書作成!AG31="","",仕様書作成!AG31)</f>
        <v/>
      </c>
      <c r="AH31" s="182" t="str">
        <f>IF(仕様書作成!AH31="","",仕様書作成!AH31)</f>
        <v/>
      </c>
      <c r="AI31" s="799"/>
      <c r="AJ31" s="792"/>
      <c r="AK31" s="793"/>
    </row>
    <row r="32" spans="1:37" ht="14.25" customHeight="1" x14ac:dyDescent="0.15">
      <c r="A32" s="175"/>
      <c r="B32" s="183" t="s">
        <v>321</v>
      </c>
      <c r="C32" s="177"/>
      <c r="D32" s="264"/>
      <c r="E32" s="263" t="str">
        <f>IF(ISERROR(発注情報!O183)=TRUE,"",IF(OR(発注情報!O183="",発注情報!O183=0),"",発注情報!O183))</f>
        <v/>
      </c>
      <c r="F32" s="263" t="str">
        <f>IF(ISERROR(発注情報!P183)=TRUE,"",IF(OR(発注情報!P183="",発注情報!P183=0),"",発注情報!P183))</f>
        <v/>
      </c>
      <c r="G32" s="263" t="str">
        <f>IF(ISERROR(発注情報!Q183)=TRUE,"",IF(OR(発注情報!Q183="",発注情報!Q183=0),"",発注情報!Q183))</f>
        <v/>
      </c>
      <c r="H32" s="551" t="s">
        <v>579</v>
      </c>
      <c r="I32" s="551"/>
      <c r="J32" s="552"/>
      <c r="K32" s="184">
        <v>1</v>
      </c>
      <c r="L32" s="185">
        <v>2</v>
      </c>
      <c r="M32" s="184">
        <v>3</v>
      </c>
      <c r="N32" s="185">
        <v>4</v>
      </c>
      <c r="O32" s="184">
        <v>5</v>
      </c>
      <c r="P32" s="185">
        <v>6</v>
      </c>
      <c r="Q32" s="184">
        <v>7</v>
      </c>
      <c r="R32" s="185">
        <v>8</v>
      </c>
      <c r="S32" s="184">
        <v>9</v>
      </c>
      <c r="T32" s="185">
        <v>10</v>
      </c>
      <c r="U32" s="184">
        <v>11</v>
      </c>
      <c r="V32" s="185">
        <v>12</v>
      </c>
      <c r="W32" s="184">
        <v>13</v>
      </c>
      <c r="X32" s="185">
        <v>14</v>
      </c>
      <c r="Y32" s="184">
        <v>15</v>
      </c>
      <c r="Z32" s="185">
        <v>16</v>
      </c>
      <c r="AA32" s="184">
        <v>17</v>
      </c>
      <c r="AB32" s="185">
        <v>18</v>
      </c>
      <c r="AC32" s="184">
        <v>19</v>
      </c>
      <c r="AD32" s="185">
        <v>20</v>
      </c>
      <c r="AE32" s="184">
        <v>21</v>
      </c>
      <c r="AF32" s="185">
        <v>22</v>
      </c>
      <c r="AG32" s="184">
        <v>23</v>
      </c>
      <c r="AH32" s="185">
        <v>24</v>
      </c>
      <c r="AI32" s="550" t="s">
        <v>580</v>
      </c>
      <c r="AJ32" s="551"/>
      <c r="AK32" s="552"/>
    </row>
    <row r="33" spans="1:58" ht="18.75" customHeight="1" x14ac:dyDescent="0.15">
      <c r="B33" s="96" t="str">
        <f>IF(B36&lt;&gt;"",$AE$33,"")</f>
        <v/>
      </c>
      <c r="H33" s="256"/>
      <c r="I33" s="256"/>
      <c r="J33" s="256"/>
      <c r="K33" s="232" t="str">
        <f>IF(OR(COUNTIF(K7:AH29,"A'")&gt;0,COUNTIF(K7:AH29,"B'")&gt;0,COUNTIF(K7:AH29,"A'B'")&gt;0,COUNTIF(K36:AH47,"A'")&gt;0,COUNTIF(K36:AH47,"B'")&gt;0,COUNTIF(K36:AH47,"A'B'")&gt;0),"A'＝上配管形バルブAポート、B'＝上配管形バルブBポート","")</f>
        <v/>
      </c>
      <c r="L33" s="256"/>
      <c r="M33" s="256"/>
      <c r="N33" s="256"/>
      <c r="O33" s="256"/>
      <c r="P33" s="256"/>
      <c r="Q33" s="256"/>
      <c r="R33" s="256"/>
      <c r="S33" s="256"/>
      <c r="T33" s="256"/>
      <c r="U33" s="256"/>
      <c r="V33" s="256"/>
      <c r="W33" s="256"/>
      <c r="X33" s="256"/>
      <c r="Y33" s="256"/>
      <c r="Z33" s="256"/>
      <c r="AA33" s="256"/>
      <c r="AB33" s="256"/>
      <c r="AC33" s="256"/>
      <c r="AD33" s="109" t="s">
        <v>403</v>
      </c>
      <c r="AE33" s="109" t="s">
        <v>402</v>
      </c>
      <c r="AF33" s="216" t="s">
        <v>83</v>
      </c>
      <c r="AG33" s="217" t="s">
        <v>84</v>
      </c>
      <c r="AH33" s="256"/>
      <c r="AI33" s="795" t="str">
        <f>IF(B33="","",$AF$33)</f>
        <v/>
      </c>
      <c r="AJ33" s="795"/>
    </row>
    <row r="34" spans="1:58" ht="24.75" customHeight="1" x14ac:dyDescent="0.15">
      <c r="B34" s="96" t="str">
        <f>IF(B36&lt;&gt;"",$AD$33,"")</f>
        <v/>
      </c>
      <c r="H34" s="256"/>
      <c r="I34" s="256"/>
      <c r="J34" s="256"/>
      <c r="K34" s="232"/>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row>
    <row r="35" spans="1:58" s="11" customFormat="1" ht="15.75" customHeight="1" x14ac:dyDescent="0.15">
      <c r="A35" s="161"/>
      <c r="B35" s="161"/>
      <c r="C35" s="159" t="str">
        <f t="shared" ref="C35:H35" si="0">IF($B$33&lt;&gt;"",C5,"")</f>
        <v/>
      </c>
      <c r="D35" s="159" t="str">
        <f t="shared" si="0"/>
        <v/>
      </c>
      <c r="E35" s="161" t="str">
        <f t="shared" si="0"/>
        <v/>
      </c>
      <c r="F35" s="161" t="str">
        <f t="shared" si="0"/>
        <v/>
      </c>
      <c r="G35" s="161" t="str">
        <f t="shared" si="0"/>
        <v/>
      </c>
      <c r="H35" s="799" t="str">
        <f t="shared" si="0"/>
        <v/>
      </c>
      <c r="I35" s="792"/>
      <c r="J35" s="793"/>
      <c r="K35" s="160" t="str">
        <f t="shared" ref="K35:AI35" si="1">IF($B$33&lt;&gt;"",K5,"")</f>
        <v/>
      </c>
      <c r="L35" s="160" t="str">
        <f t="shared" si="1"/>
        <v/>
      </c>
      <c r="M35" s="160" t="str">
        <f t="shared" si="1"/>
        <v/>
      </c>
      <c r="N35" s="160" t="str">
        <f t="shared" si="1"/>
        <v/>
      </c>
      <c r="O35" s="160" t="str">
        <f t="shared" si="1"/>
        <v/>
      </c>
      <c r="P35" s="160" t="str">
        <f t="shared" si="1"/>
        <v/>
      </c>
      <c r="Q35" s="160" t="str">
        <f t="shared" si="1"/>
        <v/>
      </c>
      <c r="R35" s="160" t="str">
        <f t="shared" si="1"/>
        <v/>
      </c>
      <c r="S35" s="160" t="str">
        <f t="shared" si="1"/>
        <v/>
      </c>
      <c r="T35" s="160" t="str">
        <f t="shared" si="1"/>
        <v/>
      </c>
      <c r="U35" s="160" t="str">
        <f t="shared" si="1"/>
        <v/>
      </c>
      <c r="V35" s="160" t="str">
        <f t="shared" si="1"/>
        <v/>
      </c>
      <c r="W35" s="160" t="str">
        <f t="shared" si="1"/>
        <v/>
      </c>
      <c r="X35" s="160" t="str">
        <f t="shared" si="1"/>
        <v/>
      </c>
      <c r="Y35" s="160" t="str">
        <f t="shared" si="1"/>
        <v/>
      </c>
      <c r="Z35" s="160" t="str">
        <f t="shared" si="1"/>
        <v/>
      </c>
      <c r="AA35" s="160" t="str">
        <f t="shared" si="1"/>
        <v/>
      </c>
      <c r="AB35" s="160" t="str">
        <f t="shared" si="1"/>
        <v/>
      </c>
      <c r="AC35" s="160" t="str">
        <f t="shared" si="1"/>
        <v/>
      </c>
      <c r="AD35" s="160" t="str">
        <f t="shared" si="1"/>
        <v/>
      </c>
      <c r="AE35" s="160" t="str">
        <f t="shared" si="1"/>
        <v/>
      </c>
      <c r="AF35" s="160" t="str">
        <f t="shared" si="1"/>
        <v/>
      </c>
      <c r="AG35" s="160" t="str">
        <f t="shared" si="1"/>
        <v/>
      </c>
      <c r="AH35" s="160" t="str">
        <f t="shared" si="1"/>
        <v/>
      </c>
      <c r="AI35" s="796" t="str">
        <f t="shared" si="1"/>
        <v/>
      </c>
      <c r="AJ35" s="797"/>
      <c r="AK35" s="798"/>
      <c r="AL35" s="40"/>
      <c r="AM35" s="40"/>
      <c r="AN35" s="40"/>
      <c r="AO35" s="40"/>
      <c r="AP35" s="40"/>
      <c r="AQ35" s="40"/>
      <c r="AR35" s="40"/>
      <c r="AS35" s="40"/>
      <c r="AT35" s="40"/>
      <c r="AU35" s="40"/>
      <c r="AV35" s="40"/>
      <c r="AW35" s="40"/>
      <c r="AX35" s="40"/>
      <c r="AY35" s="40"/>
      <c r="AZ35" s="40"/>
      <c r="BA35" s="40"/>
      <c r="BB35" s="40"/>
      <c r="BC35" s="40"/>
      <c r="BD35" s="40"/>
      <c r="BE35" s="40"/>
      <c r="BF35" s="40"/>
    </row>
    <row r="36" spans="1:58" ht="18.75" customHeight="1" x14ac:dyDescent="0.15">
      <c r="A36" s="161" t="str">
        <f>IF(発注情報!$B29&lt;&gt;"",発注情報!A29,"")</f>
        <v/>
      </c>
      <c r="B36" s="167" t="str">
        <f>IF(ISERROR(発注情報!L173)=TRUE,"",IF(OR(発注情報!L173="",発注情報!L173=0),"",発注情報!L173))</f>
        <v/>
      </c>
      <c r="C36" s="163" t="str">
        <f>IF(ISERROR(発注情報!M173)=TRUE,"",IF(OR(発注情報!M173="",発注情報!M173=0),"",発注情報!M173))</f>
        <v/>
      </c>
      <c r="D36" s="163" t="str">
        <f>IF(C36="","",C36*発注情報!$D$2)</f>
        <v/>
      </c>
      <c r="E36" s="265" t="str">
        <f>IF(ISERROR(発注情報!O173)=TRUE,"",IF(OR(発注情報!O173="",発注情報!O173=0),"",発注情報!O173))</f>
        <v/>
      </c>
      <c r="F36" s="265" t="str">
        <f>IF(ISERROR(発注情報!P173)=TRUE,"",IF(OR(発注情報!P173="",発注情報!P173=0),"",発注情報!P173))</f>
        <v/>
      </c>
      <c r="G36" s="265" t="str">
        <f>IF(ISERROR(発注情報!Q173)=TRUE,"",IF(OR(発注情報!Q173="",発注情報!Q173=0),"",発注情報!Q173))</f>
        <v/>
      </c>
      <c r="H36" s="258" t="str">
        <f>IF(ISERROR(発注情報!R173)=TRUE,"",IF(OR(発注情報!R173="",発注情報!R173=0),"",発注情報!R173))</f>
        <v/>
      </c>
      <c r="I36" s="259" t="str">
        <f>IF(ISERROR(発注情報!S173)=TRUE,"",IF(OR(発注情報!S173="",発注情報!S173=0),"",発注情報!S173))</f>
        <v/>
      </c>
      <c r="J36" s="172" t="str">
        <f>IF(ISERROR(発注情報!T173)=TRUE,"",IF(OR(発注情報!T173="",発注情報!T173=0),"",発注情報!T173))</f>
        <v/>
      </c>
      <c r="K36" s="173" t="str">
        <f>IF(ISERROR(発注情報!U173)=TRUE,"",IF(OR(発注情報!U173="",発注情報!U173=0),"",発注情報!U173))</f>
        <v/>
      </c>
      <c r="L36" s="173" t="str">
        <f>IF(ISERROR(発注情報!V173)=TRUE,"",IF(OR(発注情報!V173="",発注情報!V173=0),"",発注情報!V173))</f>
        <v/>
      </c>
      <c r="M36" s="173" t="str">
        <f>IF(ISERROR(発注情報!W173)=TRUE,"",IF(OR(発注情報!W173="",発注情報!W173=0),"",発注情報!W173))</f>
        <v/>
      </c>
      <c r="N36" s="173" t="str">
        <f>IF(ISERROR(発注情報!X173)=TRUE,"",IF(OR(発注情報!X173="",発注情報!X173=0),"",発注情報!X173))</f>
        <v/>
      </c>
      <c r="O36" s="173" t="str">
        <f>IF(ISERROR(発注情報!Y173)=TRUE,"",IF(OR(発注情報!Y173="",発注情報!Y173=0),"",発注情報!Y173))</f>
        <v/>
      </c>
      <c r="P36" s="173" t="str">
        <f>IF(ISERROR(発注情報!Z173)=TRUE,"",IF(OR(発注情報!Z173="",発注情報!Z173=0),"",発注情報!Z173))</f>
        <v/>
      </c>
      <c r="Q36" s="173" t="str">
        <f>IF(ISERROR(発注情報!AA173)=TRUE,"",IF(OR(発注情報!AA173="",発注情報!AA173=0),"",発注情報!AA173))</f>
        <v/>
      </c>
      <c r="R36" s="173" t="str">
        <f>IF(ISERROR(発注情報!AB173)=TRUE,"",IF(OR(発注情報!AB173="",発注情報!AB173=0),"",発注情報!AB173))</f>
        <v/>
      </c>
      <c r="S36" s="173" t="str">
        <f>IF(ISERROR(発注情報!AC173)=TRUE,"",IF(OR(発注情報!AC173="",発注情報!AC173=0),"",発注情報!AC173))</f>
        <v/>
      </c>
      <c r="T36" s="173" t="str">
        <f>IF(ISERROR(発注情報!AD173)=TRUE,"",IF(OR(発注情報!AD173="",発注情報!AD173=0),"",発注情報!AD173))</f>
        <v/>
      </c>
      <c r="U36" s="173" t="str">
        <f>IF(ISERROR(発注情報!AE173)=TRUE,"",IF(OR(発注情報!AE173="",発注情報!AE173=0),"",発注情報!AE173))</f>
        <v/>
      </c>
      <c r="V36" s="173" t="str">
        <f>IF(ISERROR(発注情報!AF173)=TRUE,"",IF(OR(発注情報!AF173="",発注情報!AF173=0),"",発注情報!AF173))</f>
        <v/>
      </c>
      <c r="W36" s="173" t="str">
        <f>IF(ISERROR(発注情報!AG173)=TRUE,"",IF(OR(発注情報!AG173="",発注情報!AG173=0),"",発注情報!AG173))</f>
        <v/>
      </c>
      <c r="X36" s="173" t="str">
        <f>IF(ISERROR(発注情報!AH173)=TRUE,"",IF(OR(発注情報!AH173="",発注情報!AH173=0),"",発注情報!AH173))</f>
        <v/>
      </c>
      <c r="Y36" s="173" t="str">
        <f>IF(ISERROR(発注情報!AI173)=TRUE,"",IF(OR(発注情報!AI173="",発注情報!AI173=0),"",発注情報!AI173))</f>
        <v/>
      </c>
      <c r="Z36" s="173" t="str">
        <f>IF(ISERROR(発注情報!AJ173)=TRUE,"",IF(OR(発注情報!AJ173="",発注情報!AJ173=0),"",発注情報!AJ173))</f>
        <v/>
      </c>
      <c r="AA36" s="173" t="str">
        <f>IF(ISERROR(発注情報!AK173)=TRUE,"",IF(OR(発注情報!AK173="",発注情報!AK173=0),"",発注情報!AK173))</f>
        <v/>
      </c>
      <c r="AB36" s="173" t="str">
        <f>IF(ISERROR(発注情報!AL173)=TRUE,"",IF(OR(発注情報!AL173="",発注情報!AL173=0),"",発注情報!AL173))</f>
        <v/>
      </c>
      <c r="AC36" s="173" t="str">
        <f>IF(ISERROR(発注情報!AM173)=TRUE,"",IF(OR(発注情報!AM173="",発注情報!AM173=0),"",発注情報!AM173))</f>
        <v/>
      </c>
      <c r="AD36" s="173" t="str">
        <f>IF(ISERROR(発注情報!AN173)=TRUE,"",IF(OR(発注情報!AN173="",発注情報!AN173=0),"",発注情報!AN173))</f>
        <v/>
      </c>
      <c r="AE36" s="173" t="str">
        <f>IF(ISERROR(発注情報!AO173)=TRUE,"",IF(OR(発注情報!AO173="",発注情報!AO173=0),"",発注情報!AO173))</f>
        <v/>
      </c>
      <c r="AF36" s="173" t="str">
        <f>IF(ISERROR(発注情報!AP173)=TRUE,"",IF(OR(発注情報!AP173="",発注情報!AP173=0),"",発注情報!AP173))</f>
        <v/>
      </c>
      <c r="AG36" s="173" t="str">
        <f>IF(ISERROR(発注情報!AQ173)=TRUE,"",IF(OR(発注情報!AQ173="",発注情報!AQ173=0),"",発注情報!AQ173))</f>
        <v/>
      </c>
      <c r="AH36" s="254" t="str">
        <f>IF(ISERROR(発注情報!AR173)=TRUE,"",IF(OR(発注情報!AR173="",発注情報!AR173=0),"",発注情報!AR173))</f>
        <v/>
      </c>
      <c r="AI36" s="258" t="str">
        <f>IF(ISERROR(発注情報!AS173)=TRUE,"",IF(OR(発注情報!AS173="",発注情報!AS173=0),"",発注情報!AS173))</f>
        <v/>
      </c>
      <c r="AJ36" s="259" t="str">
        <f>IF(ISERROR(発注情報!AT173)=TRUE,"",IF(OR(発注情報!AT173="",発注情報!AT173=0),"",発注情報!AT173))</f>
        <v/>
      </c>
      <c r="AK36" s="172" t="str">
        <f>IF(ISERROR(発注情報!AU173)=TRUE,"",IF(OR(発注情報!AU173="",発注情報!AU173=0),"",発注情報!AU173))</f>
        <v/>
      </c>
      <c r="AL36" s="256"/>
      <c r="AN36" s="256"/>
      <c r="AP36" s="256"/>
      <c r="AR36" s="256"/>
      <c r="AT36" s="256"/>
      <c r="AV36" s="256"/>
      <c r="AX36" s="256"/>
      <c r="AZ36" s="256"/>
      <c r="BB36" s="256"/>
      <c r="BD36" s="256"/>
      <c r="BF36" s="256"/>
    </row>
    <row r="37" spans="1:58" ht="18.75" customHeight="1" x14ac:dyDescent="0.15">
      <c r="A37" s="161" t="str">
        <f>IF(発注情報!$B30&lt;&gt;"",発注情報!A30,"")</f>
        <v/>
      </c>
      <c r="B37" s="167" t="str">
        <f>IF(ISERROR(発注情報!L174)=TRUE,"",IF(OR(発注情報!L174="",発注情報!L174=0),"",発注情報!L174))</f>
        <v/>
      </c>
      <c r="C37" s="163" t="str">
        <f>IF(ISERROR(発注情報!M174)=TRUE,"",IF(OR(発注情報!M174="",発注情報!M174=0),"",発注情報!M174))</f>
        <v/>
      </c>
      <c r="D37" s="163" t="str">
        <f>IF(C37="","",C37*発注情報!$D$2)</f>
        <v/>
      </c>
      <c r="E37" s="265" t="str">
        <f>IF(ISERROR(発注情報!O174)=TRUE,"",IF(OR(発注情報!O174="",発注情報!O174=0),"",発注情報!O174))</f>
        <v/>
      </c>
      <c r="F37" s="265" t="str">
        <f>IF(ISERROR(発注情報!P174)=TRUE,"",IF(OR(発注情報!P174="",発注情報!P174=0),"",発注情報!P174))</f>
        <v/>
      </c>
      <c r="G37" s="265" t="str">
        <f>IF(ISERROR(発注情報!Q174)=TRUE,"",IF(OR(発注情報!Q174="",発注情報!Q174=0),"",発注情報!Q174))</f>
        <v/>
      </c>
      <c r="H37" s="258" t="str">
        <f>IF(ISERROR(発注情報!R174)=TRUE,"",IF(OR(発注情報!R174="",発注情報!R174=0),"",発注情報!R174))</f>
        <v/>
      </c>
      <c r="I37" s="259" t="str">
        <f>IF(ISERROR(発注情報!S174)=TRUE,"",IF(OR(発注情報!S174="",発注情報!S174=0),"",発注情報!S174))</f>
        <v/>
      </c>
      <c r="J37" s="172" t="str">
        <f>IF(ISERROR(発注情報!T174)=TRUE,"",IF(OR(発注情報!T174="",発注情報!T174=0),"",発注情報!T174))</f>
        <v/>
      </c>
      <c r="K37" s="173" t="str">
        <f>IF(ISERROR(発注情報!U174)=TRUE,"",IF(OR(発注情報!U174="",発注情報!U174=0),"",発注情報!U174))</f>
        <v/>
      </c>
      <c r="L37" s="173" t="str">
        <f>IF(ISERROR(発注情報!V174)=TRUE,"",IF(OR(発注情報!V174="",発注情報!V174=0),"",発注情報!V174))</f>
        <v/>
      </c>
      <c r="M37" s="173" t="str">
        <f>IF(ISERROR(発注情報!W174)=TRUE,"",IF(OR(発注情報!W174="",発注情報!W174=0),"",発注情報!W174))</f>
        <v/>
      </c>
      <c r="N37" s="173" t="str">
        <f>IF(ISERROR(発注情報!X174)=TRUE,"",IF(OR(発注情報!X174="",発注情報!X174=0),"",発注情報!X174))</f>
        <v/>
      </c>
      <c r="O37" s="173" t="str">
        <f>IF(ISERROR(発注情報!Y174)=TRUE,"",IF(OR(発注情報!Y174="",発注情報!Y174=0),"",発注情報!Y174))</f>
        <v/>
      </c>
      <c r="P37" s="173" t="str">
        <f>IF(ISERROR(発注情報!Z174)=TRUE,"",IF(OR(発注情報!Z174="",発注情報!Z174=0),"",発注情報!Z174))</f>
        <v/>
      </c>
      <c r="Q37" s="173" t="str">
        <f>IF(ISERROR(発注情報!AA174)=TRUE,"",IF(OR(発注情報!AA174="",発注情報!AA174=0),"",発注情報!AA174))</f>
        <v/>
      </c>
      <c r="R37" s="173" t="str">
        <f>IF(ISERROR(発注情報!AB174)=TRUE,"",IF(OR(発注情報!AB174="",発注情報!AB174=0),"",発注情報!AB174))</f>
        <v/>
      </c>
      <c r="S37" s="173" t="str">
        <f>IF(ISERROR(発注情報!AC174)=TRUE,"",IF(OR(発注情報!AC174="",発注情報!AC174=0),"",発注情報!AC174))</f>
        <v/>
      </c>
      <c r="T37" s="173" t="str">
        <f>IF(ISERROR(発注情報!AD174)=TRUE,"",IF(OR(発注情報!AD174="",発注情報!AD174=0),"",発注情報!AD174))</f>
        <v/>
      </c>
      <c r="U37" s="173" t="str">
        <f>IF(ISERROR(発注情報!AE174)=TRUE,"",IF(OR(発注情報!AE174="",発注情報!AE174=0),"",発注情報!AE174))</f>
        <v/>
      </c>
      <c r="V37" s="173" t="str">
        <f>IF(ISERROR(発注情報!AF174)=TRUE,"",IF(OR(発注情報!AF174="",発注情報!AF174=0),"",発注情報!AF174))</f>
        <v/>
      </c>
      <c r="W37" s="173" t="str">
        <f>IF(ISERROR(発注情報!AG174)=TRUE,"",IF(OR(発注情報!AG174="",発注情報!AG174=0),"",発注情報!AG174))</f>
        <v/>
      </c>
      <c r="X37" s="173" t="str">
        <f>IF(ISERROR(発注情報!AH174)=TRUE,"",IF(OR(発注情報!AH174="",発注情報!AH174=0),"",発注情報!AH174))</f>
        <v/>
      </c>
      <c r="Y37" s="173" t="str">
        <f>IF(ISERROR(発注情報!AI174)=TRUE,"",IF(OR(発注情報!AI174="",発注情報!AI174=0),"",発注情報!AI174))</f>
        <v/>
      </c>
      <c r="Z37" s="173" t="str">
        <f>IF(ISERROR(発注情報!AJ174)=TRUE,"",IF(OR(発注情報!AJ174="",発注情報!AJ174=0),"",発注情報!AJ174))</f>
        <v/>
      </c>
      <c r="AA37" s="173" t="str">
        <f>IF(ISERROR(発注情報!AK174)=TRUE,"",IF(OR(発注情報!AK174="",発注情報!AK174=0),"",発注情報!AK174))</f>
        <v/>
      </c>
      <c r="AB37" s="173" t="str">
        <f>IF(ISERROR(発注情報!AL174)=TRUE,"",IF(OR(発注情報!AL174="",発注情報!AL174=0),"",発注情報!AL174))</f>
        <v/>
      </c>
      <c r="AC37" s="173" t="str">
        <f>IF(ISERROR(発注情報!AM174)=TRUE,"",IF(OR(発注情報!AM174="",発注情報!AM174=0),"",発注情報!AM174))</f>
        <v/>
      </c>
      <c r="AD37" s="173" t="str">
        <f>IF(ISERROR(発注情報!AN174)=TRUE,"",IF(OR(発注情報!AN174="",発注情報!AN174=0),"",発注情報!AN174))</f>
        <v/>
      </c>
      <c r="AE37" s="173" t="str">
        <f>IF(ISERROR(発注情報!AO174)=TRUE,"",IF(OR(発注情報!AO174="",発注情報!AO174=0),"",発注情報!AO174))</f>
        <v/>
      </c>
      <c r="AF37" s="173" t="str">
        <f>IF(ISERROR(発注情報!AP174)=TRUE,"",IF(OR(発注情報!AP174="",発注情報!AP174=0),"",発注情報!AP174))</f>
        <v/>
      </c>
      <c r="AG37" s="173" t="str">
        <f>IF(ISERROR(発注情報!AQ174)=TRUE,"",IF(OR(発注情報!AQ174="",発注情報!AQ174=0),"",発注情報!AQ174))</f>
        <v/>
      </c>
      <c r="AH37" s="173" t="str">
        <f>IF(ISERROR(発注情報!AR174)=TRUE,"",IF(OR(発注情報!AR174="",発注情報!AR174=0),"",発注情報!AR174))</f>
        <v/>
      </c>
      <c r="AI37" s="258" t="str">
        <f>IF(ISERROR(発注情報!AS174)=TRUE,"",IF(OR(発注情報!AS174="",発注情報!AS174=0),"",発注情報!AS174))</f>
        <v/>
      </c>
      <c r="AJ37" s="259" t="str">
        <f>IF(ISERROR(発注情報!AT174)=TRUE,"",IF(OR(発注情報!AT174="",発注情報!AT174=0),"",発注情報!AT174))</f>
        <v/>
      </c>
      <c r="AK37" s="172" t="str">
        <f>IF(ISERROR(発注情報!AU174)=TRUE,"",IF(OR(発注情報!AU174="",発注情報!AU174=0),"",発注情報!AU174))</f>
        <v/>
      </c>
    </row>
    <row r="38" spans="1:58" ht="18.75" customHeight="1" x14ac:dyDescent="0.15">
      <c r="A38" s="161" t="str">
        <f>IF(発注情報!$B31&lt;&gt;"",発注情報!A31,"")</f>
        <v/>
      </c>
      <c r="B38" s="167" t="str">
        <f>IF(ISERROR(発注情報!L175)=TRUE,"",IF(OR(発注情報!L175="",発注情報!L175=0),"",発注情報!L175))</f>
        <v/>
      </c>
      <c r="C38" s="163" t="str">
        <f>IF(ISERROR(発注情報!M175)=TRUE,"",IF(OR(発注情報!M175="",発注情報!M175=0),"",発注情報!M175))</f>
        <v/>
      </c>
      <c r="D38" s="163" t="str">
        <f>IF(C38="","",C38*発注情報!$D$2)</f>
        <v/>
      </c>
      <c r="E38" s="265" t="str">
        <f>IF(ISERROR(発注情報!O175)=TRUE,"",IF(OR(発注情報!O175="",発注情報!O175=0),"",発注情報!O175))</f>
        <v/>
      </c>
      <c r="F38" s="265" t="str">
        <f>IF(ISERROR(発注情報!P175)=TRUE,"",IF(OR(発注情報!P175="",発注情報!P175=0),"",発注情報!P175))</f>
        <v/>
      </c>
      <c r="G38" s="265" t="str">
        <f>IF(ISERROR(発注情報!Q175)=TRUE,"",IF(OR(発注情報!Q175="",発注情報!Q175=0),"",発注情報!Q175))</f>
        <v/>
      </c>
      <c r="H38" s="258" t="str">
        <f>IF(ISERROR(発注情報!R175)=TRUE,"",IF(OR(発注情報!R175="",発注情報!R175=0),"",発注情報!R175))</f>
        <v/>
      </c>
      <c r="I38" s="259" t="str">
        <f>IF(ISERROR(発注情報!S175)=TRUE,"",IF(OR(発注情報!S175="",発注情報!S175=0),"",発注情報!S175))</f>
        <v/>
      </c>
      <c r="J38" s="172" t="str">
        <f>IF(ISERROR(発注情報!T175)=TRUE,"",IF(OR(発注情報!T175="",発注情報!T175=0),"",発注情報!T175))</f>
        <v/>
      </c>
      <c r="K38" s="173" t="str">
        <f>IF(ISERROR(発注情報!U175)=TRUE,"",IF(OR(発注情報!U175="",発注情報!U175=0),"",発注情報!U175))</f>
        <v/>
      </c>
      <c r="L38" s="173" t="str">
        <f>IF(ISERROR(発注情報!V175)=TRUE,"",IF(OR(発注情報!V175="",発注情報!V175=0),"",発注情報!V175))</f>
        <v/>
      </c>
      <c r="M38" s="173" t="str">
        <f>IF(ISERROR(発注情報!W175)=TRUE,"",IF(OR(発注情報!W175="",発注情報!W175=0),"",発注情報!W175))</f>
        <v/>
      </c>
      <c r="N38" s="173" t="str">
        <f>IF(ISERROR(発注情報!X175)=TRUE,"",IF(OR(発注情報!X175="",発注情報!X175=0),"",発注情報!X175))</f>
        <v/>
      </c>
      <c r="O38" s="173" t="str">
        <f>IF(ISERROR(発注情報!Y175)=TRUE,"",IF(OR(発注情報!Y175="",発注情報!Y175=0),"",発注情報!Y175))</f>
        <v/>
      </c>
      <c r="P38" s="173" t="str">
        <f>IF(ISERROR(発注情報!Z175)=TRUE,"",IF(OR(発注情報!Z175="",発注情報!Z175=0),"",発注情報!Z175))</f>
        <v/>
      </c>
      <c r="Q38" s="173" t="str">
        <f>IF(ISERROR(発注情報!AA175)=TRUE,"",IF(OR(発注情報!AA175="",発注情報!AA175=0),"",発注情報!AA175))</f>
        <v/>
      </c>
      <c r="R38" s="173" t="str">
        <f>IF(ISERROR(発注情報!AB175)=TRUE,"",IF(OR(発注情報!AB175="",発注情報!AB175=0),"",発注情報!AB175))</f>
        <v/>
      </c>
      <c r="S38" s="173" t="str">
        <f>IF(ISERROR(発注情報!AC175)=TRUE,"",IF(OR(発注情報!AC175="",発注情報!AC175=0),"",発注情報!AC175))</f>
        <v/>
      </c>
      <c r="T38" s="173" t="str">
        <f>IF(ISERROR(発注情報!AD175)=TRUE,"",IF(OR(発注情報!AD175="",発注情報!AD175=0),"",発注情報!AD175))</f>
        <v/>
      </c>
      <c r="U38" s="173" t="str">
        <f>IF(ISERROR(発注情報!AE175)=TRUE,"",IF(OR(発注情報!AE175="",発注情報!AE175=0),"",発注情報!AE175))</f>
        <v/>
      </c>
      <c r="V38" s="173" t="str">
        <f>IF(ISERROR(発注情報!AF175)=TRUE,"",IF(OR(発注情報!AF175="",発注情報!AF175=0),"",発注情報!AF175))</f>
        <v/>
      </c>
      <c r="W38" s="173" t="str">
        <f>IF(ISERROR(発注情報!AG175)=TRUE,"",IF(OR(発注情報!AG175="",発注情報!AG175=0),"",発注情報!AG175))</f>
        <v/>
      </c>
      <c r="X38" s="173" t="str">
        <f>IF(ISERROR(発注情報!AH175)=TRUE,"",IF(OR(発注情報!AH175="",発注情報!AH175=0),"",発注情報!AH175))</f>
        <v/>
      </c>
      <c r="Y38" s="173" t="str">
        <f>IF(ISERROR(発注情報!AI175)=TRUE,"",IF(OR(発注情報!AI175="",発注情報!AI175=0),"",発注情報!AI175))</f>
        <v/>
      </c>
      <c r="Z38" s="173" t="str">
        <f>IF(ISERROR(発注情報!AJ175)=TRUE,"",IF(OR(発注情報!AJ175="",発注情報!AJ175=0),"",発注情報!AJ175))</f>
        <v/>
      </c>
      <c r="AA38" s="173" t="str">
        <f>IF(ISERROR(発注情報!AK175)=TRUE,"",IF(OR(発注情報!AK175="",発注情報!AK175=0),"",発注情報!AK175))</f>
        <v/>
      </c>
      <c r="AB38" s="173" t="str">
        <f>IF(ISERROR(発注情報!AL175)=TRUE,"",IF(OR(発注情報!AL175="",発注情報!AL175=0),"",発注情報!AL175))</f>
        <v/>
      </c>
      <c r="AC38" s="173" t="str">
        <f>IF(ISERROR(発注情報!AM175)=TRUE,"",IF(OR(発注情報!AM175="",発注情報!AM175=0),"",発注情報!AM175))</f>
        <v/>
      </c>
      <c r="AD38" s="173" t="str">
        <f>IF(ISERROR(発注情報!AN175)=TRUE,"",IF(OR(発注情報!AN175="",発注情報!AN175=0),"",発注情報!AN175))</f>
        <v/>
      </c>
      <c r="AE38" s="173" t="str">
        <f>IF(ISERROR(発注情報!AO175)=TRUE,"",IF(OR(発注情報!AO175="",発注情報!AO175=0),"",発注情報!AO175))</f>
        <v/>
      </c>
      <c r="AF38" s="173" t="str">
        <f>IF(ISERROR(発注情報!AP175)=TRUE,"",IF(OR(発注情報!AP175="",発注情報!AP175=0),"",発注情報!AP175))</f>
        <v/>
      </c>
      <c r="AG38" s="173" t="str">
        <f>IF(ISERROR(発注情報!AQ175)=TRUE,"",IF(OR(発注情報!AQ175="",発注情報!AQ175=0),"",発注情報!AQ175))</f>
        <v/>
      </c>
      <c r="AH38" s="173" t="str">
        <f>IF(ISERROR(発注情報!AR175)=TRUE,"",IF(OR(発注情報!AR175="",発注情報!AR175=0),"",発注情報!AR175))</f>
        <v/>
      </c>
      <c r="AI38" s="258" t="str">
        <f>IF(ISERROR(発注情報!AS175)=TRUE,"",IF(OR(発注情報!AS175="",発注情報!AS175=0),"",発注情報!AS175))</f>
        <v/>
      </c>
      <c r="AJ38" s="259" t="str">
        <f>IF(ISERROR(発注情報!AT175)=TRUE,"",IF(OR(発注情報!AT175="",発注情報!AT175=0),"",発注情報!AT175))</f>
        <v/>
      </c>
      <c r="AK38" s="172" t="str">
        <f>IF(ISERROR(発注情報!AU175)=TRUE,"",IF(OR(発注情報!AU175="",発注情報!AU175=0),"",発注情報!AU175))</f>
        <v/>
      </c>
    </row>
    <row r="39" spans="1:58" ht="18.75" customHeight="1" x14ac:dyDescent="0.15">
      <c r="A39" s="161" t="str">
        <f>IF(発注情報!$B32&lt;&gt;"",発注情報!A32,"")</f>
        <v/>
      </c>
      <c r="B39" s="167" t="str">
        <f>IF(ISERROR(発注情報!L176)=TRUE,"",IF(OR(発注情報!L176="",発注情報!L176=0),"",発注情報!L176))</f>
        <v/>
      </c>
      <c r="C39" s="163" t="str">
        <f>IF(ISERROR(発注情報!M176)=TRUE,"",IF(OR(発注情報!M176="",発注情報!M176=0),"",発注情報!M176))</f>
        <v/>
      </c>
      <c r="D39" s="163" t="str">
        <f>IF(C39="","",C39*発注情報!$D$2)</f>
        <v/>
      </c>
      <c r="E39" s="265" t="str">
        <f>IF(ISERROR(発注情報!O176)=TRUE,"",IF(OR(発注情報!O176="",発注情報!O176=0),"",発注情報!O176))</f>
        <v/>
      </c>
      <c r="F39" s="265" t="str">
        <f>IF(ISERROR(発注情報!P176)=TRUE,"",IF(OR(発注情報!P176="",発注情報!P176=0),"",発注情報!P176))</f>
        <v/>
      </c>
      <c r="G39" s="265" t="str">
        <f>IF(ISERROR(発注情報!Q176)=TRUE,"",IF(OR(発注情報!Q176="",発注情報!Q176=0),"",発注情報!Q176))</f>
        <v/>
      </c>
      <c r="H39" s="258" t="str">
        <f>IF(ISERROR(発注情報!R176)=TRUE,"",IF(OR(発注情報!R176="",発注情報!R176=0),"",発注情報!R176))</f>
        <v/>
      </c>
      <c r="I39" s="259" t="str">
        <f>IF(ISERROR(発注情報!S176)=TRUE,"",IF(OR(発注情報!S176="",発注情報!S176=0),"",発注情報!S176))</f>
        <v/>
      </c>
      <c r="J39" s="172" t="str">
        <f>IF(ISERROR(発注情報!T176)=TRUE,"",IF(OR(発注情報!T176="",発注情報!T176=0),"",発注情報!T176))</f>
        <v/>
      </c>
      <c r="K39" s="173" t="str">
        <f>IF(ISERROR(発注情報!U176)=TRUE,"",IF(OR(発注情報!U176="",発注情報!U176=0),"",発注情報!U176))</f>
        <v/>
      </c>
      <c r="L39" s="173" t="str">
        <f>IF(ISERROR(発注情報!V176)=TRUE,"",IF(OR(発注情報!V176="",発注情報!V176=0),"",発注情報!V176))</f>
        <v/>
      </c>
      <c r="M39" s="173" t="str">
        <f>IF(ISERROR(発注情報!W176)=TRUE,"",IF(OR(発注情報!W176="",発注情報!W176=0),"",発注情報!W176))</f>
        <v/>
      </c>
      <c r="N39" s="173" t="str">
        <f>IF(ISERROR(発注情報!X176)=TRUE,"",IF(OR(発注情報!X176="",発注情報!X176=0),"",発注情報!X176))</f>
        <v/>
      </c>
      <c r="O39" s="173" t="str">
        <f>IF(ISERROR(発注情報!Y176)=TRUE,"",IF(OR(発注情報!Y176="",発注情報!Y176=0),"",発注情報!Y176))</f>
        <v/>
      </c>
      <c r="P39" s="173" t="str">
        <f>IF(ISERROR(発注情報!Z176)=TRUE,"",IF(OR(発注情報!Z176="",発注情報!Z176=0),"",発注情報!Z176))</f>
        <v/>
      </c>
      <c r="Q39" s="173" t="str">
        <f>IF(ISERROR(発注情報!AA176)=TRUE,"",IF(OR(発注情報!AA176="",発注情報!AA176=0),"",発注情報!AA176))</f>
        <v/>
      </c>
      <c r="R39" s="173" t="str">
        <f>IF(ISERROR(発注情報!AB176)=TRUE,"",IF(OR(発注情報!AB176="",発注情報!AB176=0),"",発注情報!AB176))</f>
        <v/>
      </c>
      <c r="S39" s="173" t="str">
        <f>IF(ISERROR(発注情報!AC176)=TRUE,"",IF(OR(発注情報!AC176="",発注情報!AC176=0),"",発注情報!AC176))</f>
        <v/>
      </c>
      <c r="T39" s="173" t="str">
        <f>IF(ISERROR(発注情報!AD176)=TRUE,"",IF(OR(発注情報!AD176="",発注情報!AD176=0),"",発注情報!AD176))</f>
        <v/>
      </c>
      <c r="U39" s="173" t="str">
        <f>IF(ISERROR(発注情報!AE176)=TRUE,"",IF(OR(発注情報!AE176="",発注情報!AE176=0),"",発注情報!AE176))</f>
        <v/>
      </c>
      <c r="V39" s="173" t="str">
        <f>IF(ISERROR(発注情報!AF176)=TRUE,"",IF(OR(発注情報!AF176="",発注情報!AF176=0),"",発注情報!AF176))</f>
        <v/>
      </c>
      <c r="W39" s="173" t="str">
        <f>IF(ISERROR(発注情報!AG176)=TRUE,"",IF(OR(発注情報!AG176="",発注情報!AG176=0),"",発注情報!AG176))</f>
        <v/>
      </c>
      <c r="X39" s="173" t="str">
        <f>IF(ISERROR(発注情報!AH176)=TRUE,"",IF(OR(発注情報!AH176="",発注情報!AH176=0),"",発注情報!AH176))</f>
        <v/>
      </c>
      <c r="Y39" s="173" t="str">
        <f>IF(ISERROR(発注情報!AI176)=TRUE,"",IF(OR(発注情報!AI176="",発注情報!AI176=0),"",発注情報!AI176))</f>
        <v/>
      </c>
      <c r="Z39" s="173" t="str">
        <f>IF(ISERROR(発注情報!AJ176)=TRUE,"",IF(OR(発注情報!AJ176="",発注情報!AJ176=0),"",発注情報!AJ176))</f>
        <v/>
      </c>
      <c r="AA39" s="173" t="str">
        <f>IF(ISERROR(発注情報!AK176)=TRUE,"",IF(OR(発注情報!AK176="",発注情報!AK176=0),"",発注情報!AK176))</f>
        <v/>
      </c>
      <c r="AB39" s="173" t="str">
        <f>IF(ISERROR(発注情報!AL176)=TRUE,"",IF(OR(発注情報!AL176="",発注情報!AL176=0),"",発注情報!AL176))</f>
        <v/>
      </c>
      <c r="AC39" s="173" t="str">
        <f>IF(ISERROR(発注情報!AM176)=TRUE,"",IF(OR(発注情報!AM176="",発注情報!AM176=0),"",発注情報!AM176))</f>
        <v/>
      </c>
      <c r="AD39" s="173" t="str">
        <f>IF(ISERROR(発注情報!AN176)=TRUE,"",IF(OR(発注情報!AN176="",発注情報!AN176=0),"",発注情報!AN176))</f>
        <v/>
      </c>
      <c r="AE39" s="173" t="str">
        <f>IF(ISERROR(発注情報!AO176)=TRUE,"",IF(OR(発注情報!AO176="",発注情報!AO176=0),"",発注情報!AO176))</f>
        <v/>
      </c>
      <c r="AF39" s="173" t="str">
        <f>IF(ISERROR(発注情報!AP176)=TRUE,"",IF(OR(発注情報!AP176="",発注情報!AP176=0),"",発注情報!AP176))</f>
        <v/>
      </c>
      <c r="AG39" s="173" t="str">
        <f>IF(ISERROR(発注情報!AQ176)=TRUE,"",IF(OR(発注情報!AQ176="",発注情報!AQ176=0),"",発注情報!AQ176))</f>
        <v/>
      </c>
      <c r="AH39" s="173" t="str">
        <f>IF(ISERROR(発注情報!AR176)=TRUE,"",IF(OR(発注情報!AR176="",発注情報!AR176=0),"",発注情報!AR176))</f>
        <v/>
      </c>
      <c r="AI39" s="258" t="str">
        <f>IF(ISERROR(発注情報!AS176)=TRUE,"",IF(OR(発注情報!AS176="",発注情報!AS176=0),"",発注情報!AS176))</f>
        <v/>
      </c>
      <c r="AJ39" s="259" t="str">
        <f>IF(ISERROR(発注情報!AT176)=TRUE,"",IF(OR(発注情報!AT176="",発注情報!AT176=0),"",発注情報!AT176))</f>
        <v/>
      </c>
      <c r="AK39" s="172" t="str">
        <f>IF(ISERROR(発注情報!AU176)=TRUE,"",IF(OR(発注情報!AU176="",発注情報!AU176=0),"",発注情報!AU176))</f>
        <v/>
      </c>
    </row>
    <row r="40" spans="1:58" ht="18.75" customHeight="1" x14ac:dyDescent="0.15">
      <c r="A40" s="161" t="str">
        <f>IF(発注情報!$B33&lt;&gt;"",発注情報!A33,"")</f>
        <v/>
      </c>
      <c r="B40" s="167" t="str">
        <f>IF(ISERROR(発注情報!L177)=TRUE,"",IF(OR(発注情報!L177="",発注情報!L177=0),"",発注情報!L177))</f>
        <v/>
      </c>
      <c r="C40" s="163" t="str">
        <f>IF(ISERROR(発注情報!M177)=TRUE,"",IF(OR(発注情報!M177="",発注情報!M177=0),"",発注情報!M177))</f>
        <v/>
      </c>
      <c r="D40" s="163" t="str">
        <f>IF(C40="","",C40*発注情報!$D$2)</f>
        <v/>
      </c>
      <c r="E40" s="265" t="str">
        <f>IF(ISERROR(発注情報!O177)=TRUE,"",IF(OR(発注情報!O177="",発注情報!O177=0),"",発注情報!O177))</f>
        <v/>
      </c>
      <c r="F40" s="265" t="str">
        <f>IF(ISERROR(発注情報!P177)=TRUE,"",IF(OR(発注情報!P177="",発注情報!P177=0),"",発注情報!P177))</f>
        <v/>
      </c>
      <c r="G40" s="265" t="str">
        <f>IF(ISERROR(発注情報!Q177)=TRUE,"",IF(OR(発注情報!Q177="",発注情報!Q177=0),"",発注情報!Q177))</f>
        <v/>
      </c>
      <c r="H40" s="258" t="str">
        <f>IF(ISERROR(発注情報!R177)=TRUE,"",IF(OR(発注情報!R177="",発注情報!R177=0),"",発注情報!R177))</f>
        <v/>
      </c>
      <c r="I40" s="259" t="str">
        <f>IF(ISERROR(発注情報!S177)=TRUE,"",IF(OR(発注情報!S177="",発注情報!S177=0),"",発注情報!S177))</f>
        <v/>
      </c>
      <c r="J40" s="172" t="str">
        <f>IF(ISERROR(発注情報!T177)=TRUE,"",IF(OR(発注情報!T177="",発注情報!T177=0),"",発注情報!T177))</f>
        <v/>
      </c>
      <c r="K40" s="173" t="str">
        <f>IF(ISERROR(発注情報!U177)=TRUE,"",IF(OR(発注情報!U177="",発注情報!U177=0),"",発注情報!U177))</f>
        <v/>
      </c>
      <c r="L40" s="173" t="str">
        <f>IF(ISERROR(発注情報!V177)=TRUE,"",IF(OR(発注情報!V177="",発注情報!V177=0),"",発注情報!V177))</f>
        <v/>
      </c>
      <c r="M40" s="173" t="str">
        <f>IF(ISERROR(発注情報!W177)=TRUE,"",IF(OR(発注情報!W177="",発注情報!W177=0),"",発注情報!W177))</f>
        <v/>
      </c>
      <c r="N40" s="173" t="str">
        <f>IF(ISERROR(発注情報!X177)=TRUE,"",IF(OR(発注情報!X177="",発注情報!X177=0),"",発注情報!X177))</f>
        <v/>
      </c>
      <c r="O40" s="173" t="str">
        <f>IF(ISERROR(発注情報!Y177)=TRUE,"",IF(OR(発注情報!Y177="",発注情報!Y177=0),"",発注情報!Y177))</f>
        <v/>
      </c>
      <c r="P40" s="173" t="str">
        <f>IF(ISERROR(発注情報!Z177)=TRUE,"",IF(OR(発注情報!Z177="",発注情報!Z177=0),"",発注情報!Z177))</f>
        <v/>
      </c>
      <c r="Q40" s="173" t="str">
        <f>IF(ISERROR(発注情報!AA177)=TRUE,"",IF(OR(発注情報!AA177="",発注情報!AA177=0),"",発注情報!AA177))</f>
        <v/>
      </c>
      <c r="R40" s="173" t="str">
        <f>IF(ISERROR(発注情報!AB177)=TRUE,"",IF(OR(発注情報!AB177="",発注情報!AB177=0),"",発注情報!AB177))</f>
        <v/>
      </c>
      <c r="S40" s="173" t="str">
        <f>IF(ISERROR(発注情報!AC177)=TRUE,"",IF(OR(発注情報!AC177="",発注情報!AC177=0),"",発注情報!AC177))</f>
        <v/>
      </c>
      <c r="T40" s="173" t="str">
        <f>IF(ISERROR(発注情報!AD177)=TRUE,"",IF(OR(発注情報!AD177="",発注情報!AD177=0),"",発注情報!AD177))</f>
        <v/>
      </c>
      <c r="U40" s="173" t="str">
        <f>IF(ISERROR(発注情報!AE177)=TRUE,"",IF(OR(発注情報!AE177="",発注情報!AE177=0),"",発注情報!AE177))</f>
        <v/>
      </c>
      <c r="V40" s="173" t="str">
        <f>IF(ISERROR(発注情報!AF177)=TRUE,"",IF(OR(発注情報!AF177="",発注情報!AF177=0),"",発注情報!AF177))</f>
        <v/>
      </c>
      <c r="W40" s="173" t="str">
        <f>IF(ISERROR(発注情報!AG177)=TRUE,"",IF(OR(発注情報!AG177="",発注情報!AG177=0),"",発注情報!AG177))</f>
        <v/>
      </c>
      <c r="X40" s="173" t="str">
        <f>IF(ISERROR(発注情報!AH177)=TRUE,"",IF(OR(発注情報!AH177="",発注情報!AH177=0),"",発注情報!AH177))</f>
        <v/>
      </c>
      <c r="Y40" s="173" t="str">
        <f>IF(ISERROR(発注情報!AI177)=TRUE,"",IF(OR(発注情報!AI177="",発注情報!AI177=0),"",発注情報!AI177))</f>
        <v/>
      </c>
      <c r="Z40" s="173" t="str">
        <f>IF(ISERROR(発注情報!AJ177)=TRUE,"",IF(OR(発注情報!AJ177="",発注情報!AJ177=0),"",発注情報!AJ177))</f>
        <v/>
      </c>
      <c r="AA40" s="173" t="str">
        <f>IF(ISERROR(発注情報!AK177)=TRUE,"",IF(OR(発注情報!AK177="",発注情報!AK177=0),"",発注情報!AK177))</f>
        <v/>
      </c>
      <c r="AB40" s="173" t="str">
        <f>IF(ISERROR(発注情報!AL177)=TRUE,"",IF(OR(発注情報!AL177="",発注情報!AL177=0),"",発注情報!AL177))</f>
        <v/>
      </c>
      <c r="AC40" s="173" t="str">
        <f>IF(ISERROR(発注情報!AM177)=TRUE,"",IF(OR(発注情報!AM177="",発注情報!AM177=0),"",発注情報!AM177))</f>
        <v/>
      </c>
      <c r="AD40" s="173" t="str">
        <f>IF(ISERROR(発注情報!AN177)=TRUE,"",IF(OR(発注情報!AN177="",発注情報!AN177=0),"",発注情報!AN177))</f>
        <v/>
      </c>
      <c r="AE40" s="173" t="str">
        <f>IF(ISERROR(発注情報!AO177)=TRUE,"",IF(OR(発注情報!AO177="",発注情報!AO177=0),"",発注情報!AO177))</f>
        <v/>
      </c>
      <c r="AF40" s="173" t="str">
        <f>IF(ISERROR(発注情報!AP177)=TRUE,"",IF(OR(発注情報!AP177="",発注情報!AP177=0),"",発注情報!AP177))</f>
        <v/>
      </c>
      <c r="AG40" s="173" t="str">
        <f>IF(ISERROR(発注情報!AQ177)=TRUE,"",IF(OR(発注情報!AQ177="",発注情報!AQ177=0),"",発注情報!AQ177))</f>
        <v/>
      </c>
      <c r="AH40" s="173" t="str">
        <f>IF(ISERROR(発注情報!AR177)=TRUE,"",IF(OR(発注情報!AR177="",発注情報!AR177=0),"",発注情報!AR177))</f>
        <v/>
      </c>
      <c r="AI40" s="258" t="str">
        <f>IF(ISERROR(発注情報!AS177)=TRUE,"",IF(OR(発注情報!AS177="",発注情報!AS177=0),"",発注情報!AS177))</f>
        <v/>
      </c>
      <c r="AJ40" s="259" t="str">
        <f>IF(ISERROR(発注情報!AT177)=TRUE,"",IF(OR(発注情報!AT177="",発注情報!AT177=0),"",発注情報!AT177))</f>
        <v/>
      </c>
      <c r="AK40" s="172" t="str">
        <f>IF(ISERROR(発注情報!AU177)=TRUE,"",IF(OR(発注情報!AU177="",発注情報!AU177=0),"",発注情報!AU177))</f>
        <v/>
      </c>
    </row>
    <row r="41" spans="1:58" ht="18.75" customHeight="1" x14ac:dyDescent="0.15">
      <c r="A41" s="161" t="str">
        <f>IF(発注情報!$B34&lt;&gt;"",発注情報!A34,"")</f>
        <v/>
      </c>
      <c r="B41" s="167" t="str">
        <f>IF(ISERROR(発注情報!L178)=TRUE,"",IF(OR(発注情報!L178="",発注情報!L178=0),"",発注情報!L178))</f>
        <v/>
      </c>
      <c r="C41" s="163" t="str">
        <f>IF(ISERROR(発注情報!M178)=TRUE,"",IF(OR(発注情報!M178="",発注情報!M178=0),"",発注情報!M178))</f>
        <v/>
      </c>
      <c r="D41" s="163" t="str">
        <f>IF(C41="","",C41*発注情報!$D$2)</f>
        <v/>
      </c>
      <c r="E41" s="265" t="str">
        <f>IF(ISERROR(発注情報!O178)=TRUE,"",IF(OR(発注情報!O178="",発注情報!O178=0),"",発注情報!O178))</f>
        <v/>
      </c>
      <c r="F41" s="265" t="str">
        <f>IF(ISERROR(発注情報!P178)=TRUE,"",IF(OR(発注情報!P178="",発注情報!P178=0),"",発注情報!P178))</f>
        <v/>
      </c>
      <c r="G41" s="265" t="str">
        <f>IF(ISERROR(発注情報!Q178)=TRUE,"",IF(OR(発注情報!Q178="",発注情報!Q178=0),"",発注情報!Q178))</f>
        <v/>
      </c>
      <c r="H41" s="258" t="str">
        <f>IF(ISERROR(発注情報!R178)=TRUE,"",IF(OR(発注情報!R178="",発注情報!R178=0),"",発注情報!R178))</f>
        <v/>
      </c>
      <c r="I41" s="259" t="str">
        <f>IF(ISERROR(発注情報!S178)=TRUE,"",IF(OR(発注情報!S178="",発注情報!S178=0),"",発注情報!S178))</f>
        <v/>
      </c>
      <c r="J41" s="172" t="str">
        <f>IF(ISERROR(発注情報!T178)=TRUE,"",IF(OR(発注情報!T178="",発注情報!T178=0),"",発注情報!T178))</f>
        <v/>
      </c>
      <c r="K41" s="173" t="str">
        <f>IF(ISERROR(発注情報!U178)=TRUE,"",IF(OR(発注情報!U178="",発注情報!U178=0),"",発注情報!U178))</f>
        <v/>
      </c>
      <c r="L41" s="173" t="str">
        <f>IF(ISERROR(発注情報!V178)=TRUE,"",IF(OR(発注情報!V178="",発注情報!V178=0),"",発注情報!V178))</f>
        <v/>
      </c>
      <c r="M41" s="173" t="str">
        <f>IF(ISERROR(発注情報!W178)=TRUE,"",IF(OR(発注情報!W178="",発注情報!W178=0),"",発注情報!W178))</f>
        <v/>
      </c>
      <c r="N41" s="173" t="str">
        <f>IF(ISERROR(発注情報!X178)=TRUE,"",IF(OR(発注情報!X178="",発注情報!X178=0),"",発注情報!X178))</f>
        <v/>
      </c>
      <c r="O41" s="173" t="str">
        <f>IF(ISERROR(発注情報!Y178)=TRUE,"",IF(OR(発注情報!Y178="",発注情報!Y178=0),"",発注情報!Y178))</f>
        <v/>
      </c>
      <c r="P41" s="173" t="str">
        <f>IF(ISERROR(発注情報!Z178)=TRUE,"",IF(OR(発注情報!Z178="",発注情報!Z178=0),"",発注情報!Z178))</f>
        <v/>
      </c>
      <c r="Q41" s="173" t="str">
        <f>IF(ISERROR(発注情報!AA178)=TRUE,"",IF(OR(発注情報!AA178="",発注情報!AA178=0),"",発注情報!AA178))</f>
        <v/>
      </c>
      <c r="R41" s="173" t="str">
        <f>IF(ISERROR(発注情報!AB178)=TRUE,"",IF(OR(発注情報!AB178="",発注情報!AB178=0),"",発注情報!AB178))</f>
        <v/>
      </c>
      <c r="S41" s="173" t="str">
        <f>IF(ISERROR(発注情報!AC178)=TRUE,"",IF(OR(発注情報!AC178="",発注情報!AC178=0),"",発注情報!AC178))</f>
        <v/>
      </c>
      <c r="T41" s="173" t="str">
        <f>IF(ISERROR(発注情報!AD178)=TRUE,"",IF(OR(発注情報!AD178="",発注情報!AD178=0),"",発注情報!AD178))</f>
        <v/>
      </c>
      <c r="U41" s="173" t="str">
        <f>IF(ISERROR(発注情報!AE178)=TRUE,"",IF(OR(発注情報!AE178="",発注情報!AE178=0),"",発注情報!AE178))</f>
        <v/>
      </c>
      <c r="V41" s="173" t="str">
        <f>IF(ISERROR(発注情報!AF178)=TRUE,"",IF(OR(発注情報!AF178="",発注情報!AF178=0),"",発注情報!AF178))</f>
        <v/>
      </c>
      <c r="W41" s="173" t="str">
        <f>IF(ISERROR(発注情報!AG178)=TRUE,"",IF(OR(発注情報!AG178="",発注情報!AG178=0),"",発注情報!AG178))</f>
        <v/>
      </c>
      <c r="X41" s="173" t="str">
        <f>IF(ISERROR(発注情報!AH178)=TRUE,"",IF(OR(発注情報!AH178="",発注情報!AH178=0),"",発注情報!AH178))</f>
        <v/>
      </c>
      <c r="Y41" s="173" t="str">
        <f>IF(ISERROR(発注情報!AI178)=TRUE,"",IF(OR(発注情報!AI178="",発注情報!AI178=0),"",発注情報!AI178))</f>
        <v/>
      </c>
      <c r="Z41" s="173" t="str">
        <f>IF(ISERROR(発注情報!AJ178)=TRUE,"",IF(OR(発注情報!AJ178="",発注情報!AJ178=0),"",発注情報!AJ178))</f>
        <v/>
      </c>
      <c r="AA41" s="173" t="str">
        <f>IF(ISERROR(発注情報!AK178)=TRUE,"",IF(OR(発注情報!AK178="",発注情報!AK178=0),"",発注情報!AK178))</f>
        <v/>
      </c>
      <c r="AB41" s="173" t="str">
        <f>IF(ISERROR(発注情報!AL178)=TRUE,"",IF(OR(発注情報!AL178="",発注情報!AL178=0),"",発注情報!AL178))</f>
        <v/>
      </c>
      <c r="AC41" s="173" t="str">
        <f>IF(ISERROR(発注情報!AM178)=TRUE,"",IF(OR(発注情報!AM178="",発注情報!AM178=0),"",発注情報!AM178))</f>
        <v/>
      </c>
      <c r="AD41" s="173" t="str">
        <f>IF(ISERROR(発注情報!AN178)=TRUE,"",IF(OR(発注情報!AN178="",発注情報!AN178=0),"",発注情報!AN178))</f>
        <v/>
      </c>
      <c r="AE41" s="173" t="str">
        <f>IF(ISERROR(発注情報!AO178)=TRUE,"",IF(OR(発注情報!AO178="",発注情報!AO178=0),"",発注情報!AO178))</f>
        <v/>
      </c>
      <c r="AF41" s="173" t="str">
        <f>IF(ISERROR(発注情報!AP178)=TRUE,"",IF(OR(発注情報!AP178="",発注情報!AP178=0),"",発注情報!AP178))</f>
        <v/>
      </c>
      <c r="AG41" s="173" t="str">
        <f>IF(ISERROR(発注情報!AQ178)=TRUE,"",IF(OR(発注情報!AQ178="",発注情報!AQ178=0),"",発注情報!AQ178))</f>
        <v/>
      </c>
      <c r="AH41" s="173" t="str">
        <f>IF(ISERROR(発注情報!AR178)=TRUE,"",IF(OR(発注情報!AR178="",発注情報!AR178=0),"",発注情報!AR178))</f>
        <v/>
      </c>
      <c r="AI41" s="258" t="str">
        <f>IF(ISERROR(発注情報!AS178)=TRUE,"",IF(OR(発注情報!AS178="",発注情報!AS178=0),"",発注情報!AS178))</f>
        <v/>
      </c>
      <c r="AJ41" s="259" t="str">
        <f>IF(ISERROR(発注情報!AT178)=TRUE,"",IF(OR(発注情報!AT178="",発注情報!AT178=0),"",発注情報!AT178))</f>
        <v/>
      </c>
      <c r="AK41" s="172" t="str">
        <f>IF(ISERROR(発注情報!AU178)=TRUE,"",IF(OR(発注情報!AU178="",発注情報!AU178=0),"",発注情報!AU178))</f>
        <v/>
      </c>
    </row>
    <row r="42" spans="1:58" ht="18.75" customHeight="1" x14ac:dyDescent="0.15">
      <c r="A42" s="161" t="str">
        <f>IF(発注情報!$B35&lt;&gt;"",発注情報!A35,"")</f>
        <v/>
      </c>
      <c r="B42" s="167" t="str">
        <f>IF(ISERROR(発注情報!L179)=TRUE,"",IF(OR(発注情報!L179="",発注情報!L179=0),"",発注情報!L179))</f>
        <v/>
      </c>
      <c r="C42" s="163" t="str">
        <f>IF(ISERROR(発注情報!M179)=TRUE,"",IF(OR(発注情報!M179="",発注情報!M179=0),"",発注情報!M179))</f>
        <v/>
      </c>
      <c r="D42" s="163" t="str">
        <f>IF(C42="","",C42*発注情報!$D$2)</f>
        <v/>
      </c>
      <c r="E42" s="265" t="str">
        <f>IF(ISERROR(発注情報!O179)=TRUE,"",IF(OR(発注情報!O179="",発注情報!O179=0),"",発注情報!O179))</f>
        <v/>
      </c>
      <c r="F42" s="265" t="str">
        <f>IF(ISERROR(発注情報!P179)=TRUE,"",IF(OR(発注情報!P179="",発注情報!P179=0),"",発注情報!P179))</f>
        <v/>
      </c>
      <c r="G42" s="265" t="str">
        <f>IF(ISERROR(発注情報!Q179)=TRUE,"",IF(OR(発注情報!Q179="",発注情報!Q179=0),"",発注情報!Q179))</f>
        <v/>
      </c>
      <c r="H42" s="258" t="str">
        <f>IF(ISERROR(発注情報!R179)=TRUE,"",IF(OR(発注情報!R179="",発注情報!R179=0),"",発注情報!R179))</f>
        <v/>
      </c>
      <c r="I42" s="259" t="str">
        <f>IF(ISERROR(発注情報!S179)=TRUE,"",IF(OR(発注情報!S179="",発注情報!S179=0),"",発注情報!S179))</f>
        <v/>
      </c>
      <c r="J42" s="172" t="str">
        <f>IF(ISERROR(発注情報!T179)=TRUE,"",IF(OR(発注情報!T179="",発注情報!T179=0),"",発注情報!T179))</f>
        <v/>
      </c>
      <c r="K42" s="173" t="str">
        <f>IF(ISERROR(発注情報!U179)=TRUE,"",IF(OR(発注情報!U179="",発注情報!U179=0),"",発注情報!U179))</f>
        <v/>
      </c>
      <c r="L42" s="173" t="str">
        <f>IF(ISERROR(発注情報!V179)=TRUE,"",IF(OR(発注情報!V179="",発注情報!V179=0),"",発注情報!V179))</f>
        <v/>
      </c>
      <c r="M42" s="173" t="str">
        <f>IF(ISERROR(発注情報!W179)=TRUE,"",IF(OR(発注情報!W179="",発注情報!W179=0),"",発注情報!W179))</f>
        <v/>
      </c>
      <c r="N42" s="173" t="str">
        <f>IF(ISERROR(発注情報!X179)=TRUE,"",IF(OR(発注情報!X179="",発注情報!X179=0),"",発注情報!X179))</f>
        <v/>
      </c>
      <c r="O42" s="173" t="str">
        <f>IF(ISERROR(発注情報!Y179)=TRUE,"",IF(OR(発注情報!Y179="",発注情報!Y179=0),"",発注情報!Y179))</f>
        <v/>
      </c>
      <c r="P42" s="173" t="str">
        <f>IF(ISERROR(発注情報!Z179)=TRUE,"",IF(OR(発注情報!Z179="",発注情報!Z179=0),"",発注情報!Z179))</f>
        <v/>
      </c>
      <c r="Q42" s="173" t="str">
        <f>IF(ISERROR(発注情報!AA179)=TRUE,"",IF(OR(発注情報!AA179="",発注情報!AA179=0),"",発注情報!AA179))</f>
        <v/>
      </c>
      <c r="R42" s="173" t="str">
        <f>IF(ISERROR(発注情報!AB179)=TRUE,"",IF(OR(発注情報!AB179="",発注情報!AB179=0),"",発注情報!AB179))</f>
        <v/>
      </c>
      <c r="S42" s="173" t="str">
        <f>IF(ISERROR(発注情報!AC179)=TRUE,"",IF(OR(発注情報!AC179="",発注情報!AC179=0),"",発注情報!AC179))</f>
        <v/>
      </c>
      <c r="T42" s="173" t="str">
        <f>IF(ISERROR(発注情報!AD179)=TRUE,"",IF(OR(発注情報!AD179="",発注情報!AD179=0),"",発注情報!AD179))</f>
        <v/>
      </c>
      <c r="U42" s="173" t="str">
        <f>IF(ISERROR(発注情報!AE179)=TRUE,"",IF(OR(発注情報!AE179="",発注情報!AE179=0),"",発注情報!AE179))</f>
        <v/>
      </c>
      <c r="V42" s="173" t="str">
        <f>IF(ISERROR(発注情報!AF179)=TRUE,"",IF(OR(発注情報!AF179="",発注情報!AF179=0),"",発注情報!AF179))</f>
        <v/>
      </c>
      <c r="W42" s="173" t="str">
        <f>IF(ISERROR(発注情報!AG179)=TRUE,"",IF(OR(発注情報!AG179="",発注情報!AG179=0),"",発注情報!AG179))</f>
        <v/>
      </c>
      <c r="X42" s="173" t="str">
        <f>IF(ISERROR(発注情報!AH179)=TRUE,"",IF(OR(発注情報!AH179="",発注情報!AH179=0),"",発注情報!AH179))</f>
        <v/>
      </c>
      <c r="Y42" s="173" t="str">
        <f>IF(ISERROR(発注情報!AI179)=TRUE,"",IF(OR(発注情報!AI179="",発注情報!AI179=0),"",発注情報!AI179))</f>
        <v/>
      </c>
      <c r="Z42" s="173" t="str">
        <f>IF(ISERROR(発注情報!AJ179)=TRUE,"",IF(OR(発注情報!AJ179="",発注情報!AJ179=0),"",発注情報!AJ179))</f>
        <v/>
      </c>
      <c r="AA42" s="173" t="str">
        <f>IF(ISERROR(発注情報!AK179)=TRUE,"",IF(OR(発注情報!AK179="",発注情報!AK179=0),"",発注情報!AK179))</f>
        <v/>
      </c>
      <c r="AB42" s="173" t="str">
        <f>IF(ISERROR(発注情報!AL179)=TRUE,"",IF(OR(発注情報!AL179="",発注情報!AL179=0),"",発注情報!AL179))</f>
        <v/>
      </c>
      <c r="AC42" s="173" t="str">
        <f>IF(ISERROR(発注情報!AM179)=TRUE,"",IF(OR(発注情報!AM179="",発注情報!AM179=0),"",発注情報!AM179))</f>
        <v/>
      </c>
      <c r="AD42" s="173" t="str">
        <f>IF(ISERROR(発注情報!AN179)=TRUE,"",IF(OR(発注情報!AN179="",発注情報!AN179=0),"",発注情報!AN179))</f>
        <v/>
      </c>
      <c r="AE42" s="173" t="str">
        <f>IF(ISERROR(発注情報!AO179)=TRUE,"",IF(OR(発注情報!AO179="",発注情報!AO179=0),"",発注情報!AO179))</f>
        <v/>
      </c>
      <c r="AF42" s="173" t="str">
        <f>IF(ISERROR(発注情報!AP179)=TRUE,"",IF(OR(発注情報!AP179="",発注情報!AP179=0),"",発注情報!AP179))</f>
        <v/>
      </c>
      <c r="AG42" s="173" t="str">
        <f>IF(ISERROR(発注情報!AQ179)=TRUE,"",IF(OR(発注情報!AQ179="",発注情報!AQ179=0),"",発注情報!AQ179))</f>
        <v/>
      </c>
      <c r="AH42" s="173" t="str">
        <f>IF(ISERROR(発注情報!AR179)=TRUE,"",IF(OR(発注情報!AR179="",発注情報!AR179=0),"",発注情報!AR179))</f>
        <v/>
      </c>
      <c r="AI42" s="258" t="str">
        <f>IF(ISERROR(発注情報!AS179)=TRUE,"",IF(OR(発注情報!AS179="",発注情報!AS179=0),"",発注情報!AS179))</f>
        <v/>
      </c>
      <c r="AJ42" s="259" t="str">
        <f>IF(ISERROR(発注情報!AT179)=TRUE,"",IF(OR(発注情報!AT179="",発注情報!AT179=0),"",発注情報!AT179))</f>
        <v/>
      </c>
      <c r="AK42" s="172" t="str">
        <f>IF(ISERROR(発注情報!AU179)=TRUE,"",IF(OR(発注情報!AU179="",発注情報!AU179=0),"",発注情報!AU179))</f>
        <v/>
      </c>
    </row>
    <row r="43" spans="1:58" ht="18.75" customHeight="1" x14ac:dyDescent="0.15">
      <c r="A43" s="161" t="str">
        <f>IF(発注情報!$B36&lt;&gt;"",発注情報!A36,"")</f>
        <v/>
      </c>
      <c r="B43" s="167" t="str">
        <f>IF(ISERROR(発注情報!L180)=TRUE,"",IF(OR(発注情報!L180="",発注情報!L180=0),"",発注情報!L180))</f>
        <v/>
      </c>
      <c r="C43" s="163" t="str">
        <f>IF(ISERROR(発注情報!M180)=TRUE,"",IF(OR(発注情報!M180="",発注情報!M180=0),"",発注情報!M180))</f>
        <v/>
      </c>
      <c r="D43" s="163" t="str">
        <f>IF(C43="","",C43*発注情報!$D$2)</f>
        <v/>
      </c>
      <c r="E43" s="265" t="str">
        <f>IF(ISERROR(発注情報!O180)=TRUE,"",IF(OR(発注情報!O180="",発注情報!O180=0),"",発注情報!O180))</f>
        <v/>
      </c>
      <c r="F43" s="265" t="str">
        <f>IF(ISERROR(発注情報!P180)=TRUE,"",IF(OR(発注情報!P180="",発注情報!P180=0),"",発注情報!P180))</f>
        <v/>
      </c>
      <c r="G43" s="265" t="str">
        <f>IF(ISERROR(発注情報!Q180)=TRUE,"",IF(OR(発注情報!Q180="",発注情報!Q180=0),"",発注情報!Q180))</f>
        <v/>
      </c>
      <c r="H43" s="258" t="str">
        <f>IF(ISERROR(発注情報!R180)=TRUE,"",IF(OR(発注情報!R180="",発注情報!R180=0),"",発注情報!R180))</f>
        <v/>
      </c>
      <c r="I43" s="259" t="str">
        <f>IF(ISERROR(発注情報!S180)=TRUE,"",IF(OR(発注情報!S180="",発注情報!S180=0),"",発注情報!S180))</f>
        <v/>
      </c>
      <c r="J43" s="172" t="str">
        <f>IF(ISERROR(発注情報!T180)=TRUE,"",IF(OR(発注情報!T180="",発注情報!T180=0),"",発注情報!T180))</f>
        <v/>
      </c>
      <c r="K43" s="173" t="str">
        <f>IF(ISERROR(発注情報!U180)=TRUE,"",IF(OR(発注情報!U180="",発注情報!U180=0),"",発注情報!U180))</f>
        <v/>
      </c>
      <c r="L43" s="173" t="str">
        <f>IF(ISERROR(発注情報!V180)=TRUE,"",IF(OR(発注情報!V180="",発注情報!V180=0),"",発注情報!V180))</f>
        <v/>
      </c>
      <c r="M43" s="173" t="str">
        <f>IF(ISERROR(発注情報!W180)=TRUE,"",IF(OR(発注情報!W180="",発注情報!W180=0),"",発注情報!W180))</f>
        <v/>
      </c>
      <c r="N43" s="173" t="str">
        <f>IF(ISERROR(発注情報!X180)=TRUE,"",IF(OR(発注情報!X180="",発注情報!X180=0),"",発注情報!X180))</f>
        <v/>
      </c>
      <c r="O43" s="173" t="str">
        <f>IF(ISERROR(発注情報!Y180)=TRUE,"",IF(OR(発注情報!Y180="",発注情報!Y180=0),"",発注情報!Y180))</f>
        <v/>
      </c>
      <c r="P43" s="173" t="str">
        <f>IF(ISERROR(発注情報!Z180)=TRUE,"",IF(OR(発注情報!Z180="",発注情報!Z180=0),"",発注情報!Z180))</f>
        <v/>
      </c>
      <c r="Q43" s="173" t="str">
        <f>IF(ISERROR(発注情報!AA180)=TRUE,"",IF(OR(発注情報!AA180="",発注情報!AA180=0),"",発注情報!AA180))</f>
        <v/>
      </c>
      <c r="R43" s="173" t="str">
        <f>IF(ISERROR(発注情報!AB180)=TRUE,"",IF(OR(発注情報!AB180="",発注情報!AB180=0),"",発注情報!AB180))</f>
        <v/>
      </c>
      <c r="S43" s="173" t="str">
        <f>IF(ISERROR(発注情報!AC180)=TRUE,"",IF(OR(発注情報!AC180="",発注情報!AC180=0),"",発注情報!AC180))</f>
        <v/>
      </c>
      <c r="T43" s="173" t="str">
        <f>IF(ISERROR(発注情報!AD180)=TRUE,"",IF(OR(発注情報!AD180="",発注情報!AD180=0),"",発注情報!AD180))</f>
        <v/>
      </c>
      <c r="U43" s="173" t="str">
        <f>IF(ISERROR(発注情報!AE180)=TRUE,"",IF(OR(発注情報!AE180="",発注情報!AE180=0),"",発注情報!AE180))</f>
        <v/>
      </c>
      <c r="V43" s="173" t="str">
        <f>IF(ISERROR(発注情報!AF180)=TRUE,"",IF(OR(発注情報!AF180="",発注情報!AF180=0),"",発注情報!AF180))</f>
        <v/>
      </c>
      <c r="W43" s="173" t="str">
        <f>IF(ISERROR(発注情報!AG180)=TRUE,"",IF(OR(発注情報!AG180="",発注情報!AG180=0),"",発注情報!AG180))</f>
        <v/>
      </c>
      <c r="X43" s="173" t="str">
        <f>IF(ISERROR(発注情報!AH180)=TRUE,"",IF(OR(発注情報!AH180="",発注情報!AH180=0),"",発注情報!AH180))</f>
        <v/>
      </c>
      <c r="Y43" s="173" t="str">
        <f>IF(ISERROR(発注情報!AI180)=TRUE,"",IF(OR(発注情報!AI180="",発注情報!AI180=0),"",発注情報!AI180))</f>
        <v/>
      </c>
      <c r="Z43" s="173" t="str">
        <f>IF(ISERROR(発注情報!AJ180)=TRUE,"",IF(OR(発注情報!AJ180="",発注情報!AJ180=0),"",発注情報!AJ180))</f>
        <v/>
      </c>
      <c r="AA43" s="173" t="str">
        <f>IF(ISERROR(発注情報!AK180)=TRUE,"",IF(OR(発注情報!AK180="",発注情報!AK180=0),"",発注情報!AK180))</f>
        <v/>
      </c>
      <c r="AB43" s="173" t="str">
        <f>IF(ISERROR(発注情報!AL180)=TRUE,"",IF(OR(発注情報!AL180="",発注情報!AL180=0),"",発注情報!AL180))</f>
        <v/>
      </c>
      <c r="AC43" s="173" t="str">
        <f>IF(ISERROR(発注情報!AM180)=TRUE,"",IF(OR(発注情報!AM180="",発注情報!AM180=0),"",発注情報!AM180))</f>
        <v/>
      </c>
      <c r="AD43" s="173" t="str">
        <f>IF(ISERROR(発注情報!AN180)=TRUE,"",IF(OR(発注情報!AN180="",発注情報!AN180=0),"",発注情報!AN180))</f>
        <v/>
      </c>
      <c r="AE43" s="173" t="str">
        <f>IF(ISERROR(発注情報!AO180)=TRUE,"",IF(OR(発注情報!AO180="",発注情報!AO180=0),"",発注情報!AO180))</f>
        <v/>
      </c>
      <c r="AF43" s="173" t="str">
        <f>IF(ISERROR(発注情報!AP180)=TRUE,"",IF(OR(発注情報!AP180="",発注情報!AP180=0),"",発注情報!AP180))</f>
        <v/>
      </c>
      <c r="AG43" s="173" t="str">
        <f>IF(ISERROR(発注情報!AQ180)=TRUE,"",IF(OR(発注情報!AQ180="",発注情報!AQ180=0),"",発注情報!AQ180))</f>
        <v/>
      </c>
      <c r="AH43" s="173" t="str">
        <f>IF(ISERROR(発注情報!AR180)=TRUE,"",IF(OR(発注情報!AR180="",発注情報!AR180=0),"",発注情報!AR180))</f>
        <v/>
      </c>
      <c r="AI43" s="258" t="str">
        <f>IF(ISERROR(発注情報!AS180)=TRUE,"",IF(OR(発注情報!AS180="",発注情報!AS180=0),"",発注情報!AS180))</f>
        <v/>
      </c>
      <c r="AJ43" s="259" t="str">
        <f>IF(ISERROR(発注情報!AT180)=TRUE,"",IF(OR(発注情報!AT180="",発注情報!AT180=0),"",発注情報!AT180))</f>
        <v/>
      </c>
      <c r="AK43" s="172" t="str">
        <f>IF(ISERROR(発注情報!AU180)=TRUE,"",IF(OR(発注情報!AU180="",発注情報!AU180=0),"",発注情報!AU180))</f>
        <v/>
      </c>
    </row>
    <row r="44" spans="1:58" ht="18.75" customHeight="1" x14ac:dyDescent="0.15">
      <c r="A44" s="161" t="str">
        <f>IF(発注情報!$B37&lt;&gt;"",発注情報!A37,"")</f>
        <v/>
      </c>
      <c r="B44" s="167" t="str">
        <f>IF(ISERROR(発注情報!L181)=TRUE,"",IF(OR(発注情報!L181="",発注情報!L181=0),"",発注情報!L181))</f>
        <v/>
      </c>
      <c r="C44" s="163" t="str">
        <f>IF(ISERROR(発注情報!M181)=TRUE,"",IF(OR(発注情報!M181="",発注情報!M181=0),"",発注情報!M181))</f>
        <v/>
      </c>
      <c r="D44" s="163" t="str">
        <f>IF(C44="","",C44*発注情報!$D$2)</f>
        <v/>
      </c>
      <c r="E44" s="265" t="str">
        <f>IF(ISERROR(発注情報!O181)=TRUE,"",IF(OR(発注情報!O181="",発注情報!O181=0),"",発注情報!O181))</f>
        <v/>
      </c>
      <c r="F44" s="265" t="str">
        <f>IF(ISERROR(発注情報!P181)=TRUE,"",IF(OR(発注情報!P181="",発注情報!P181=0),"",発注情報!P181))</f>
        <v/>
      </c>
      <c r="G44" s="265" t="str">
        <f>IF(ISERROR(発注情報!Q181)=TRUE,"",IF(OR(発注情報!Q181="",発注情報!Q181=0),"",発注情報!Q181))</f>
        <v/>
      </c>
      <c r="H44" s="258" t="str">
        <f>IF(ISERROR(発注情報!R181)=TRUE,"",IF(OR(発注情報!R181="",発注情報!R181=0),"",発注情報!R181))</f>
        <v/>
      </c>
      <c r="I44" s="259" t="str">
        <f>IF(ISERROR(発注情報!S181)=TRUE,"",IF(OR(発注情報!S181="",発注情報!S181=0),"",発注情報!S181))</f>
        <v/>
      </c>
      <c r="J44" s="172" t="str">
        <f>IF(ISERROR(発注情報!T181)=TRUE,"",IF(OR(発注情報!T181="",発注情報!T181=0),"",発注情報!T181))</f>
        <v/>
      </c>
      <c r="K44" s="173" t="str">
        <f>IF(ISERROR(発注情報!U181)=TRUE,"",IF(OR(発注情報!U181="",発注情報!U181=0),"",発注情報!U181))</f>
        <v/>
      </c>
      <c r="L44" s="173" t="str">
        <f>IF(ISERROR(発注情報!V181)=TRUE,"",IF(OR(発注情報!V181="",発注情報!V181=0),"",発注情報!V181))</f>
        <v/>
      </c>
      <c r="M44" s="173" t="str">
        <f>IF(ISERROR(発注情報!W181)=TRUE,"",IF(OR(発注情報!W181="",発注情報!W181=0),"",発注情報!W181))</f>
        <v/>
      </c>
      <c r="N44" s="173" t="str">
        <f>IF(ISERROR(発注情報!X181)=TRUE,"",IF(OR(発注情報!X181="",発注情報!X181=0),"",発注情報!X181))</f>
        <v/>
      </c>
      <c r="O44" s="173" t="str">
        <f>IF(ISERROR(発注情報!Y181)=TRUE,"",IF(OR(発注情報!Y181="",発注情報!Y181=0),"",発注情報!Y181))</f>
        <v/>
      </c>
      <c r="P44" s="173" t="str">
        <f>IF(ISERROR(発注情報!Z181)=TRUE,"",IF(OR(発注情報!Z181="",発注情報!Z181=0),"",発注情報!Z181))</f>
        <v/>
      </c>
      <c r="Q44" s="173" t="str">
        <f>IF(ISERROR(発注情報!AA181)=TRUE,"",IF(OR(発注情報!AA181="",発注情報!AA181=0),"",発注情報!AA181))</f>
        <v/>
      </c>
      <c r="R44" s="173" t="str">
        <f>IF(ISERROR(発注情報!AB181)=TRUE,"",IF(OR(発注情報!AB181="",発注情報!AB181=0),"",発注情報!AB181))</f>
        <v/>
      </c>
      <c r="S44" s="173" t="str">
        <f>IF(ISERROR(発注情報!AC181)=TRUE,"",IF(OR(発注情報!AC181="",発注情報!AC181=0),"",発注情報!AC181))</f>
        <v/>
      </c>
      <c r="T44" s="173" t="str">
        <f>IF(ISERROR(発注情報!AD181)=TRUE,"",IF(OR(発注情報!AD181="",発注情報!AD181=0),"",発注情報!AD181))</f>
        <v/>
      </c>
      <c r="U44" s="173" t="str">
        <f>IF(ISERROR(発注情報!AE181)=TRUE,"",IF(OR(発注情報!AE181="",発注情報!AE181=0),"",発注情報!AE181))</f>
        <v/>
      </c>
      <c r="V44" s="173" t="str">
        <f>IF(ISERROR(発注情報!AF181)=TRUE,"",IF(OR(発注情報!AF181="",発注情報!AF181=0),"",発注情報!AF181))</f>
        <v/>
      </c>
      <c r="W44" s="173" t="str">
        <f>IF(ISERROR(発注情報!AG181)=TRUE,"",IF(OR(発注情報!AG181="",発注情報!AG181=0),"",発注情報!AG181))</f>
        <v/>
      </c>
      <c r="X44" s="173" t="str">
        <f>IF(ISERROR(発注情報!AH181)=TRUE,"",IF(OR(発注情報!AH181="",発注情報!AH181=0),"",発注情報!AH181))</f>
        <v/>
      </c>
      <c r="Y44" s="173" t="str">
        <f>IF(ISERROR(発注情報!AI181)=TRUE,"",IF(OR(発注情報!AI181="",発注情報!AI181=0),"",発注情報!AI181))</f>
        <v/>
      </c>
      <c r="Z44" s="173" t="str">
        <f>IF(ISERROR(発注情報!AJ181)=TRUE,"",IF(OR(発注情報!AJ181="",発注情報!AJ181=0),"",発注情報!AJ181))</f>
        <v/>
      </c>
      <c r="AA44" s="173" t="str">
        <f>IF(ISERROR(発注情報!AK181)=TRUE,"",IF(OR(発注情報!AK181="",発注情報!AK181=0),"",発注情報!AK181))</f>
        <v/>
      </c>
      <c r="AB44" s="173" t="str">
        <f>IF(ISERROR(発注情報!AL181)=TRUE,"",IF(OR(発注情報!AL181="",発注情報!AL181=0),"",発注情報!AL181))</f>
        <v/>
      </c>
      <c r="AC44" s="173" t="str">
        <f>IF(ISERROR(発注情報!AM181)=TRUE,"",IF(OR(発注情報!AM181="",発注情報!AM181=0),"",発注情報!AM181))</f>
        <v/>
      </c>
      <c r="AD44" s="173" t="str">
        <f>IF(ISERROR(発注情報!AN181)=TRUE,"",IF(OR(発注情報!AN181="",発注情報!AN181=0),"",発注情報!AN181))</f>
        <v/>
      </c>
      <c r="AE44" s="173" t="str">
        <f>IF(ISERROR(発注情報!AO181)=TRUE,"",IF(OR(発注情報!AO181="",発注情報!AO181=0),"",発注情報!AO181))</f>
        <v/>
      </c>
      <c r="AF44" s="173" t="str">
        <f>IF(ISERROR(発注情報!AP181)=TRUE,"",IF(OR(発注情報!AP181="",発注情報!AP181=0),"",発注情報!AP181))</f>
        <v/>
      </c>
      <c r="AG44" s="173" t="str">
        <f>IF(ISERROR(発注情報!AQ181)=TRUE,"",IF(OR(発注情報!AQ181="",発注情報!AQ181=0),"",発注情報!AQ181))</f>
        <v/>
      </c>
      <c r="AH44" s="173" t="str">
        <f>IF(ISERROR(発注情報!AR181)=TRUE,"",IF(OR(発注情報!AR181="",発注情報!AR181=0),"",発注情報!AR181))</f>
        <v/>
      </c>
      <c r="AI44" s="258" t="str">
        <f>IF(ISERROR(発注情報!AS181)=TRUE,"",IF(OR(発注情報!AS181="",発注情報!AS181=0),"",発注情報!AS181))</f>
        <v/>
      </c>
      <c r="AJ44" s="259" t="str">
        <f>IF(ISERROR(発注情報!AT181)=TRUE,"",IF(OR(発注情報!AT181="",発注情報!AT181=0),"",発注情報!AT181))</f>
        <v/>
      </c>
      <c r="AK44" s="172" t="str">
        <f>IF(ISERROR(発注情報!AU181)=TRUE,"",IF(OR(発注情報!AU181="",発注情報!AU181=0),"",発注情報!AU181))</f>
        <v/>
      </c>
    </row>
    <row r="45" spans="1:58" ht="18.75" customHeight="1" x14ac:dyDescent="0.15">
      <c r="A45" s="161" t="str">
        <f>IF(発注情報!$B38&lt;&gt;"",発注情報!A38,"")</f>
        <v/>
      </c>
      <c r="B45" s="167" t="str">
        <f>IF(ISERROR(発注情報!L182)=TRUE,"",IF(OR(発注情報!L182="",発注情報!L182=0),"",発注情報!L182))</f>
        <v/>
      </c>
      <c r="C45" s="163" t="str">
        <f>IF(ISERROR(発注情報!M182)=TRUE,"",IF(OR(発注情報!M182="",発注情報!M182=0),"",発注情報!M182))</f>
        <v/>
      </c>
      <c r="D45" s="163" t="str">
        <f>IF(C45="","",C45*発注情報!$D$2)</f>
        <v/>
      </c>
      <c r="E45" s="265" t="str">
        <f>IF(ISERROR(発注情報!O182)=TRUE,"",IF(OR(発注情報!O182="",発注情報!O182=0),"",発注情報!O182))</f>
        <v/>
      </c>
      <c r="F45" s="265" t="str">
        <f>IF(ISERROR(発注情報!P182)=TRUE,"",IF(OR(発注情報!P182="",発注情報!P182=0),"",発注情報!P182))</f>
        <v/>
      </c>
      <c r="G45" s="265" t="str">
        <f>IF(ISERROR(発注情報!Q182)=TRUE,"",IF(OR(発注情報!Q182="",発注情報!Q182=0),"",発注情報!Q182))</f>
        <v/>
      </c>
      <c r="H45" s="258" t="str">
        <f>IF(ISERROR(発注情報!R182)=TRUE,"",IF(OR(発注情報!R182="",発注情報!R182=0),"",発注情報!R182))</f>
        <v/>
      </c>
      <c r="I45" s="259" t="str">
        <f>IF(ISERROR(発注情報!S182)=TRUE,"",IF(OR(発注情報!S182="",発注情報!S182=0),"",発注情報!S182))</f>
        <v/>
      </c>
      <c r="J45" s="172" t="str">
        <f>IF(ISERROR(発注情報!T182)=TRUE,"",IF(OR(発注情報!T182="",発注情報!T182=0),"",発注情報!T182))</f>
        <v/>
      </c>
      <c r="K45" s="173" t="str">
        <f>IF(ISERROR(発注情報!U182)=TRUE,"",IF(OR(発注情報!U182="",発注情報!U182=0),"",発注情報!U182))</f>
        <v/>
      </c>
      <c r="L45" s="173" t="str">
        <f>IF(ISERROR(発注情報!V182)=TRUE,"",IF(OR(発注情報!V182="",発注情報!V182=0),"",発注情報!V182))</f>
        <v/>
      </c>
      <c r="M45" s="173" t="str">
        <f>IF(ISERROR(発注情報!W182)=TRUE,"",IF(OR(発注情報!W182="",発注情報!W182=0),"",発注情報!W182))</f>
        <v/>
      </c>
      <c r="N45" s="173" t="str">
        <f>IF(ISERROR(発注情報!X182)=TRUE,"",IF(OR(発注情報!X182="",発注情報!X182=0),"",発注情報!X182))</f>
        <v/>
      </c>
      <c r="O45" s="173" t="str">
        <f>IF(ISERROR(発注情報!Y182)=TRUE,"",IF(OR(発注情報!Y182="",発注情報!Y182=0),"",発注情報!Y182))</f>
        <v/>
      </c>
      <c r="P45" s="173" t="str">
        <f>IF(ISERROR(発注情報!Z182)=TRUE,"",IF(OR(発注情報!Z182="",発注情報!Z182=0),"",発注情報!Z182))</f>
        <v/>
      </c>
      <c r="Q45" s="173" t="str">
        <f>IF(ISERROR(発注情報!AA182)=TRUE,"",IF(OR(発注情報!AA182="",発注情報!AA182=0),"",発注情報!AA182))</f>
        <v/>
      </c>
      <c r="R45" s="173" t="str">
        <f>IF(ISERROR(発注情報!AB182)=TRUE,"",IF(OR(発注情報!AB182="",発注情報!AB182=0),"",発注情報!AB182))</f>
        <v/>
      </c>
      <c r="S45" s="173" t="str">
        <f>IF(ISERROR(発注情報!AC182)=TRUE,"",IF(OR(発注情報!AC182="",発注情報!AC182=0),"",発注情報!AC182))</f>
        <v/>
      </c>
      <c r="T45" s="173" t="str">
        <f>IF(ISERROR(発注情報!AD182)=TRUE,"",IF(OR(発注情報!AD182="",発注情報!AD182=0),"",発注情報!AD182))</f>
        <v/>
      </c>
      <c r="U45" s="173" t="str">
        <f>IF(ISERROR(発注情報!AE182)=TRUE,"",IF(OR(発注情報!AE182="",発注情報!AE182=0),"",発注情報!AE182))</f>
        <v/>
      </c>
      <c r="V45" s="173" t="str">
        <f>IF(ISERROR(発注情報!AF182)=TRUE,"",IF(OR(発注情報!AF182="",発注情報!AF182=0),"",発注情報!AF182))</f>
        <v/>
      </c>
      <c r="W45" s="173" t="str">
        <f>IF(ISERROR(発注情報!AG182)=TRUE,"",IF(OR(発注情報!AG182="",発注情報!AG182=0),"",発注情報!AG182))</f>
        <v/>
      </c>
      <c r="X45" s="173" t="str">
        <f>IF(ISERROR(発注情報!AH182)=TRUE,"",IF(OR(発注情報!AH182="",発注情報!AH182=0),"",発注情報!AH182))</f>
        <v/>
      </c>
      <c r="Y45" s="173" t="str">
        <f>IF(ISERROR(発注情報!AI182)=TRUE,"",IF(OR(発注情報!AI182="",発注情報!AI182=0),"",発注情報!AI182))</f>
        <v/>
      </c>
      <c r="Z45" s="173" t="str">
        <f>IF(ISERROR(発注情報!AJ182)=TRUE,"",IF(OR(発注情報!AJ182="",発注情報!AJ182=0),"",発注情報!AJ182))</f>
        <v/>
      </c>
      <c r="AA45" s="173" t="str">
        <f>IF(ISERROR(発注情報!AK182)=TRUE,"",IF(OR(発注情報!AK182="",発注情報!AK182=0),"",発注情報!AK182))</f>
        <v/>
      </c>
      <c r="AB45" s="173" t="str">
        <f>IF(ISERROR(発注情報!AL182)=TRUE,"",IF(OR(発注情報!AL182="",発注情報!AL182=0),"",発注情報!AL182))</f>
        <v/>
      </c>
      <c r="AC45" s="173" t="str">
        <f>IF(ISERROR(発注情報!AM182)=TRUE,"",IF(OR(発注情報!AM182="",発注情報!AM182=0),"",発注情報!AM182))</f>
        <v/>
      </c>
      <c r="AD45" s="173" t="str">
        <f>IF(ISERROR(発注情報!AN182)=TRUE,"",IF(OR(発注情報!AN182="",発注情報!AN182=0),"",発注情報!AN182))</f>
        <v/>
      </c>
      <c r="AE45" s="173" t="str">
        <f>IF(ISERROR(発注情報!AO182)=TRUE,"",IF(OR(発注情報!AO182="",発注情報!AO182=0),"",発注情報!AO182))</f>
        <v/>
      </c>
      <c r="AF45" s="173" t="str">
        <f>IF(ISERROR(発注情報!AP182)=TRUE,"",IF(OR(発注情報!AP182="",発注情報!AP182=0),"",発注情報!AP182))</f>
        <v/>
      </c>
      <c r="AG45" s="173" t="str">
        <f>IF(ISERROR(発注情報!AQ182)=TRUE,"",IF(OR(発注情報!AQ182="",発注情報!AQ182=0),"",発注情報!AQ182))</f>
        <v/>
      </c>
      <c r="AH45" s="173" t="str">
        <f>IF(ISERROR(発注情報!AR182)=TRUE,"",IF(OR(発注情報!AR182="",発注情報!AR182=0),"",発注情報!AR182))</f>
        <v/>
      </c>
      <c r="AI45" s="258" t="str">
        <f>IF(ISERROR(発注情報!AS182)=TRUE,"",IF(OR(発注情報!AS182="",発注情報!AS182=0),"",発注情報!AS182))</f>
        <v/>
      </c>
      <c r="AJ45" s="259" t="str">
        <f>IF(ISERROR(発注情報!AT182)=TRUE,"",IF(OR(発注情報!AT182="",発注情報!AT182=0),"",発注情報!AT182))</f>
        <v/>
      </c>
      <c r="AK45" s="172" t="str">
        <f>IF(ISERROR(発注情報!AU182)=TRUE,"",IF(OR(発注情報!AU182="",発注情報!AU182=0),"",発注情報!AU182))</f>
        <v/>
      </c>
    </row>
    <row r="46" spans="1:58" ht="18.75" customHeight="1" x14ac:dyDescent="0.15">
      <c r="A46" s="161" t="str">
        <f>IF(発注情報!$B39&lt;&gt;"",発注情報!A39,"")</f>
        <v/>
      </c>
      <c r="B46" s="167" t="str">
        <f>IF(ISERROR(発注情報!L183)=TRUE,"",IF(OR(発注情報!L183="",発注情報!L183=0),"",発注情報!L183))</f>
        <v/>
      </c>
      <c r="C46" s="163" t="str">
        <f>IF(ISERROR(発注情報!M183)=TRUE,"",IF(OR(発注情報!M183="",発注情報!M183=0),"",発注情報!M183))</f>
        <v/>
      </c>
      <c r="D46" s="163" t="str">
        <f>IF(C46="","",C46*発注情報!$D$2)</f>
        <v/>
      </c>
      <c r="E46" s="265" t="str">
        <f>IF(ISERROR(発注情報!O183)=TRUE,"",IF(OR(発注情報!O183="",発注情報!O183=0),"",発注情報!O183))</f>
        <v/>
      </c>
      <c r="F46" s="265" t="str">
        <f>IF(ISERROR(発注情報!P183)=TRUE,"",IF(OR(発注情報!P183="",発注情報!P183=0),"",発注情報!P183))</f>
        <v/>
      </c>
      <c r="G46" s="265" t="str">
        <f>IF(ISERROR(発注情報!Q183)=TRUE,"",IF(OR(発注情報!Q183="",発注情報!Q183=0),"",発注情報!Q183))</f>
        <v/>
      </c>
      <c r="H46" s="258" t="str">
        <f>IF(ISERROR(発注情報!R183)=TRUE,"",IF(OR(発注情報!R183="",発注情報!R183=0),"",発注情報!R183))</f>
        <v/>
      </c>
      <c r="I46" s="259" t="str">
        <f>IF(ISERROR(発注情報!S183)=TRUE,"",IF(OR(発注情報!S183="",発注情報!S183=0),"",発注情報!S183))</f>
        <v/>
      </c>
      <c r="J46" s="172" t="str">
        <f>IF(ISERROR(発注情報!T183)=TRUE,"",IF(OR(発注情報!T183="",発注情報!T183=0),"",発注情報!T183))</f>
        <v/>
      </c>
      <c r="K46" s="173" t="str">
        <f>IF(ISERROR(発注情報!U183)=TRUE,"",IF(OR(発注情報!U183="",発注情報!U183=0),"",発注情報!U183))</f>
        <v/>
      </c>
      <c r="L46" s="173" t="str">
        <f>IF(ISERROR(発注情報!V183)=TRUE,"",IF(OR(発注情報!V183="",発注情報!V183=0),"",発注情報!V183))</f>
        <v/>
      </c>
      <c r="M46" s="173" t="str">
        <f>IF(ISERROR(発注情報!W183)=TRUE,"",IF(OR(発注情報!W183="",発注情報!W183=0),"",発注情報!W183))</f>
        <v/>
      </c>
      <c r="N46" s="173" t="str">
        <f>IF(ISERROR(発注情報!X183)=TRUE,"",IF(OR(発注情報!X183="",発注情報!X183=0),"",発注情報!X183))</f>
        <v/>
      </c>
      <c r="O46" s="173" t="str">
        <f>IF(ISERROR(発注情報!Y183)=TRUE,"",IF(OR(発注情報!Y183="",発注情報!Y183=0),"",発注情報!Y183))</f>
        <v/>
      </c>
      <c r="P46" s="173" t="str">
        <f>IF(ISERROR(発注情報!Z183)=TRUE,"",IF(OR(発注情報!Z183="",発注情報!Z183=0),"",発注情報!Z183))</f>
        <v/>
      </c>
      <c r="Q46" s="173" t="str">
        <f>IF(ISERROR(発注情報!AA183)=TRUE,"",IF(OR(発注情報!AA183="",発注情報!AA183=0),"",発注情報!AA183))</f>
        <v/>
      </c>
      <c r="R46" s="173" t="str">
        <f>IF(ISERROR(発注情報!AB183)=TRUE,"",IF(OR(発注情報!AB183="",発注情報!AB183=0),"",発注情報!AB183))</f>
        <v/>
      </c>
      <c r="S46" s="173" t="str">
        <f>IF(ISERROR(発注情報!AC183)=TRUE,"",IF(OR(発注情報!AC183="",発注情報!AC183=0),"",発注情報!AC183))</f>
        <v/>
      </c>
      <c r="T46" s="173" t="str">
        <f>IF(ISERROR(発注情報!AD183)=TRUE,"",IF(OR(発注情報!AD183="",発注情報!AD183=0),"",発注情報!AD183))</f>
        <v/>
      </c>
      <c r="U46" s="173" t="str">
        <f>IF(ISERROR(発注情報!AE183)=TRUE,"",IF(OR(発注情報!AE183="",発注情報!AE183=0),"",発注情報!AE183))</f>
        <v/>
      </c>
      <c r="V46" s="173" t="str">
        <f>IF(ISERROR(発注情報!AF183)=TRUE,"",IF(OR(発注情報!AF183="",発注情報!AF183=0),"",発注情報!AF183))</f>
        <v/>
      </c>
      <c r="W46" s="173" t="str">
        <f>IF(ISERROR(発注情報!AG183)=TRUE,"",IF(OR(発注情報!AG183="",発注情報!AG183=0),"",発注情報!AG183))</f>
        <v/>
      </c>
      <c r="X46" s="173" t="str">
        <f>IF(ISERROR(発注情報!AH183)=TRUE,"",IF(OR(発注情報!AH183="",発注情報!AH183=0),"",発注情報!AH183))</f>
        <v/>
      </c>
      <c r="Y46" s="173" t="str">
        <f>IF(ISERROR(発注情報!AI183)=TRUE,"",IF(OR(発注情報!AI183="",発注情報!AI183=0),"",発注情報!AI183))</f>
        <v/>
      </c>
      <c r="Z46" s="173" t="str">
        <f>IF(ISERROR(発注情報!AJ183)=TRUE,"",IF(OR(発注情報!AJ183="",発注情報!AJ183=0),"",発注情報!AJ183))</f>
        <v/>
      </c>
      <c r="AA46" s="173" t="str">
        <f>IF(ISERROR(発注情報!AK183)=TRUE,"",IF(OR(発注情報!AK183="",発注情報!AK183=0),"",発注情報!AK183))</f>
        <v/>
      </c>
      <c r="AB46" s="173" t="str">
        <f>IF(ISERROR(発注情報!AL183)=TRUE,"",IF(OR(発注情報!AL183="",発注情報!AL183=0),"",発注情報!AL183))</f>
        <v/>
      </c>
      <c r="AC46" s="173" t="str">
        <f>IF(ISERROR(発注情報!AM183)=TRUE,"",IF(OR(発注情報!AM183="",発注情報!AM183=0),"",発注情報!AM183))</f>
        <v/>
      </c>
      <c r="AD46" s="173" t="str">
        <f>IF(ISERROR(発注情報!AN183)=TRUE,"",IF(OR(発注情報!AN183="",発注情報!AN183=0),"",発注情報!AN183))</f>
        <v/>
      </c>
      <c r="AE46" s="173" t="str">
        <f>IF(ISERROR(発注情報!AO183)=TRUE,"",IF(OR(発注情報!AO183="",発注情報!AO183=0),"",発注情報!AO183))</f>
        <v/>
      </c>
      <c r="AF46" s="173" t="str">
        <f>IF(ISERROR(発注情報!AP183)=TRUE,"",IF(OR(発注情報!AP183="",発注情報!AP183=0),"",発注情報!AP183))</f>
        <v/>
      </c>
      <c r="AG46" s="173" t="str">
        <f>IF(ISERROR(発注情報!AQ183)=TRUE,"",IF(OR(発注情報!AQ183="",発注情報!AQ183=0),"",発注情報!AQ183))</f>
        <v/>
      </c>
      <c r="AH46" s="173" t="str">
        <f>IF(ISERROR(発注情報!AR183)=TRUE,"",IF(OR(発注情報!AR183="",発注情報!AR183=0),"",発注情報!AR183))</f>
        <v/>
      </c>
      <c r="AI46" s="258" t="str">
        <f>IF(ISERROR(発注情報!AS183)=TRUE,"",IF(OR(発注情報!AS183="",発注情報!AS183=0),"",発注情報!AS183))</f>
        <v/>
      </c>
      <c r="AJ46" s="259" t="str">
        <f>IF(ISERROR(発注情報!AT183)=TRUE,"",IF(OR(発注情報!AT183="",発注情報!AT183=0),"",発注情報!AT183))</f>
        <v/>
      </c>
      <c r="AK46" s="172" t="str">
        <f>IF(ISERROR(発注情報!AU183)=TRUE,"",IF(OR(発注情報!AU183="",発注情報!AU183=0),"",発注情報!AU183))</f>
        <v/>
      </c>
    </row>
    <row r="47" spans="1:58" ht="18.75" customHeight="1" x14ac:dyDescent="0.15">
      <c r="A47" s="161" t="str">
        <f>IF(発注情報!$B40&lt;&gt;"",発注情報!A40,"")</f>
        <v/>
      </c>
      <c r="B47" s="167" t="str">
        <f>IF(ISERROR(発注情報!L184)=TRUE,"",IF(OR(発注情報!L184="",発注情報!L184=0),"",発注情報!L184))</f>
        <v/>
      </c>
      <c r="C47" s="163" t="str">
        <f>IF(ISERROR(発注情報!M184)=TRUE,"",IF(OR(発注情報!M184="",発注情報!M184=0),"",発注情報!M184))</f>
        <v/>
      </c>
      <c r="D47" s="163" t="str">
        <f>IF(C47="","",C47*発注情報!$D$2)</f>
        <v/>
      </c>
      <c r="E47" s="265" t="str">
        <f>IF(ISERROR(発注情報!O184)=TRUE,"",IF(OR(発注情報!O184="",発注情報!O184=0),"",発注情報!O184))</f>
        <v/>
      </c>
      <c r="F47" s="265" t="str">
        <f>IF(ISERROR(発注情報!P184)=TRUE,"",IF(OR(発注情報!P184="",発注情報!P184=0),"",発注情報!P184))</f>
        <v/>
      </c>
      <c r="G47" s="265" t="str">
        <f>IF(ISERROR(発注情報!Q184)=TRUE,"",IF(OR(発注情報!Q184="",発注情報!Q184=0),"",発注情報!Q184))</f>
        <v/>
      </c>
      <c r="H47" s="258" t="str">
        <f>IF(ISERROR(発注情報!R184)=TRUE,"",IF(OR(発注情報!R184="",発注情報!R184=0),"",発注情報!R184))</f>
        <v/>
      </c>
      <c r="I47" s="259" t="str">
        <f>IF(ISERROR(発注情報!S184)=TRUE,"",IF(OR(発注情報!S184="",発注情報!S184=0),"",発注情報!S184))</f>
        <v/>
      </c>
      <c r="J47" s="172" t="str">
        <f>IF(ISERROR(発注情報!T184)=TRUE,"",IF(OR(発注情報!T184="",発注情報!T184=0),"",発注情報!T184))</f>
        <v/>
      </c>
      <c r="K47" s="173" t="str">
        <f>IF(ISERROR(発注情報!U184)=TRUE,"",IF(OR(発注情報!U184="",発注情報!U184=0),"",発注情報!U184))</f>
        <v/>
      </c>
      <c r="L47" s="173" t="str">
        <f>IF(ISERROR(発注情報!V184)=TRUE,"",IF(OR(発注情報!V184="",発注情報!V184=0),"",発注情報!V184))</f>
        <v/>
      </c>
      <c r="M47" s="173" t="str">
        <f>IF(ISERROR(発注情報!W184)=TRUE,"",IF(OR(発注情報!W184="",発注情報!W184=0),"",発注情報!W184))</f>
        <v/>
      </c>
      <c r="N47" s="173" t="str">
        <f>IF(ISERROR(発注情報!X184)=TRUE,"",IF(OR(発注情報!X184="",発注情報!X184=0),"",発注情報!X184))</f>
        <v/>
      </c>
      <c r="O47" s="173" t="str">
        <f>IF(ISERROR(発注情報!Y184)=TRUE,"",IF(OR(発注情報!Y184="",発注情報!Y184=0),"",発注情報!Y184))</f>
        <v/>
      </c>
      <c r="P47" s="173" t="str">
        <f>IF(ISERROR(発注情報!Z184)=TRUE,"",IF(OR(発注情報!Z184="",発注情報!Z184=0),"",発注情報!Z184))</f>
        <v/>
      </c>
      <c r="Q47" s="173" t="str">
        <f>IF(ISERROR(発注情報!AA184)=TRUE,"",IF(OR(発注情報!AA184="",発注情報!AA184=0),"",発注情報!AA184))</f>
        <v/>
      </c>
      <c r="R47" s="173" t="str">
        <f>IF(ISERROR(発注情報!AB184)=TRUE,"",IF(OR(発注情報!AB184="",発注情報!AB184=0),"",発注情報!AB184))</f>
        <v/>
      </c>
      <c r="S47" s="173" t="str">
        <f>IF(ISERROR(発注情報!AC184)=TRUE,"",IF(OR(発注情報!AC184="",発注情報!AC184=0),"",発注情報!AC184))</f>
        <v/>
      </c>
      <c r="T47" s="173" t="str">
        <f>IF(ISERROR(発注情報!AD184)=TRUE,"",IF(OR(発注情報!AD184="",発注情報!AD184=0),"",発注情報!AD184))</f>
        <v/>
      </c>
      <c r="U47" s="173" t="str">
        <f>IF(ISERROR(発注情報!AE184)=TRUE,"",IF(OR(発注情報!AE184="",発注情報!AE184=0),"",発注情報!AE184))</f>
        <v/>
      </c>
      <c r="V47" s="173" t="str">
        <f>IF(ISERROR(発注情報!AF184)=TRUE,"",IF(OR(発注情報!AF184="",発注情報!AF184=0),"",発注情報!AF184))</f>
        <v/>
      </c>
      <c r="W47" s="173" t="str">
        <f>IF(ISERROR(発注情報!AG184)=TRUE,"",IF(OR(発注情報!AG184="",発注情報!AG184=0),"",発注情報!AG184))</f>
        <v/>
      </c>
      <c r="X47" s="173" t="str">
        <f>IF(ISERROR(発注情報!AH184)=TRUE,"",IF(OR(発注情報!AH184="",発注情報!AH184=0),"",発注情報!AH184))</f>
        <v/>
      </c>
      <c r="Y47" s="173" t="str">
        <f>IF(ISERROR(発注情報!AI184)=TRUE,"",IF(OR(発注情報!AI184="",発注情報!AI184=0),"",発注情報!AI184))</f>
        <v/>
      </c>
      <c r="Z47" s="173" t="str">
        <f>IF(ISERROR(発注情報!AJ184)=TRUE,"",IF(OR(発注情報!AJ184="",発注情報!AJ184=0),"",発注情報!AJ184))</f>
        <v/>
      </c>
      <c r="AA47" s="173" t="str">
        <f>IF(ISERROR(発注情報!AK184)=TRUE,"",IF(OR(発注情報!AK184="",発注情報!AK184=0),"",発注情報!AK184))</f>
        <v/>
      </c>
      <c r="AB47" s="173" t="str">
        <f>IF(ISERROR(発注情報!AL184)=TRUE,"",IF(OR(発注情報!AL184="",発注情報!AL184=0),"",発注情報!AL184))</f>
        <v/>
      </c>
      <c r="AC47" s="173" t="str">
        <f>IF(ISERROR(発注情報!AM184)=TRUE,"",IF(OR(発注情報!AM184="",発注情報!AM184=0),"",発注情報!AM184))</f>
        <v/>
      </c>
      <c r="AD47" s="173" t="str">
        <f>IF(ISERROR(発注情報!AN184)=TRUE,"",IF(OR(発注情報!AN184="",発注情報!AN184=0),"",発注情報!AN184))</f>
        <v/>
      </c>
      <c r="AE47" s="173" t="str">
        <f>IF(ISERROR(発注情報!AO184)=TRUE,"",IF(OR(発注情報!AO184="",発注情報!AO184=0),"",発注情報!AO184))</f>
        <v/>
      </c>
      <c r="AF47" s="173" t="str">
        <f>IF(ISERROR(発注情報!AP184)=TRUE,"",IF(OR(発注情報!AP184="",発注情報!AP184=0),"",発注情報!AP184))</f>
        <v/>
      </c>
      <c r="AG47" s="173" t="str">
        <f>IF(ISERROR(発注情報!AQ184)=TRUE,"",IF(OR(発注情報!AQ184="",発注情報!AQ184=0),"",発注情報!AQ184))</f>
        <v/>
      </c>
      <c r="AH47" s="173" t="str">
        <f>IF(ISERROR(発注情報!AR184)=TRUE,"",IF(OR(発注情報!AR184="",発注情報!AR184=0),"",発注情報!AR184))</f>
        <v/>
      </c>
      <c r="AI47" s="258" t="str">
        <f>IF(ISERROR(発注情報!AS184)=TRUE,"",IF(OR(発注情報!AS184="",発注情報!AS184=0),"",発注情報!AS184))</f>
        <v/>
      </c>
      <c r="AJ47" s="259" t="str">
        <f>IF(ISERROR(発注情報!AT184)=TRUE,"",IF(OR(発注情報!AT184="",発注情報!AT184=0),"",発注情報!AT184))</f>
        <v/>
      </c>
      <c r="AK47" s="172" t="str">
        <f>IF(ISERROR(発注情報!AU184)=TRUE,"",IF(OR(発注情報!AU184="",発注情報!AU184=0),"",発注情報!AU184))</f>
        <v/>
      </c>
    </row>
    <row r="48" spans="1:58" ht="18.75" customHeight="1" x14ac:dyDescent="0.15">
      <c r="B48" s="218"/>
      <c r="D48" s="98"/>
      <c r="H48" s="219"/>
      <c r="I48" s="220"/>
      <c r="J48" s="220"/>
      <c r="K48" s="28" t="str">
        <f>IF(OR(COUNTIF(K36:AH47,"A'")&gt;0,COUNTIF(K36:AH47,"B'")&gt;0,COUNTIF(K36:AH47,"A'B'")&gt;0),"A'＝上配管形バルブAポート、B'＝上配管形バルブBポート","")</f>
        <v/>
      </c>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19"/>
      <c r="AJ48" s="220"/>
    </row>
    <row r="49" spans="2:36"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2:36"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row>
    <row r="51" spans="2:36"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2:36"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row>
    <row r="53" spans="2:36"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2:36"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2:36" ht="15.75" customHeight="1" x14ac:dyDescent="0.15">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row>
    <row r="56" spans="2:36" ht="15.75" customHeight="1" x14ac:dyDescent="0.15">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6"/>
    </row>
    <row r="57" spans="2:36" ht="15.75" customHeight="1" x14ac:dyDescent="0.15">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row>
    <row r="58" spans="2:36" ht="15.75" customHeight="1" x14ac:dyDescent="0.15">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row>
    <row r="59" spans="2:36" ht="15.75" customHeight="1" x14ac:dyDescent="0.15">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row>
    <row r="60" spans="2:36" ht="15.75" customHeight="1" x14ac:dyDescent="0.15">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row>
    <row r="61" spans="2:36" ht="15.75" customHeight="1" x14ac:dyDescent="0.15">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row>
    <row r="62" spans="2:36" ht="15.75" customHeight="1" x14ac:dyDescent="0.15">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row>
    <row r="63" spans="2:36" ht="17.25" customHeight="1" x14ac:dyDescent="0.15">
      <c r="AI63" s="795" t="str">
        <f>IF(B33="","",$AG$33)</f>
        <v/>
      </c>
      <c r="AJ63" s="795"/>
    </row>
  </sheetData>
  <sheetProtection password="CC67" sheet="1" objects="1" formatCells="0" selectLockedCells="1"/>
  <mergeCells count="31">
    <mergeCell ref="AJ1:AK1"/>
    <mergeCell ref="H35:J35"/>
    <mergeCell ref="V2:AK3"/>
    <mergeCell ref="I4:AK4"/>
    <mergeCell ref="AI6:AK6"/>
    <mergeCell ref="H32:J32"/>
    <mergeCell ref="AI32:AK32"/>
    <mergeCell ref="H30:J30"/>
    <mergeCell ref="O2:P2"/>
    <mergeCell ref="Q2:Q3"/>
    <mergeCell ref="AI63:AJ63"/>
    <mergeCell ref="AI5:AK5"/>
    <mergeCell ref="AI35:AK35"/>
    <mergeCell ref="AI31:AK31"/>
    <mergeCell ref="AI33:AJ33"/>
    <mergeCell ref="AI30:AK30"/>
    <mergeCell ref="H31:J31"/>
    <mergeCell ref="H5:J5"/>
    <mergeCell ref="L2:M2"/>
    <mergeCell ref="D4:H4"/>
    <mergeCell ref="H1:L1"/>
    <mergeCell ref="Q1:R1"/>
    <mergeCell ref="S1:U1"/>
    <mergeCell ref="D2:H3"/>
    <mergeCell ref="I2:K2"/>
    <mergeCell ref="I3:K3"/>
    <mergeCell ref="U2:U3"/>
    <mergeCell ref="R2:T3"/>
    <mergeCell ref="L3:P3"/>
    <mergeCell ref="C1:D1"/>
    <mergeCell ref="N1:P1"/>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2025-03-05T00:08:18Z</cp:lastPrinted>
  <dcterms:created xsi:type="dcterms:W3CDTF">2009-11-25T00:43:57Z</dcterms:created>
  <dcterms:modified xsi:type="dcterms:W3CDTF">2025-03-05T00:08:19Z</dcterms:modified>
</cp:coreProperties>
</file>